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lap\media\testuleti_eloterjesztesek\20200827\"/>
    </mc:Choice>
  </mc:AlternateContent>
  <xr:revisionPtr revIDLastSave="0" documentId="8_{50A4FBF2-026C-4C72-972D-D63F89FF0D87}" xr6:coauthVersionLast="47" xr6:coauthVersionMax="47" xr10:uidLastSave="{00000000-0000-0000-0000-000000000000}"/>
  <bookViews>
    <workbookView xWindow="-120" yWindow="-120" windowWidth="29040" windowHeight="16440" tabRatio="978" firstSheet="5" activeTab="15" xr2:uid="{380D157E-4889-481C-A91A-88FBC644AD84}"/>
  </bookViews>
  <sheets>
    <sheet name="KVI_MOD_TARTALOMJEGYZÉK" sheetId="185" r:id="rId1"/>
    <sheet name="KVI_MOD_ALAPADATOK" sheetId="94" r:id="rId2"/>
    <sheet name="KVI_MOD_1.1.sz.mell." sheetId="1" r:id="rId3"/>
    <sheet name="KVI_MOD_1.2.sz.mell." sheetId="142" r:id="rId4"/>
    <sheet name="KVI_MOD_2.1.sz.mell" sheetId="73" r:id="rId5"/>
    <sheet name="KVI_MOD_2.2.sz.mell" sheetId="61" r:id="rId6"/>
    <sheet name="KVI_MOD_3.sz.mell.." sheetId="63" r:id="rId7"/>
    <sheet name="KVI_MOD_4.sz.mell." sheetId="64" r:id="rId8"/>
    <sheet name="KVI_MOD_5.1.sz.mell" sheetId="3" r:id="rId9"/>
    <sheet name="KVI_MOD_5.1.1.sz.mell" sheetId="133" r:id="rId10"/>
    <sheet name="KVI_MOD_5.2.sz.mell" sheetId="79" r:id="rId11"/>
    <sheet name="KVI_MOD_5.2.1.sz.mell" sheetId="138" r:id="rId12"/>
    <sheet name="KVI_MOD_5.3.sz.mell" sheetId="105" r:id="rId13"/>
    <sheet name="KVI_MOD_5.3.1.sz.mell" sheetId="139" r:id="rId14"/>
    <sheet name="KVI_MOD_5.4.sz.mell" sheetId="145" r:id="rId15"/>
    <sheet name="KVI_MOD_5.4.1.sz.mell" sheetId="146" r:id="rId16"/>
  </sheets>
  <definedNames>
    <definedName name="_xlnm.Print_Titles" localSheetId="9">'KVI_MOD_5.1.1.sz.mell'!$3:$7</definedName>
    <definedName name="_xlnm.Print_Titles" localSheetId="8">'KVI_MOD_5.1.sz.mell'!$3:$7</definedName>
    <definedName name="_xlnm.Print_Titles" localSheetId="11">'KVI_MOD_5.2.1.sz.mell'!$2:$7</definedName>
    <definedName name="_xlnm.Print_Titles" localSheetId="10">'KVI_MOD_5.2.sz.mell'!$2:$7</definedName>
    <definedName name="_xlnm.Print_Titles" localSheetId="13">'KVI_MOD_5.3.1.sz.mell'!$2:$7</definedName>
    <definedName name="_xlnm.Print_Titles" localSheetId="12">'KVI_MOD_5.3.sz.mell'!$2:$7</definedName>
    <definedName name="_xlnm.Print_Titles" localSheetId="15">'KVI_MOD_5.4.1.sz.mell'!$2:$7</definedName>
    <definedName name="_xlnm.Print_Titles" localSheetId="14">'KVI_MOD_5.4.sz.mell'!$2:$7</definedName>
    <definedName name="_xlnm.Print_Area" localSheetId="2">'KVI_MOD_1.1.sz.mell.'!$A$1:$E$168</definedName>
    <definedName name="_xlnm.Print_Area" localSheetId="3">'KVI_MOD_1.2.sz.mell.'!$A$1:$E$168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0" i="73" l="1"/>
  <c r="C21" i="73"/>
  <c r="C31" i="73" s="1"/>
  <c r="C32" i="73" s="1"/>
  <c r="C26" i="73"/>
  <c r="E86" i="142"/>
  <c r="E82" i="142"/>
  <c r="E79" i="142"/>
  <c r="E74" i="142"/>
  <c r="E70" i="142"/>
  <c r="E64" i="142"/>
  <c r="E59" i="142"/>
  <c r="E53" i="142"/>
  <c r="E41" i="142"/>
  <c r="E33" i="142"/>
  <c r="E26" i="142"/>
  <c r="E19" i="142"/>
  <c r="E153" i="142"/>
  <c r="E148" i="142"/>
  <c r="E141" i="142"/>
  <c r="E137" i="142"/>
  <c r="E129" i="142"/>
  <c r="E128" i="142"/>
  <c r="D128" i="142"/>
  <c r="E122" i="142"/>
  <c r="E117" i="142"/>
  <c r="D117" i="142"/>
  <c r="E116" i="142"/>
  <c r="D116" i="142"/>
  <c r="E115" i="142"/>
  <c r="D115" i="142"/>
  <c r="E114" i="142"/>
  <c r="D114" i="142" s="1"/>
  <c r="E112" i="142"/>
  <c r="D112" i="142"/>
  <c r="E111" i="142"/>
  <c r="D111" i="142"/>
  <c r="E110" i="142"/>
  <c r="D110" i="142"/>
  <c r="E109" i="142"/>
  <c r="D109" i="142" s="1"/>
  <c r="E108" i="142"/>
  <c r="D108" i="142"/>
  <c r="E107" i="142"/>
  <c r="D107" i="142"/>
  <c r="H30" i="73"/>
  <c r="H31" i="73"/>
  <c r="D21" i="61"/>
  <c r="D20" i="61" s="1"/>
  <c r="D32" i="61" s="1"/>
  <c r="D33" i="61" s="1"/>
  <c r="H12" i="61"/>
  <c r="H11" i="61"/>
  <c r="H10" i="61"/>
  <c r="H9" i="61"/>
  <c r="H8" i="61"/>
  <c r="D11" i="61"/>
  <c r="D10" i="61"/>
  <c r="D9" i="61"/>
  <c r="D8" i="61"/>
  <c r="H10" i="73"/>
  <c r="H11" i="73"/>
  <c r="H12" i="73"/>
  <c r="H13" i="73"/>
  <c r="H9" i="73"/>
  <c r="H8" i="73"/>
  <c r="D25" i="73"/>
  <c r="D22" i="73"/>
  <c r="D21" i="73" s="1"/>
  <c r="D31" i="73" s="1"/>
  <c r="D12" i="73"/>
  <c r="D11" i="73"/>
  <c r="D9" i="73"/>
  <c r="D8" i="73"/>
  <c r="D150" i="142"/>
  <c r="D148" i="142"/>
  <c r="D127" i="142"/>
  <c r="D126" i="142"/>
  <c r="D125" i="142"/>
  <c r="D124" i="142"/>
  <c r="D123" i="142"/>
  <c r="D121" i="142"/>
  <c r="D120" i="142"/>
  <c r="D119" i="142"/>
  <c r="D118" i="142"/>
  <c r="D113" i="142"/>
  <c r="D106" i="142"/>
  <c r="D105" i="142"/>
  <c r="D104" i="142"/>
  <c r="D103" i="142"/>
  <c r="D102" i="142"/>
  <c r="D80" i="142"/>
  <c r="D79" i="142" s="1"/>
  <c r="D93" i="142" s="1"/>
  <c r="D167" i="142" s="1"/>
  <c r="D47" i="142"/>
  <c r="D46" i="142"/>
  <c r="D45" i="142"/>
  <c r="D44" i="142"/>
  <c r="D43" i="142"/>
  <c r="D42" i="142"/>
  <c r="D40" i="142"/>
  <c r="D39" i="142"/>
  <c r="D38" i="142"/>
  <c r="D37" i="142"/>
  <c r="D36" i="142"/>
  <c r="D35" i="142"/>
  <c r="D34" i="142"/>
  <c r="D24" i="142"/>
  <c r="D19" i="142"/>
  <c r="D18" i="142"/>
  <c r="D17" i="142"/>
  <c r="D16" i="142"/>
  <c r="D15" i="142"/>
  <c r="D14" i="142"/>
  <c r="D13" i="142"/>
  <c r="D150" i="1"/>
  <c r="D148" i="1"/>
  <c r="D103" i="1"/>
  <c r="D104" i="1"/>
  <c r="E26" i="1"/>
  <c r="D18" i="1"/>
  <c r="B36" i="133"/>
  <c r="D16" i="1"/>
  <c r="D15" i="1"/>
  <c r="D14" i="1"/>
  <c r="D38" i="1"/>
  <c r="D37" i="1"/>
  <c r="D34" i="1"/>
  <c r="D33" i="1" s="1"/>
  <c r="D46" i="1"/>
  <c r="D44" i="1"/>
  <c r="D47" i="1"/>
  <c r="E129" i="1"/>
  <c r="D129" i="1" s="1"/>
  <c r="E128" i="1"/>
  <c r="D128" i="1" s="1"/>
  <c r="D127" i="1"/>
  <c r="D125" i="1"/>
  <c r="D124" i="1"/>
  <c r="D126" i="1"/>
  <c r="D121" i="1"/>
  <c r="D119" i="1"/>
  <c r="D118" i="1"/>
  <c r="E117" i="1"/>
  <c r="D117" i="1" s="1"/>
  <c r="E116" i="1"/>
  <c r="D116" i="1" s="1"/>
  <c r="E115" i="1"/>
  <c r="D115" i="1" s="1"/>
  <c r="E114" i="1"/>
  <c r="D114" i="1" s="1"/>
  <c r="D113" i="1"/>
  <c r="E112" i="1"/>
  <c r="D112" i="1"/>
  <c r="E111" i="1"/>
  <c r="D111" i="1"/>
  <c r="E110" i="1"/>
  <c r="D110" i="1" s="1"/>
  <c r="E109" i="1"/>
  <c r="D109" i="1" s="1"/>
  <c r="E108" i="1"/>
  <c r="D108" i="1"/>
  <c r="E107" i="1"/>
  <c r="D107" i="1"/>
  <c r="D106" i="1"/>
  <c r="D105" i="1"/>
  <c r="D130" i="1"/>
  <c r="D120" i="1"/>
  <c r="D102" i="1"/>
  <c r="D80" i="1"/>
  <c r="D79" i="1" s="1"/>
  <c r="D43" i="1"/>
  <c r="D42" i="1"/>
  <c r="D41" i="1" s="1"/>
  <c r="D40" i="1"/>
  <c r="D39" i="1"/>
  <c r="D36" i="1"/>
  <c r="D35" i="1"/>
  <c r="D24" i="1"/>
  <c r="D19" i="1"/>
  <c r="D17" i="1"/>
  <c r="D13" i="1"/>
  <c r="D12" i="1" s="1"/>
  <c r="E147" i="133"/>
  <c r="D147" i="133"/>
  <c r="C147" i="133"/>
  <c r="D144" i="133"/>
  <c r="D143" i="133"/>
  <c r="D142" i="133"/>
  <c r="E141" i="133"/>
  <c r="C141" i="133"/>
  <c r="E134" i="133"/>
  <c r="D134" i="133"/>
  <c r="C134" i="133"/>
  <c r="E130" i="133"/>
  <c r="D130" i="133"/>
  <c r="C130" i="133"/>
  <c r="D120" i="133"/>
  <c r="D119" i="133"/>
  <c r="D118" i="133"/>
  <c r="D117" i="133"/>
  <c r="D116" i="133"/>
  <c r="E115" i="133"/>
  <c r="C115" i="133"/>
  <c r="D114" i="133"/>
  <c r="D113" i="133"/>
  <c r="D112" i="133"/>
  <c r="D111" i="133"/>
  <c r="D106" i="133"/>
  <c r="D99" i="133"/>
  <c r="D98" i="133"/>
  <c r="D97" i="133"/>
  <c r="D96" i="133"/>
  <c r="D95" i="133"/>
  <c r="E94" i="133"/>
  <c r="E129" i="133" s="1"/>
  <c r="E156" i="133" s="1"/>
  <c r="C94" i="133"/>
  <c r="C129" i="133" s="1"/>
  <c r="C156" i="133" s="1"/>
  <c r="E83" i="133"/>
  <c r="D83" i="133"/>
  <c r="C83" i="133"/>
  <c r="E79" i="133"/>
  <c r="D79" i="133"/>
  <c r="C79" i="133"/>
  <c r="D78" i="133"/>
  <c r="D77" i="133"/>
  <c r="E76" i="133"/>
  <c r="C76" i="133"/>
  <c r="D73" i="133"/>
  <c r="D72" i="133"/>
  <c r="E71" i="133"/>
  <c r="C71" i="133"/>
  <c r="E67" i="133"/>
  <c r="D67" i="133"/>
  <c r="C67" i="133"/>
  <c r="D63" i="133"/>
  <c r="D62" i="133"/>
  <c r="E61" i="133"/>
  <c r="C61" i="133"/>
  <c r="E56" i="133"/>
  <c r="D56" i="133"/>
  <c r="C56" i="133"/>
  <c r="D52" i="133"/>
  <c r="D51" i="133"/>
  <c r="E50" i="133"/>
  <c r="C50" i="133"/>
  <c r="D44" i="133"/>
  <c r="D43" i="133"/>
  <c r="D42" i="133"/>
  <c r="D41" i="133"/>
  <c r="D40" i="133"/>
  <c r="D39" i="133"/>
  <c r="E38" i="133"/>
  <c r="C38" i="133"/>
  <c r="D37" i="133"/>
  <c r="D36" i="133"/>
  <c r="D35" i="133"/>
  <c r="D34" i="133"/>
  <c r="D33" i="133"/>
  <c r="D32" i="133"/>
  <c r="D31" i="133"/>
  <c r="E30" i="133"/>
  <c r="C30" i="133"/>
  <c r="D29" i="133"/>
  <c r="D28" i="133"/>
  <c r="D23" i="133" s="1"/>
  <c r="E23" i="133"/>
  <c r="C23" i="133"/>
  <c r="D22" i="133"/>
  <c r="D21" i="133"/>
  <c r="D16" i="133" s="1"/>
  <c r="D66" i="133" s="1"/>
  <c r="D91" i="133" s="1"/>
  <c r="D157" i="133" s="1"/>
  <c r="E16" i="133"/>
  <c r="C16" i="133"/>
  <c r="D15" i="133"/>
  <c r="D14" i="133"/>
  <c r="D13" i="133"/>
  <c r="D12" i="133"/>
  <c r="D11" i="133"/>
  <c r="D10" i="133"/>
  <c r="E9" i="133"/>
  <c r="C9" i="133"/>
  <c r="D15" i="3"/>
  <c r="D144" i="3"/>
  <c r="D143" i="3"/>
  <c r="D141" i="3" s="1"/>
  <c r="D142" i="3"/>
  <c r="D12" i="3"/>
  <c r="D13" i="3"/>
  <c r="D14" i="3"/>
  <c r="D9" i="3"/>
  <c r="D11" i="3"/>
  <c r="D10" i="3"/>
  <c r="D22" i="3"/>
  <c r="D21" i="3"/>
  <c r="D16" i="3"/>
  <c r="D29" i="3"/>
  <c r="D28" i="3"/>
  <c r="D23" i="3"/>
  <c r="D36" i="3"/>
  <c r="D37" i="3"/>
  <c r="D35" i="3"/>
  <c r="D34" i="3"/>
  <c r="D33" i="3"/>
  <c r="D32" i="3"/>
  <c r="D31" i="3"/>
  <c r="D30" i="3" s="1"/>
  <c r="D66" i="3" s="1"/>
  <c r="D91" i="3" s="1"/>
  <c r="D41" i="3"/>
  <c r="D38" i="3" s="1"/>
  <c r="D42" i="3"/>
  <c r="D43" i="3"/>
  <c r="D44" i="3"/>
  <c r="D40" i="3"/>
  <c r="D39" i="3"/>
  <c r="D52" i="3"/>
  <c r="D51" i="3"/>
  <c r="D63" i="3"/>
  <c r="D61" i="3" s="1"/>
  <c r="D62" i="3"/>
  <c r="D78" i="3"/>
  <c r="D77" i="3"/>
  <c r="D73" i="3"/>
  <c r="D71" i="3"/>
  <c r="D72" i="3"/>
  <c r="D114" i="3"/>
  <c r="D113" i="3"/>
  <c r="D112" i="3"/>
  <c r="D111" i="3"/>
  <c r="D106" i="3"/>
  <c r="D98" i="3"/>
  <c r="D94" i="3" s="1"/>
  <c r="D129" i="3" s="1"/>
  <c r="D99" i="3"/>
  <c r="D97" i="3"/>
  <c r="D96" i="3"/>
  <c r="D95" i="3"/>
  <c r="D119" i="3"/>
  <c r="D120" i="3"/>
  <c r="D118" i="3"/>
  <c r="D117" i="3"/>
  <c r="D116" i="3"/>
  <c r="D49" i="139"/>
  <c r="D48" i="139"/>
  <c r="D47" i="139"/>
  <c r="D41" i="139"/>
  <c r="D40" i="139"/>
  <c r="D39" i="139"/>
  <c r="D53" i="105"/>
  <c r="D52" i="105"/>
  <c r="D49" i="105"/>
  <c r="D48" i="105"/>
  <c r="D47" i="105"/>
  <c r="D41" i="105"/>
  <c r="D40" i="105"/>
  <c r="D39" i="105"/>
  <c r="D15" i="105"/>
  <c r="D14" i="105"/>
  <c r="D11" i="105"/>
  <c r="D42" i="138"/>
  <c r="D40" i="138"/>
  <c r="D42" i="79"/>
  <c r="D40" i="79"/>
  <c r="F17" i="63"/>
  <c r="G17" i="63" s="1"/>
  <c r="F15" i="63"/>
  <c r="G15" i="63" s="1"/>
  <c r="F10" i="63"/>
  <c r="G10" i="63"/>
  <c r="F21" i="63"/>
  <c r="G21" i="63"/>
  <c r="F20" i="63"/>
  <c r="G20" i="63" s="1"/>
  <c r="G19" i="63"/>
  <c r="F18" i="63"/>
  <c r="G18" i="63"/>
  <c r="F16" i="63"/>
  <c r="G16" i="63" s="1"/>
  <c r="F14" i="63"/>
  <c r="G14" i="63"/>
  <c r="F13" i="63"/>
  <c r="G13" i="63"/>
  <c r="G12" i="63"/>
  <c r="F9" i="63"/>
  <c r="F8" i="63"/>
  <c r="G8" i="63" s="1"/>
  <c r="G21" i="64"/>
  <c r="G20" i="64"/>
  <c r="G19" i="64"/>
  <c r="G18" i="64"/>
  <c r="G17" i="64"/>
  <c r="G16" i="64"/>
  <c r="G15" i="64"/>
  <c r="G14" i="64"/>
  <c r="G13" i="64"/>
  <c r="G12" i="64"/>
  <c r="G11" i="64"/>
  <c r="G10" i="64"/>
  <c r="G9" i="64"/>
  <c r="G8" i="64"/>
  <c r="G22" i="64" s="1"/>
  <c r="B37" i="185"/>
  <c r="D1" i="94"/>
  <c r="B17" i="185"/>
  <c r="B16" i="185"/>
  <c r="B12" i="185"/>
  <c r="B11" i="185"/>
  <c r="B10" i="185"/>
  <c r="B9" i="185"/>
  <c r="B21" i="185"/>
  <c r="F6" i="64"/>
  <c r="G6" i="64"/>
  <c r="D99" i="1"/>
  <c r="E99" i="1"/>
  <c r="C99" i="1"/>
  <c r="E99" i="142"/>
  <c r="D99" i="142"/>
  <c r="C99" i="142"/>
  <c r="A3" i="142"/>
  <c r="G25" i="63"/>
  <c r="G24" i="63"/>
  <c r="G23" i="63"/>
  <c r="G22" i="63"/>
  <c r="K14" i="94"/>
  <c r="K16" i="94"/>
  <c r="K12" i="94"/>
  <c r="M12" i="94"/>
  <c r="B35" i="133"/>
  <c r="B34" i="133"/>
  <c r="B33" i="133"/>
  <c r="B32" i="133"/>
  <c r="B31" i="133"/>
  <c r="B32" i="3"/>
  <c r="B33" i="3"/>
  <c r="B34" i="3"/>
  <c r="B35" i="3"/>
  <c r="B36" i="3"/>
  <c r="B31" i="3"/>
  <c r="E20" i="73"/>
  <c r="B36" i="185"/>
  <c r="B35" i="185"/>
  <c r="B34" i="185"/>
  <c r="B33" i="185"/>
  <c r="B32" i="185"/>
  <c r="B31" i="185"/>
  <c r="B30" i="185"/>
  <c r="B29" i="185"/>
  <c r="B28" i="185"/>
  <c r="B27" i="185"/>
  <c r="B26" i="185"/>
  <c r="C9" i="94"/>
  <c r="A6" i="185" s="1"/>
  <c r="B3" i="3"/>
  <c r="B3" i="79"/>
  <c r="B3" i="138" s="1"/>
  <c r="B3" i="145"/>
  <c r="B3" i="146"/>
  <c r="E52" i="146"/>
  <c r="D52" i="146"/>
  <c r="C52" i="146"/>
  <c r="E46" i="146"/>
  <c r="D46" i="146"/>
  <c r="C46" i="146"/>
  <c r="E38" i="146"/>
  <c r="D38" i="146"/>
  <c r="C38" i="146"/>
  <c r="E31" i="146"/>
  <c r="D31" i="146"/>
  <c r="C31" i="146"/>
  <c r="E27" i="146"/>
  <c r="D27" i="146"/>
  <c r="C27" i="146"/>
  <c r="E21" i="146"/>
  <c r="D21" i="146"/>
  <c r="C21" i="146"/>
  <c r="E9" i="146"/>
  <c r="D9" i="146"/>
  <c r="C9" i="146"/>
  <c r="E52" i="145"/>
  <c r="D52" i="145"/>
  <c r="C52" i="145"/>
  <c r="E46" i="145"/>
  <c r="D46" i="145"/>
  <c r="C46" i="145"/>
  <c r="E38" i="145"/>
  <c r="D38" i="145"/>
  <c r="C38" i="145"/>
  <c r="E31" i="145"/>
  <c r="D31" i="145"/>
  <c r="C31" i="145"/>
  <c r="E27" i="145"/>
  <c r="D27" i="145"/>
  <c r="C27" i="145"/>
  <c r="E21" i="145"/>
  <c r="D21" i="145"/>
  <c r="C21" i="145"/>
  <c r="E9" i="145"/>
  <c r="D9" i="145"/>
  <c r="C9" i="145"/>
  <c r="B3" i="105"/>
  <c r="B3" i="139" s="1"/>
  <c r="B3" i="133"/>
  <c r="E8" i="142"/>
  <c r="E97" i="142"/>
  <c r="E165" i="142"/>
  <c r="D153" i="142"/>
  <c r="C153" i="142"/>
  <c r="C148" i="142"/>
  <c r="D141" i="142"/>
  <c r="C141" i="142"/>
  <c r="D137" i="142"/>
  <c r="C137" i="142"/>
  <c r="C122" i="142"/>
  <c r="E101" i="142"/>
  <c r="C101" i="142"/>
  <c r="D86" i="142"/>
  <c r="C86" i="142"/>
  <c r="D82" i="142"/>
  <c r="C82" i="142"/>
  <c r="C79" i="142"/>
  <c r="D74" i="142"/>
  <c r="C74" i="142"/>
  <c r="D70" i="142"/>
  <c r="C70" i="142"/>
  <c r="D64" i="142"/>
  <c r="C64" i="142"/>
  <c r="D59" i="142"/>
  <c r="C59" i="142"/>
  <c r="D53" i="142"/>
  <c r="C53" i="142"/>
  <c r="C41" i="142"/>
  <c r="C33" i="142"/>
  <c r="D26" i="142"/>
  <c r="C26" i="142"/>
  <c r="C19" i="142"/>
  <c r="E12" i="142"/>
  <c r="C12" i="142"/>
  <c r="A3" i="1"/>
  <c r="C26" i="61"/>
  <c r="E97" i="1"/>
  <c r="E165" i="1" s="1"/>
  <c r="E30" i="3"/>
  <c r="C30" i="3"/>
  <c r="E52" i="139"/>
  <c r="D52" i="139"/>
  <c r="C52" i="139"/>
  <c r="E46" i="139"/>
  <c r="C46" i="139"/>
  <c r="E38" i="139"/>
  <c r="C38" i="139"/>
  <c r="E31" i="139"/>
  <c r="D31" i="139"/>
  <c r="C31" i="139"/>
  <c r="E27" i="139"/>
  <c r="D27" i="139"/>
  <c r="C27" i="139"/>
  <c r="E21" i="139"/>
  <c r="D21" i="139"/>
  <c r="C21" i="139"/>
  <c r="E9" i="139"/>
  <c r="D9" i="139"/>
  <c r="C9" i="139"/>
  <c r="E46" i="105"/>
  <c r="E52" i="105"/>
  <c r="E9" i="105"/>
  <c r="D21" i="105"/>
  <c r="E21" i="105"/>
  <c r="D27" i="105"/>
  <c r="E27" i="105"/>
  <c r="D31" i="105"/>
  <c r="E31" i="105"/>
  <c r="E38" i="105"/>
  <c r="E53" i="138"/>
  <c r="D53" i="138"/>
  <c r="C53" i="138"/>
  <c r="E47" i="138"/>
  <c r="D47" i="138"/>
  <c r="C47" i="138"/>
  <c r="E39" i="138"/>
  <c r="C39" i="138"/>
  <c r="E32" i="138"/>
  <c r="D32" i="138"/>
  <c r="C32" i="138"/>
  <c r="E27" i="138"/>
  <c r="D27" i="138"/>
  <c r="C27" i="138"/>
  <c r="E21" i="138"/>
  <c r="D21" i="138"/>
  <c r="C21" i="138"/>
  <c r="E9" i="138"/>
  <c r="D9" i="138"/>
  <c r="C9" i="138"/>
  <c r="D47" i="79"/>
  <c r="E47" i="79"/>
  <c r="D53" i="79"/>
  <c r="E53" i="79"/>
  <c r="E59" i="79" s="1"/>
  <c r="D9" i="79"/>
  <c r="E9" i="79"/>
  <c r="D21" i="79"/>
  <c r="E21" i="79"/>
  <c r="D27" i="79"/>
  <c r="E27" i="79"/>
  <c r="D32" i="79"/>
  <c r="E32" i="79"/>
  <c r="E39" i="79"/>
  <c r="E94" i="3"/>
  <c r="E115" i="3"/>
  <c r="D130" i="3"/>
  <c r="D155" i="3" s="1"/>
  <c r="E130" i="3"/>
  <c r="D134" i="3"/>
  <c r="E134" i="3"/>
  <c r="E141" i="3"/>
  <c r="D147" i="3"/>
  <c r="E147" i="3"/>
  <c r="E9" i="3"/>
  <c r="E16" i="3"/>
  <c r="E23" i="3"/>
  <c r="E66" i="3" s="1"/>
  <c r="E91" i="3" s="1"/>
  <c r="E157" i="3" s="1"/>
  <c r="E38" i="3"/>
  <c r="E50" i="3"/>
  <c r="D56" i="3"/>
  <c r="E56" i="3"/>
  <c r="E61" i="3"/>
  <c r="D67" i="3"/>
  <c r="D90" i="3" s="1"/>
  <c r="E67" i="3"/>
  <c r="E71" i="3"/>
  <c r="E76" i="3"/>
  <c r="E90" i="3" s="1"/>
  <c r="D79" i="3"/>
  <c r="E79" i="3"/>
  <c r="D83" i="3"/>
  <c r="E83" i="3"/>
  <c r="I19" i="61"/>
  <c r="H32" i="61"/>
  <c r="I32" i="61"/>
  <c r="E19" i="61"/>
  <c r="I34" i="61" s="1"/>
  <c r="E20" i="61"/>
  <c r="D26" i="61"/>
  <c r="E26" i="61"/>
  <c r="I20" i="73"/>
  <c r="I31" i="73"/>
  <c r="E21" i="73"/>
  <c r="D26" i="73"/>
  <c r="E26" i="73"/>
  <c r="E31" i="73" s="1"/>
  <c r="E32" i="73" s="1"/>
  <c r="D137" i="1"/>
  <c r="E137" i="1"/>
  <c r="D141" i="1"/>
  <c r="E141" i="1"/>
  <c r="E148" i="1"/>
  <c r="D153" i="1"/>
  <c r="E153" i="1"/>
  <c r="E19" i="1"/>
  <c r="D26" i="1"/>
  <c r="D53" i="1"/>
  <c r="E53" i="1"/>
  <c r="D59" i="1"/>
  <c r="E59" i="1"/>
  <c r="D64" i="1"/>
  <c r="E64" i="1"/>
  <c r="D70" i="1"/>
  <c r="D93" i="1" s="1"/>
  <c r="D167" i="1" s="1"/>
  <c r="E70" i="1"/>
  <c r="D74" i="1"/>
  <c r="E74" i="1"/>
  <c r="D82" i="1"/>
  <c r="E82" i="1"/>
  <c r="E93" i="1" s="1"/>
  <c r="E167" i="1" s="1"/>
  <c r="D86" i="1"/>
  <c r="E86" i="1"/>
  <c r="H6" i="73"/>
  <c r="C141" i="3"/>
  <c r="C52" i="105"/>
  <c r="C46" i="105"/>
  <c r="C27" i="79"/>
  <c r="C147" i="3"/>
  <c r="C134" i="3"/>
  <c r="C94" i="3"/>
  <c r="C129" i="3"/>
  <c r="C156" i="3" s="1"/>
  <c r="G31" i="73"/>
  <c r="C153" i="1"/>
  <c r="C141" i="1"/>
  <c r="C101" i="1"/>
  <c r="C33" i="1"/>
  <c r="C38" i="105"/>
  <c r="C31" i="105"/>
  <c r="C27" i="105"/>
  <c r="C21" i="105"/>
  <c r="C9" i="105"/>
  <c r="C53" i="79"/>
  <c r="C39" i="79"/>
  <c r="C32" i="79"/>
  <c r="C38" i="79" s="1"/>
  <c r="C43" i="79" s="1"/>
  <c r="C60" i="79" s="1"/>
  <c r="C21" i="79"/>
  <c r="C130" i="3"/>
  <c r="C115" i="3"/>
  <c r="C83" i="3"/>
  <c r="C79" i="3"/>
  <c r="C76" i="3"/>
  <c r="C71" i="3"/>
  <c r="C67" i="3"/>
  <c r="C90" i="3" s="1"/>
  <c r="C61" i="3"/>
  <c r="C56" i="3"/>
  <c r="C50" i="3"/>
  <c r="C38" i="3"/>
  <c r="C23" i="3"/>
  <c r="C16" i="3"/>
  <c r="C9" i="3"/>
  <c r="C66" i="3"/>
  <c r="G19" i="61"/>
  <c r="C19" i="61"/>
  <c r="C148" i="1"/>
  <c r="C137" i="1"/>
  <c r="C161" i="1" s="1"/>
  <c r="C122" i="1"/>
  <c r="C86" i="1"/>
  <c r="C82" i="1"/>
  <c r="C79" i="1"/>
  <c r="C93" i="1" s="1"/>
  <c r="C74" i="1"/>
  <c r="C70" i="1"/>
  <c r="C64" i="1"/>
  <c r="C59" i="1"/>
  <c r="C53" i="1"/>
  <c r="C41" i="1"/>
  <c r="C26" i="1"/>
  <c r="C19" i="1"/>
  <c r="C12" i="1"/>
  <c r="C69" i="1" s="1"/>
  <c r="G32" i="61"/>
  <c r="C20" i="61"/>
  <c r="C32" i="61" s="1"/>
  <c r="C33" i="61" s="1"/>
  <c r="G20" i="73"/>
  <c r="C33" i="73"/>
  <c r="C47" i="79"/>
  <c r="C9" i="79"/>
  <c r="B22" i="64"/>
  <c r="D22" i="64"/>
  <c r="F22" i="64"/>
  <c r="B26" i="63"/>
  <c r="D26" i="63"/>
  <c r="I6" i="61"/>
  <c r="H6" i="61"/>
  <c r="I6" i="73"/>
  <c r="C32" i="185"/>
  <c r="C30" i="185"/>
  <c r="C34" i="185"/>
  <c r="C33" i="185"/>
  <c r="C36" i="185"/>
  <c r="C31" i="185"/>
  <c r="C35" i="185"/>
  <c r="E5" i="138"/>
  <c r="C25" i="185"/>
  <c r="C24" i="185"/>
  <c r="C29" i="185"/>
  <c r="E33" i="1"/>
  <c r="E12" i="1"/>
  <c r="E69" i="1" s="1"/>
  <c r="E41" i="1"/>
  <c r="D45" i="1"/>
  <c r="E79" i="1"/>
  <c r="E101" i="1"/>
  <c r="G11" i="63"/>
  <c r="E136" i="142"/>
  <c r="E69" i="142"/>
  <c r="E94" i="142" s="1"/>
  <c r="E93" i="142"/>
  <c r="E161" i="142"/>
  <c r="D6" i="63"/>
  <c r="D6" i="64" s="1"/>
  <c r="C9" i="142"/>
  <c r="C98" i="142"/>
  <c r="C59" i="79"/>
  <c r="D58" i="145"/>
  <c r="D59" i="145" s="1"/>
  <c r="C58" i="146"/>
  <c r="C9" i="1"/>
  <c r="C6" i="73" s="1"/>
  <c r="G6" i="73" s="1"/>
  <c r="E59" i="138"/>
  <c r="D7" i="94"/>
  <c r="B18" i="185"/>
  <c r="E6" i="63"/>
  <c r="E6" i="64"/>
  <c r="D39" i="79"/>
  <c r="D115" i="133"/>
  <c r="I32" i="73"/>
  <c r="D19" i="61"/>
  <c r="H19" i="61"/>
  <c r="H33" i="61"/>
  <c r="E129" i="3"/>
  <c r="D76" i="3"/>
  <c r="D50" i="3"/>
  <c r="E155" i="133"/>
  <c r="D38" i="105"/>
  <c r="E90" i="133"/>
  <c r="D141" i="133"/>
  <c r="D155" i="133" s="1"/>
  <c r="D156" i="133" s="1"/>
  <c r="C37" i="145"/>
  <c r="C42" i="145" s="1"/>
  <c r="C59" i="145" s="1"/>
  <c r="C58" i="145"/>
  <c r="F26" i="63"/>
  <c r="D39" i="138"/>
  <c r="D46" i="105"/>
  <c r="D58" i="105"/>
  <c r="D115" i="3"/>
  <c r="D9" i="133"/>
  <c r="C155" i="133"/>
  <c r="D101" i="1"/>
  <c r="C155" i="3"/>
  <c r="E161" i="1"/>
  <c r="E32" i="61"/>
  <c r="E58" i="145"/>
  <c r="C69" i="142"/>
  <c r="C166" i="142" s="1"/>
  <c r="D33" i="142"/>
  <c r="D41" i="142"/>
  <c r="D101" i="142"/>
  <c r="D38" i="138"/>
  <c r="C59" i="138"/>
  <c r="E58" i="139"/>
  <c r="C136" i="142"/>
  <c r="D58" i="146"/>
  <c r="D9" i="105"/>
  <c r="D37" i="105" s="1"/>
  <c r="D42" i="105" s="1"/>
  <c r="D59" i="105" s="1"/>
  <c r="D76" i="133"/>
  <c r="H20" i="73"/>
  <c r="C136" i="1"/>
  <c r="I33" i="61"/>
  <c r="D59" i="79"/>
  <c r="D37" i="139"/>
  <c r="E33" i="73"/>
  <c r="I33" i="73"/>
  <c r="E37" i="139"/>
  <c r="E42" i="139" s="1"/>
  <c r="D37" i="145"/>
  <c r="D42" i="145"/>
  <c r="E37" i="145"/>
  <c r="E42" i="145"/>
  <c r="D37" i="146"/>
  <c r="D42" i="146" s="1"/>
  <c r="D59" i="146" s="1"/>
  <c r="G9" i="63"/>
  <c r="E37" i="105"/>
  <c r="E42" i="105"/>
  <c r="G32" i="73"/>
  <c r="M14" i="94"/>
  <c r="G33" i="73"/>
  <c r="D59" i="138"/>
  <c r="E58" i="105"/>
  <c r="D161" i="142"/>
  <c r="E58" i="146"/>
  <c r="D38" i="133"/>
  <c r="D50" i="133"/>
  <c r="C90" i="133"/>
  <c r="C37" i="146"/>
  <c r="C42" i="146" s="1"/>
  <c r="C59" i="146" s="1"/>
  <c r="D12" i="142"/>
  <c r="D69" i="142" s="1"/>
  <c r="G34" i="61"/>
  <c r="C37" i="105"/>
  <c r="C42" i="105"/>
  <c r="C58" i="105"/>
  <c r="E38" i="79"/>
  <c r="E43" i="79" s="1"/>
  <c r="E38" i="138"/>
  <c r="E43" i="138" s="1"/>
  <c r="D38" i="139"/>
  <c r="E66" i="133"/>
  <c r="D30" i="133"/>
  <c r="D122" i="142"/>
  <c r="C34" i="61"/>
  <c r="C38" i="138"/>
  <c r="C43" i="138" s="1"/>
  <c r="C60" i="138" s="1"/>
  <c r="C37" i="139"/>
  <c r="C42" i="139" s="1"/>
  <c r="C59" i="139" s="1"/>
  <c r="C58" i="139"/>
  <c r="C93" i="142"/>
  <c r="C167" i="142" s="1"/>
  <c r="C161" i="142"/>
  <c r="D61" i="133"/>
  <c r="D71" i="133"/>
  <c r="D94" i="133"/>
  <c r="G33" i="61"/>
  <c r="E37" i="146"/>
  <c r="E42" i="146"/>
  <c r="D46" i="139"/>
  <c r="D58" i="139" s="1"/>
  <c r="C66" i="133"/>
  <c r="C91" i="133" s="1"/>
  <c r="C157" i="133" s="1"/>
  <c r="D38" i="79"/>
  <c r="D43" i="79" s="1"/>
  <c r="D60" i="79" s="1"/>
  <c r="E155" i="3"/>
  <c r="M16" i="94"/>
  <c r="K18" i="94"/>
  <c r="E162" i="142"/>
  <c r="D43" i="138"/>
  <c r="D60" i="138" s="1"/>
  <c r="C162" i="142"/>
  <c r="C94" i="142"/>
  <c r="C163" i="142" s="1"/>
  <c r="D129" i="133"/>
  <c r="H34" i="61"/>
  <c r="D34" i="61"/>
  <c r="C6" i="61"/>
  <c r="G6" i="61"/>
  <c r="C98" i="1"/>
  <c r="E156" i="3"/>
  <c r="E91" i="133"/>
  <c r="D136" i="142"/>
  <c r="D162" i="142" s="1"/>
  <c r="D90" i="133"/>
  <c r="D42" i="139"/>
  <c r="E167" i="142"/>
  <c r="C59" i="105"/>
  <c r="K20" i="94"/>
  <c r="M18" i="94"/>
  <c r="M20" i="94"/>
  <c r="K22" i="94"/>
  <c r="K24" i="94"/>
  <c r="K26" i="94" s="1"/>
  <c r="M22" i="94"/>
  <c r="M24" i="94"/>
  <c r="D123" i="1"/>
  <c r="D122" i="1" s="1"/>
  <c r="D136" i="1" s="1"/>
  <c r="D162" i="1" s="1"/>
  <c r="E122" i="1"/>
  <c r="E136" i="1" s="1"/>
  <c r="E162" i="1" s="1"/>
  <c r="C37" i="185"/>
  <c r="C21" i="185"/>
  <c r="C8" i="185"/>
  <c r="C18" i="185"/>
  <c r="C12" i="185"/>
  <c r="C16" i="185"/>
  <c r="C17" i="185"/>
  <c r="C11" i="185"/>
  <c r="C15" i="185"/>
  <c r="G5" i="63"/>
  <c r="G5" i="64"/>
  <c r="H32" i="73"/>
  <c r="D20" i="73"/>
  <c r="D161" i="1"/>
  <c r="C26" i="185"/>
  <c r="C28" i="185"/>
  <c r="C19" i="185"/>
  <c r="C23" i="185"/>
  <c r="C9" i="185"/>
  <c r="C13" i="185"/>
  <c r="C14" i="185"/>
  <c r="C10" i="185"/>
  <c r="C7" i="185"/>
  <c r="C27" i="185"/>
  <c r="C20" i="185"/>
  <c r="C22" i="185"/>
  <c r="C162" i="1" l="1"/>
  <c r="C167" i="1"/>
  <c r="C91" i="3"/>
  <c r="C157" i="3" s="1"/>
  <c r="D156" i="3"/>
  <c r="D157" i="3" s="1"/>
  <c r="D69" i="1"/>
  <c r="C94" i="1"/>
  <c r="C163" i="1" s="1"/>
  <c r="C166" i="1"/>
  <c r="G26" i="63"/>
  <c r="D32" i="73"/>
  <c r="D59" i="139"/>
  <c r="M26" i="94"/>
  <c r="K28" i="94"/>
  <c r="E94" i="1"/>
  <c r="E163" i="1" s="1"/>
  <c r="E166" i="1"/>
  <c r="I34" i="73"/>
  <c r="E34" i="73"/>
  <c r="D35" i="61"/>
  <c r="H35" i="61"/>
  <c r="D94" i="142"/>
  <c r="D163" i="142" s="1"/>
  <c r="D166" i="142"/>
  <c r="G34" i="73"/>
  <c r="C34" i="73"/>
  <c r="G35" i="61"/>
  <c r="C35" i="61"/>
  <c r="D33" i="73"/>
  <c r="E33" i="61"/>
  <c r="H33" i="73"/>
  <c r="E166" i="142"/>
  <c r="E34" i="61"/>
  <c r="D166" i="1" l="1"/>
  <c r="D94" i="1"/>
  <c r="D163" i="1" s="1"/>
  <c r="H34" i="73"/>
  <c r="D34" i="73"/>
  <c r="K30" i="94"/>
  <c r="M28" i="94"/>
  <c r="E35" i="61"/>
  <c r="I35" i="61"/>
  <c r="M30" i="94" l="1"/>
  <c r="K32" i="94"/>
  <c r="M32" i="94" s="1"/>
</calcChain>
</file>

<file path=xl/sharedStrings.xml><?xml version="1.0" encoding="utf-8"?>
<sst xmlns="http://schemas.openxmlformats.org/spreadsheetml/2006/main" count="2310" uniqueCount="563">
  <si>
    <t>Beruházási (felhalmozási) kiadások előirányzata beruházásonként</t>
  </si>
  <si>
    <t>Felújítási kiadások előirányzata felújításonként</t>
  </si>
  <si>
    <t>Vállalkozási maradvány igénybevétele</t>
  </si>
  <si>
    <t>Felhalmozási bevételek</t>
  </si>
  <si>
    <t>Finanszírozási kiadások</t>
  </si>
  <si>
    <t>B E V É T E L E K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</si>
  <si>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</si>
  <si>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</si>
  <si>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</si>
  <si>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</si>
  <si>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</si>
  <si>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</si>
  <si>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</si>
  <si>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</si>
  <si>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</si>
  <si>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</si>
  <si>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</si>
  <si>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</si>
  <si>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</si>
  <si>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</si>
  <si>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</si>
  <si>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</si>
  <si>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</si>
  <si>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</si>
  <si>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</si>
  <si>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</si>
  <si>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</si>
  <si>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</si>
  <si>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</si>
  <si>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</si>
  <si>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</si>
  <si>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</si>
  <si>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</si>
  <si>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</si>
  <si>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</si>
  <si>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K I A D Á S O K</t>
  </si>
  <si>
    <t>Személyi  juttatások</t>
  </si>
  <si>
    <t>Tartalékok</t>
  </si>
  <si>
    <t>01</t>
  </si>
  <si>
    <t>Bevételek</t>
  </si>
  <si>
    <t>Kiadások</t>
  </si>
  <si>
    <t>Egyéb fejlesztési célú kiadások</t>
  </si>
  <si>
    <t>02</t>
  </si>
  <si>
    <t>03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</si>
  <si>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</si>
  <si>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</si>
  <si>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</si>
  <si>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</si>
  <si>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</si>
  <si>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</si>
  <si>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</si>
  <si>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</si>
  <si>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</si>
  <si>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</si>
  <si>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</si>
  <si>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</si>
  <si>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</si>
  <si>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</si>
  <si>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</si>
  <si>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</si>
  <si>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</si>
  <si>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</si>
  <si>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</si>
  <si>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</si>
  <si>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</si>
  <si>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</si>
  <si>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</si>
  <si>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</si>
  <si>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</si>
  <si>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</si>
  <si>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</si>
  <si>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</si>
  <si>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</si>
  <si>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</si>
  <si>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1.5</t>
  </si>
  <si>
    <t>1.8.</t>
  </si>
  <si>
    <t>1.9.</t>
  </si>
  <si>
    <t>1.10.</t>
  </si>
  <si>
    <t>1.11.</t>
  </si>
  <si>
    <t>2.6.</t>
  </si>
  <si>
    <t>1.12.</t>
  </si>
  <si>
    <t>2.7.</t>
  </si>
  <si>
    <t>Dologi  kiadások</t>
  </si>
  <si>
    <t>1.5.</t>
  </si>
  <si>
    <t>11.1.</t>
  </si>
  <si>
    <t>11.2.</t>
  </si>
  <si>
    <t>1. sz. táblázat</t>
  </si>
  <si>
    <t>2. sz. táblázat</t>
  </si>
  <si>
    <t>3. sz. táblázat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</si>
  <si>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</si>
  <si>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</si>
  <si>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</si>
  <si>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</si>
  <si>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</si>
  <si>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</si>
  <si>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</si>
  <si>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</si>
  <si>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</si>
  <si>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</si>
  <si>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</si>
  <si>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</si>
  <si>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</si>
  <si>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</si>
  <si>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</si>
  <si>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</si>
  <si>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</si>
  <si>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</si>
  <si>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</si>
  <si>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</si>
  <si>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</si>
  <si>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</si>
  <si>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</si>
  <si>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</si>
  <si>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</si>
  <si>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</si>
  <si>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</si>
  <si>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</si>
  <si>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</si>
  <si>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</si>
  <si>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</si>
  <si>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</si>
  <si>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Száma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</si>
  <si>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</si>
  <si>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</si>
  <si>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</si>
  <si>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</si>
  <si>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</si>
  <si>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</si>
  <si>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</si>
  <si>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</si>
  <si>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</si>
  <si>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</si>
  <si>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</si>
  <si>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</si>
  <si>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</si>
  <si>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</si>
  <si>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</si>
  <si>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</si>
  <si>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</si>
  <si>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</si>
  <si>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</si>
  <si>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</si>
  <si>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</si>
  <si>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</si>
  <si>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</si>
  <si>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</si>
  <si>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</si>
  <si>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</si>
  <si>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</si>
  <si>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</si>
  <si>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</si>
  <si>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</si>
  <si>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</si>
  <si>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</si>
  <si>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</si>
  <si>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</si>
  <si>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</si>
  <si>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4.1.</t>
  </si>
  <si>
    <t>4.2.</t>
  </si>
  <si>
    <t>4.3.</t>
  </si>
  <si>
    <t>4.4.</t>
  </si>
  <si>
    <t>Gépjárműadó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</si>
  <si>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</si>
  <si>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</si>
  <si>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</si>
  <si>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</si>
  <si>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</si>
  <si>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</si>
  <si>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</si>
  <si>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</si>
  <si>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</si>
  <si>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</si>
  <si>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</si>
  <si>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</si>
  <si>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</si>
  <si>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</si>
  <si>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</si>
  <si>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</si>
  <si>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</si>
  <si>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</si>
  <si>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</si>
  <si>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</si>
  <si>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</si>
  <si>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</si>
  <si>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</si>
  <si>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</si>
  <si>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</si>
  <si>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</si>
  <si>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</si>
  <si>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</si>
  <si>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</si>
  <si>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</si>
  <si>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</si>
  <si>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</si>
  <si>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</si>
  <si>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</si>
  <si>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</si>
  <si>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</si>
  <si>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</si>
  <si>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</si>
  <si>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</si>
  <si>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</si>
  <si>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</si>
  <si>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Befektetési célú belföldi értékpapírok beváltása,  értékesítése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</si>
  <si>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</si>
  <si>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</si>
  <si>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</si>
  <si>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</si>
  <si>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</si>
  <si>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</si>
  <si>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</si>
  <si>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</si>
  <si>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</si>
  <si>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</si>
  <si>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</si>
  <si>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</si>
  <si>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</si>
  <si>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</si>
  <si>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</si>
  <si>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</si>
  <si>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</si>
  <si>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</si>
  <si>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</si>
  <si>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</si>
  <si>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</si>
  <si>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</si>
  <si>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</si>
  <si>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</si>
  <si>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</si>
  <si>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</si>
  <si>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</si>
  <si>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</si>
  <si>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</si>
  <si>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</si>
  <si>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</si>
  <si>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</si>
  <si>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</si>
  <si>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</si>
  <si>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</si>
  <si>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</si>
  <si>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</si>
  <si>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</si>
  <si>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</si>
  <si>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</si>
  <si>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</si>
  <si>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</si>
  <si>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</si>
  <si>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</si>
  <si>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</si>
  <si>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</si>
  <si>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</si>
  <si>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</si>
  <si>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</si>
  <si>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</si>
  <si>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</si>
  <si>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</si>
  <si>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</si>
  <si>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</si>
  <si>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</si>
  <si>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</si>
  <si>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</si>
  <si>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</si>
  <si>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</si>
  <si>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</si>
  <si>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</si>
  <si>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</si>
  <si>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</si>
  <si>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</si>
  <si>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</si>
  <si>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</si>
  <si>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</si>
  <si>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</si>
  <si>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</si>
  <si>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</si>
  <si>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</si>
  <si>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</si>
  <si>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</si>
  <si>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</si>
  <si>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</si>
  <si>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</si>
  <si>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</si>
  <si>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</si>
  <si>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</si>
  <si>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</si>
  <si>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</si>
  <si>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</si>
  <si>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</si>
  <si>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</si>
  <si>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</si>
  <si>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</si>
  <si>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</si>
  <si>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</si>
  <si>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</si>
  <si>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</si>
  <si>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</si>
  <si>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</si>
  <si>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</si>
  <si>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</si>
  <si>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</si>
  <si>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</si>
  <si>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</si>
  <si>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</si>
  <si>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</si>
  <si>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</si>
  <si>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</si>
  <si>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Önként vállalt feladatok bevételei, kiadásai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</si>
  <si>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</si>
  <si>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</si>
  <si>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</si>
  <si>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</si>
  <si>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</si>
  <si>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</si>
  <si>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</si>
  <si>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</si>
  <si>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04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</si>
  <si>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</si>
  <si>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</si>
  <si>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</si>
  <si>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</si>
  <si>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</si>
  <si>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</si>
  <si>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</si>
  <si>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</si>
  <si>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</si>
  <si>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</si>
  <si>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</si>
  <si>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</si>
  <si>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</si>
  <si>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</si>
  <si>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</si>
  <si>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</si>
  <si>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</si>
  <si>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</si>
  <si>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</si>
  <si>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</si>
  <si>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</si>
  <si>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</si>
  <si>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</si>
  <si>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</si>
  <si>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</si>
  <si>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</si>
  <si>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</si>
  <si>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</si>
  <si>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</si>
  <si>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</si>
  <si>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</si>
  <si>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</si>
  <si>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</si>
  <si>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</si>
  <si>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</si>
  <si>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</si>
  <si>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</si>
  <si>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</si>
  <si>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</si>
  <si>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</si>
  <si>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</si>
  <si>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</si>
  <si>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</si>
  <si>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</si>
  <si>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</si>
  <si>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</si>
  <si>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</si>
  <si>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</si>
  <si>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</si>
  <si>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</si>
  <si>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</si>
  <si>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</si>
  <si>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</si>
  <si>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</si>
  <si>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</si>
  <si>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>A</t>
  </si>
  <si>
    <t>B</t>
  </si>
  <si>
    <t>C</t>
  </si>
  <si>
    <t>E</t>
  </si>
  <si>
    <t>D</t>
  </si>
  <si>
    <t>F</t>
  </si>
  <si>
    <t>G</t>
  </si>
  <si>
    <t>H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</si>
  <si>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</si>
  <si>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</si>
  <si>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</si>
  <si>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</si>
  <si>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</si>
  <si>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</si>
  <si>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</si>
  <si>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</si>
  <si>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</si>
  <si>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</si>
  <si>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</si>
  <si>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</si>
  <si>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</si>
  <si>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</si>
  <si>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</si>
  <si>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</si>
  <si>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</si>
  <si>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</si>
  <si>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</si>
  <si>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</si>
  <si>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</si>
  <si>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>KIADÁSOK ÖSSZESEN: (1.+2.+3.)</t>
  </si>
  <si>
    <t>Központi, irányító szervi támogatás</t>
  </si>
  <si>
    <t>Belföldi finanszírozás kiadásai (6.1. + … + 6.5.)</t>
  </si>
  <si>
    <t>Eredeti
előirányzat</t>
  </si>
  <si>
    <t>Kiadási jogcím</t>
  </si>
  <si>
    <t>Hitel-, kölcsöntörlesztés államházt-on kívülre (4.1. + … + 4.3.)</t>
  </si>
  <si>
    <t xml:space="preserve">F </t>
  </si>
  <si>
    <t>I</t>
  </si>
  <si>
    <t>2.2. melléklet</t>
  </si>
  <si>
    <t>Eredeti előirányzat</t>
  </si>
  <si>
    <t>Módosított előirányzat</t>
  </si>
  <si>
    <t>Költségvetési szerv</t>
  </si>
  <si>
    <t>Közhatalmi bevételek (4.1.+…+4.7.)</t>
  </si>
  <si>
    <t>Építményadó</t>
  </si>
  <si>
    <t>Idegenforgalmi adó</t>
  </si>
  <si>
    <t>Iparűzési adó</t>
  </si>
  <si>
    <t>4.5.</t>
  </si>
  <si>
    <t>4.6.</t>
  </si>
  <si>
    <t>4.7.</t>
  </si>
  <si>
    <t>Kamatbevételek és más nyereségjellegű bevételek</t>
  </si>
  <si>
    <t>Kiemelt előirányzat, előirányzat megnevezése</t>
  </si>
  <si>
    <t>Tényleges állományi létszám előirányzat (fő)</t>
  </si>
  <si>
    <t>Közfoglalkoztatottak tényleges állományi létszáma (fő)</t>
  </si>
  <si>
    <t xml:space="preserve"> Forintban!</t>
  </si>
  <si>
    <t>Bruttó  hiány:</t>
  </si>
  <si>
    <t>Bruttó  többlet:</t>
  </si>
  <si>
    <t>Éven belüli lejáratú belföldi értékpapírok kibocsátása</t>
  </si>
  <si>
    <t>Éven túli lejáratú belföldi értékpapírok kibocsátása</t>
  </si>
  <si>
    <t>Lekötött betétek megszüntetése</t>
  </si>
  <si>
    <t>ALAPADATOK</t>
  </si>
  <si>
    <t>1. költségvetési szerv neve</t>
  </si>
  <si>
    <t>2. költségvetési szerv neve</t>
  </si>
  <si>
    <t>3. költségvetési szerv neve</t>
  </si>
  <si>
    <t>3 kvi név</t>
  </si>
  <si>
    <t>4. költségvetési szerv neve</t>
  </si>
  <si>
    <t>4 kvi név</t>
  </si>
  <si>
    <t>5. költségvetési szerv neve</t>
  </si>
  <si>
    <t>5 kvi név</t>
  </si>
  <si>
    <t>6. költségvetési szerv neve</t>
  </si>
  <si>
    <t>6 kvi név</t>
  </si>
  <si>
    <t>7. költségvetési szerv neve</t>
  </si>
  <si>
    <t>7 kvi név</t>
  </si>
  <si>
    <t>8. költségvetési szerv neve</t>
  </si>
  <si>
    <t>8 kvi név</t>
  </si>
  <si>
    <t>9 kvi név</t>
  </si>
  <si>
    <t>10. költségvetési szerv neve</t>
  </si>
  <si>
    <t>10 kvi név</t>
  </si>
  <si>
    <t>2.1. melléklet</t>
  </si>
  <si>
    <t>a</t>
  </si>
  <si>
    <t>Tartalomjegyzék</t>
  </si>
  <si>
    <t>Dokumentum neve</t>
  </si>
  <si>
    <t>A dokumentációs rendszerben található táblázatok listája</t>
  </si>
  <si>
    <t>Ugrás</t>
  </si>
  <si>
    <t>Alapadatok</t>
  </si>
  <si>
    <t>Adatok megadása</t>
  </si>
  <si>
    <t>Összefüggések</t>
  </si>
  <si>
    <t xml:space="preserve">1.1. melléklet </t>
  </si>
  <si>
    <t>1.2. melléklet</t>
  </si>
  <si>
    <t>1.3. melléklet</t>
  </si>
  <si>
    <t>1.4. melléklet</t>
  </si>
  <si>
    <t>Ellenőrző lista</t>
  </si>
  <si>
    <t>Ellenőrzés az 1-es és 2.1., 2.2. mellékletek adati esetében</t>
  </si>
  <si>
    <t>3. melléklet</t>
  </si>
  <si>
    <t>4. melléklet</t>
  </si>
  <si>
    <t>7. melléklet</t>
  </si>
  <si>
    <t>5. melléklet</t>
  </si>
  <si>
    <t>Működési célú bevételek, kiadások mérlege</t>
  </si>
  <si>
    <t>Felhalmozási célú bevételek, kiadások mérlege</t>
  </si>
  <si>
    <t>Összes  bevétel, kiadás</t>
  </si>
  <si>
    <t>Kötelező feladtok bevételei, kiadásai</t>
  </si>
  <si>
    <t>Államigazgatási feladatok  bevételei, kiadásai</t>
  </si>
  <si>
    <t>Táblázatok adatainak összefüggései</t>
  </si>
  <si>
    <t>Egyéb</t>
  </si>
  <si>
    <t>Telekadó</t>
  </si>
  <si>
    <t>Mellékletben külön?</t>
  </si>
  <si>
    <t>.</t>
  </si>
  <si>
    <t>Igen</t>
  </si>
  <si>
    <t>Összes módosítás</t>
  </si>
  <si>
    <t>G=(E+F)</t>
  </si>
  <si>
    <t>/</t>
  </si>
  <si>
    <t>(</t>
  </si>
  <si>
    <t>…</t>
  </si>
  <si>
    <t>)</t>
  </si>
  <si>
    <t>önkormányzati rendelethez</t>
  </si>
  <si>
    <t>év:</t>
  </si>
  <si>
    <t>sz. módosítás utáni</t>
  </si>
  <si>
    <t>6. melléklet</t>
  </si>
  <si>
    <t>8. melléklet</t>
  </si>
  <si>
    <t>9.1. melléklet</t>
  </si>
  <si>
    <t>9.1.1. melléklet</t>
  </si>
  <si>
    <t>9.1.2. melléklet</t>
  </si>
  <si>
    <t>9.1.3. melléklet</t>
  </si>
  <si>
    <t>9.2. melléklet</t>
  </si>
  <si>
    <t>9.3. melléklet</t>
  </si>
  <si>
    <t>9.4. melléklet</t>
  </si>
  <si>
    <t>9.5. melléklet</t>
  </si>
  <si>
    <t>9.9. melléklet</t>
  </si>
  <si>
    <t>9.7. melléklet</t>
  </si>
  <si>
    <t>9.8. melléklet</t>
  </si>
  <si>
    <t>9.10. melléklet</t>
  </si>
  <si>
    <t>9.11. melléklet</t>
  </si>
  <si>
    <t>9.12. melléklet</t>
  </si>
  <si>
    <t>9.6. melléklet</t>
  </si>
  <si>
    <t>10. melléklet</t>
  </si>
  <si>
    <t xml:space="preserve">Talajterhelési díj </t>
  </si>
  <si>
    <t>Összes 
módosítás 2020. …..ig</t>
  </si>
  <si>
    <t>Módosított előirányzat 2020. 
….-án</t>
  </si>
  <si>
    <t>Sajószöged Községi Önkormányzat</t>
  </si>
  <si>
    <t>Sajószögedi Polgármesteri Hivatal</t>
  </si>
  <si>
    <t>Sajószögedi Általános Művelődési Központ - Család és Gyermekjóléti Szolgálat - Konyha - Művelődési Ház és Könyvtár</t>
  </si>
  <si>
    <t>Sajószögedi Zöld Sziget Bölcsöde</t>
  </si>
  <si>
    <t>TOP 1.4.1-15-BO1-2016-00080. Óvoda és Konyha korszer</t>
  </si>
  <si>
    <t>2017-2020</t>
  </si>
  <si>
    <t>TOP 1.4.1-16 BO1-2017-00018. Sajószögedi Zöld Sziget B</t>
  </si>
  <si>
    <t>2019-2020</t>
  </si>
  <si>
    <t>TOP 3.2.1-16-BO1-2017-00055 Iskola energetikai korszerűsítése</t>
  </si>
  <si>
    <t>2020-2020</t>
  </si>
  <si>
    <t>térfigyelő kamerarendszer beüzemelése</t>
  </si>
  <si>
    <t>2014-2020</t>
  </si>
  <si>
    <t>Okos zebra</t>
  </si>
  <si>
    <t>Bölcsőde kerítés</t>
  </si>
  <si>
    <t>Bölcsőde udvar</t>
  </si>
  <si>
    <t>Vasút út felújítása</t>
  </si>
  <si>
    <t>Óvoda udvar</t>
  </si>
  <si>
    <t>Iskola előtti út felújítása</t>
  </si>
  <si>
    <t>ÁMK -eszközbeszerzések</t>
  </si>
  <si>
    <t xml:space="preserve">ÖNK-eszközbeszerzések </t>
  </si>
  <si>
    <t>PH - eszközbeszerzések</t>
  </si>
  <si>
    <t>ÉRV szennyvíz, ívóvíz rendszer felújítása</t>
  </si>
  <si>
    <t>Egyéb közhatalmi bevételek</t>
  </si>
  <si>
    <t>Bölcsőde - eszközbeszerzés</t>
  </si>
  <si>
    <t>Új játszótéri elemek</t>
  </si>
  <si>
    <t>"</t>
  </si>
  <si>
    <t xml:space="preserve">"1.1. melléklet a 2/2020 (II.17.) önkormányzati rendelethez </t>
  </si>
  <si>
    <t xml:space="preserve">1.1. melléklet a .../2020 (....) önkormányzati rendelethez </t>
  </si>
  <si>
    <t>1.2. melléklet a  / 2020 ( … ) önkormányzati rendelethez</t>
  </si>
  <si>
    <t>2.1. melléklet a  / 2020 ( … ) önkormányzati rendelethez</t>
  </si>
  <si>
    <t>"2.1. melléklet a 2/2020 (II.17.) önkormányzati rendelethez</t>
  </si>
  <si>
    <t>2.2. melléklet a  / 2020 ( … ) önkormányzati rendelethez</t>
  </si>
  <si>
    <t>"2.2. melléklet a 2/2020 (II.17.) önkormányzati rendelethez</t>
  </si>
  <si>
    <t>3. melléklet a  / 2020 ( … ) önkormányzati rendelethez</t>
  </si>
  <si>
    <t>"6. melléklet a 2/2020 (II.17.) önkormányzati rendelethez</t>
  </si>
  <si>
    <t>4. melléklet a  / 2020 ( … ) önkormányzati rendelethez</t>
  </si>
  <si>
    <t>"7. melléklet a 2/2020 (II.17.) önkormányzati rendelethez</t>
  </si>
  <si>
    <t xml:space="preserve">5.1. melléklet a .../2020 (....) önkormányzati rendelethez </t>
  </si>
  <si>
    <t>"9.1. melléklet a 2/2020 (II.17.) önkormányzati rendelethez</t>
  </si>
  <si>
    <t>"1.2. melléklet a 2/2020 (II.17.) önkormányzati rendelethez</t>
  </si>
  <si>
    <t xml:space="preserve">5.1.1. melléklet a .../2020 (....) önkormányzati rendelethez </t>
  </si>
  <si>
    <t>"9.1.1. melléklet a 2/2020 (II.17.) önkormányzati rendelethez</t>
  </si>
  <si>
    <t xml:space="preserve">5.2. melléklet a .../2020 (....) önkormányzati rendelethez </t>
  </si>
  <si>
    <t>"9.2. melléklet a 2/2020 (II.17.) önkormányzati rendelethez</t>
  </si>
  <si>
    <t xml:space="preserve">5.2.1. melléklet a .../2020 (....) önkormányzati rendelethez </t>
  </si>
  <si>
    <t>"9.2.1. melléklet a 2/2020 (II.17.) önkormányzati rendelethez</t>
  </si>
  <si>
    <t xml:space="preserve">5.3. melléklet a .../2020 (....) önkormányzati rendelethez </t>
  </si>
  <si>
    <t>"9.3. melléklet a 2/2020 (II.17.) önkormányzati rendelethez</t>
  </si>
  <si>
    <t xml:space="preserve">5.3.1. melléklet a .../2020 (....) önkormányzati rendelethez </t>
  </si>
  <si>
    <t>"9.3.1. melléklet a 2/2020 (II.17.) önkormányzati rendelethez</t>
  </si>
  <si>
    <t xml:space="preserve">5.4. melléklet a .../2020 (....) önkormányzati rendelethez </t>
  </si>
  <si>
    <t>"9.4. melléklet a 2/2020 (II.17.) önkormányzati rendelethez</t>
  </si>
  <si>
    <t xml:space="preserve">5.4.1. melléklet a .../2020 (....) önkormányzati rendelethez </t>
  </si>
  <si>
    <t>"9.4.1. melléklet a 2/2020 (II.17.) önkormányzati rendelethez</t>
  </si>
  <si>
    <t>ÖSSZEVONT MÉRLEGE</t>
  </si>
  <si>
    <t>2020. ÉVI KÖLTSÉGVETÉS</t>
  </si>
  <si>
    <t>KÖTELEZŐ FELADATOK MÉRLEGE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</si>
</sst>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\ _F_t_-;\-* #,##0.00\ _F_t_-;_-* &quot;-&quot;??\ _F_t_-;_-@_-"/>
    <numFmt numFmtId="166" formatCode="#,###"/>
  </numFmts>
  <fonts count="50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10"/>
      <name val="Times New Roman CE"/>
      <charset val="238"/>
    </font>
    <font>
      <i/>
      <sz val="11"/>
      <name val="Times New Roman CE"/>
      <charset val="238"/>
    </font>
    <font>
      <i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Times New Roman CE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2"/>
      <color rgb="FFFF0000"/>
      <name val="Times New Roman CE"/>
      <charset val="238"/>
    </font>
    <font>
      <sz val="10"/>
      <color rgb="FFFF0000"/>
      <name val="Times New Roman CE"/>
      <charset val="238"/>
    </font>
    <font>
      <sz val="10"/>
      <color theme="0"/>
      <name val="Times New Roman CE"/>
      <charset val="238"/>
    </font>
    <font>
      <b/>
      <sz val="10"/>
      <color rgb="FF00B0F0"/>
      <name val="Times New Roman CE"/>
      <charset val="238"/>
    </font>
    <font>
      <sz val="8"/>
      <color theme="0"/>
      <name val="Times New Roman CE"/>
      <family val="1"/>
      <charset val="238"/>
    </font>
    <font>
      <b/>
      <sz val="9"/>
      <color theme="0"/>
      <name val="Times New Roman CE"/>
      <family val="1"/>
      <charset val="238"/>
    </font>
    <font>
      <b/>
      <sz val="8"/>
      <color theme="0"/>
      <name val="Times New Roman CE"/>
      <family val="1"/>
      <charset val="238"/>
    </font>
    <font>
      <sz val="11"/>
      <color theme="0"/>
      <name val="Times New Roman CE"/>
      <family val="1"/>
      <charset val="238"/>
    </font>
    <font>
      <b/>
      <sz val="14"/>
      <color rgb="FF000000"/>
      <name val="Times New Roman"/>
      <family val="1"/>
      <charset val="238"/>
    </font>
    <font>
      <b/>
      <sz val="14"/>
      <color rgb="FFFF0000"/>
      <name val="Times New Roman CE"/>
      <charset val="238"/>
    </font>
  </fonts>
  <fills count="5">
    <fill>
      <patternFill patternType="none"/>
    </fill>
    <fill>
      <patternFill patternType="gray125"/>
    </fill>
    <fill>
      <patternFill patternType="lightHorizontal"/>
    </fill>
    <fill>
      <patternFill patternType="solid">
        <fgColor rgb="FFD8D8D8"/>
        <bgColor rgb="FF000000"/>
      </patternFill>
    </fill>
    <fill>
      <patternFill patternType="solid">
        <fgColor rgb="FFFFC0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ck">
        <color rgb="FF00B050"/>
      </bottom>
      <diagonal/>
    </border>
  </borders>
  <cellStyleXfs count="10">
    <xf numFmtId="0" fontId="0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6" fillId="0" borderId="0"/>
    <xf numFmtId="0" fontId="10" fillId="0" borderId="0"/>
  </cellStyleXfs>
  <cellXfs count="430">
    <xf numFmtId="0" fontId="0" fillId="0" borderId="0" xfId="0"/>
    <xf numFmtId="166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9" applyFont="1" applyFill="1" applyBorder="1" applyAlignment="1" applyProtection="1">
      <alignment horizontal="center" vertical="center" wrapText="1"/>
    </xf>
    <xf numFmtId="0" fontId="6" fillId="0" borderId="0" xfId="9" applyFont="1" applyFill="1" applyBorder="1" applyAlignment="1" applyProtection="1">
      <alignment vertical="center" wrapText="1"/>
    </xf>
    <xf numFmtId="0" fontId="17" fillId="0" borderId="1" xfId="9" applyFont="1" applyFill="1" applyBorder="1" applyAlignment="1" applyProtection="1">
      <alignment horizontal="left" vertical="center" wrapText="1" indent="1"/>
    </xf>
    <xf numFmtId="0" fontId="17" fillId="0" borderId="2" xfId="9" applyFont="1" applyFill="1" applyBorder="1" applyAlignment="1" applyProtection="1">
      <alignment horizontal="left" vertical="center" wrapText="1" indent="1"/>
    </xf>
    <xf numFmtId="0" fontId="17" fillId="0" borderId="3" xfId="9" applyFont="1" applyFill="1" applyBorder="1" applyAlignment="1" applyProtection="1">
      <alignment horizontal="left" vertical="center" wrapText="1" indent="1"/>
    </xf>
    <xf numFmtId="0" fontId="17" fillId="0" borderId="4" xfId="9" applyFont="1" applyFill="1" applyBorder="1" applyAlignment="1" applyProtection="1">
      <alignment horizontal="left" vertical="center" wrapText="1" indent="1"/>
    </xf>
    <xf numFmtId="0" fontId="17" fillId="0" borderId="5" xfId="9" applyFont="1" applyFill="1" applyBorder="1" applyAlignment="1" applyProtection="1">
      <alignment horizontal="left" vertical="center" wrapText="1" indent="1"/>
    </xf>
    <xf numFmtId="0" fontId="17" fillId="0" borderId="6" xfId="9" applyFont="1" applyFill="1" applyBorder="1" applyAlignment="1" applyProtection="1">
      <alignment horizontal="left" vertical="center" wrapText="1" indent="1"/>
    </xf>
    <xf numFmtId="49" fontId="17" fillId="0" borderId="7" xfId="9" applyNumberFormat="1" applyFont="1" applyFill="1" applyBorder="1" applyAlignment="1" applyProtection="1">
      <alignment horizontal="left" vertical="center" wrapText="1" indent="1"/>
    </xf>
    <xf numFmtId="49" fontId="17" fillId="0" borderId="8" xfId="9" applyNumberFormat="1" applyFont="1" applyFill="1" applyBorder="1" applyAlignment="1" applyProtection="1">
      <alignment horizontal="left" vertical="center" wrapText="1" indent="1"/>
    </xf>
    <xf numFmtId="49" fontId="17" fillId="0" borderId="9" xfId="9" applyNumberFormat="1" applyFont="1" applyFill="1" applyBorder="1" applyAlignment="1" applyProtection="1">
      <alignment horizontal="left" vertical="center" wrapText="1" indent="1"/>
    </xf>
    <xf numFmtId="49" fontId="17" fillId="0" borderId="10" xfId="9" applyNumberFormat="1" applyFont="1" applyFill="1" applyBorder="1" applyAlignment="1" applyProtection="1">
      <alignment horizontal="left" vertical="center" wrapText="1" indent="1"/>
    </xf>
    <xf numFmtId="49" fontId="17" fillId="0" borderId="11" xfId="9" applyNumberFormat="1" applyFont="1" applyFill="1" applyBorder="1" applyAlignment="1" applyProtection="1">
      <alignment horizontal="left" vertical="center" wrapText="1" indent="1"/>
    </xf>
    <xf numFmtId="49" fontId="17" fillId="0" borderId="12" xfId="9" applyNumberFormat="1" applyFont="1" applyFill="1" applyBorder="1" applyAlignment="1" applyProtection="1">
      <alignment horizontal="left" vertical="center" wrapText="1" indent="1"/>
    </xf>
    <xf numFmtId="0" fontId="17" fillId="0" borderId="0" xfId="9" applyFont="1" applyFill="1" applyBorder="1" applyAlignment="1" applyProtection="1">
      <alignment horizontal="left" vertical="center" wrapText="1" indent="1"/>
    </xf>
    <xf numFmtId="0" fontId="16" fillId="0" borderId="13" xfId="9" applyFont="1" applyFill="1" applyBorder="1" applyAlignment="1" applyProtection="1">
      <alignment horizontal="left" vertical="center" wrapText="1" indent="1"/>
    </xf>
    <xf numFmtId="0" fontId="16" fillId="0" borderId="14" xfId="9" applyFont="1" applyFill="1" applyBorder="1" applyAlignment="1" applyProtection="1">
      <alignment horizontal="left" vertical="center" wrapText="1" indent="1"/>
    </xf>
    <xf numFmtId="0" fontId="16" fillId="0" borderId="15" xfId="9" applyFont="1" applyFill="1" applyBorder="1" applyAlignment="1" applyProtection="1">
      <alignment horizontal="left" vertical="center" wrapText="1" indent="1"/>
    </xf>
    <xf numFmtId="166" fontId="17" fillId="0" borderId="2" xfId="0" applyNumberFormat="1" applyFont="1" applyFill="1" applyBorder="1" applyAlignment="1" applyProtection="1">
      <alignment vertical="center" wrapText="1"/>
      <protection locked="0"/>
    </xf>
    <xf numFmtId="166" fontId="17" fillId="0" borderId="6" xfId="0" applyNumberFormat="1" applyFont="1" applyFill="1" applyBorder="1" applyAlignment="1" applyProtection="1">
      <alignment vertical="center" wrapText="1"/>
      <protection locked="0"/>
    </xf>
    <xf numFmtId="0" fontId="16" fillId="0" borderId="14" xfId="9" applyFont="1" applyFill="1" applyBorder="1" applyAlignment="1" applyProtection="1">
      <alignment vertical="center" wrapText="1"/>
    </xf>
    <xf numFmtId="0" fontId="16" fillId="0" borderId="16" xfId="9" applyFont="1" applyFill="1" applyBorder="1" applyAlignment="1" applyProtection="1">
      <alignment vertical="center" wrapText="1"/>
    </xf>
    <xf numFmtId="0" fontId="16" fillId="0" borderId="13" xfId="9" applyFont="1" applyFill="1" applyBorder="1" applyAlignment="1" applyProtection="1">
      <alignment horizontal="center" vertical="center" wrapText="1"/>
    </xf>
    <xf numFmtId="0" fontId="16" fillId="0" borderId="14" xfId="9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66" fontId="17" fillId="0" borderId="8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166" fontId="0" fillId="0" borderId="0" xfId="0" applyNumberFormat="1" applyFill="1" applyAlignment="1" applyProtection="1">
      <alignment vertical="center" wrapText="1"/>
    </xf>
    <xf numFmtId="166" fontId="17" fillId="0" borderId="17" xfId="0" applyNumberFormat="1" applyFont="1" applyFill="1" applyBorder="1" applyAlignment="1" applyProtection="1">
      <alignment vertical="center" wrapText="1"/>
    </xf>
    <xf numFmtId="166" fontId="17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7" fillId="0" borderId="18" xfId="0" applyNumberFormat="1" applyFont="1" applyFill="1" applyBorder="1" applyAlignment="1" applyProtection="1">
      <alignment vertical="center" wrapText="1"/>
    </xf>
    <xf numFmtId="166" fontId="16" fillId="0" borderId="14" xfId="0" applyNumberFormat="1" applyFont="1" applyFill="1" applyBorder="1" applyAlignment="1" applyProtection="1">
      <alignment vertical="center" wrapText="1"/>
    </xf>
    <xf numFmtId="166" fontId="16" fillId="0" borderId="19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Fill="1" applyAlignment="1">
      <alignment vertical="center" wrapText="1"/>
    </xf>
    <xf numFmtId="166" fontId="15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15" fillId="0" borderId="2" xfId="0" applyNumberFormat="1" applyFont="1" applyFill="1" applyBorder="1" applyAlignment="1" applyProtection="1">
      <alignment vertical="center" wrapText="1"/>
      <protection locked="0"/>
    </xf>
    <xf numFmtId="166" fontId="15" fillId="0" borderId="17" xfId="0" applyNumberFormat="1" applyFont="1" applyFill="1" applyBorder="1" applyAlignment="1" applyProtection="1">
      <alignment vertical="center" wrapText="1"/>
    </xf>
    <xf numFmtId="166" fontId="15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5" fillId="0" borderId="6" xfId="0" applyNumberFormat="1" applyFont="1" applyFill="1" applyBorder="1" applyAlignment="1" applyProtection="1">
      <alignment vertical="center" wrapText="1"/>
      <protection locked="0"/>
    </xf>
    <xf numFmtId="166" fontId="15" fillId="0" borderId="18" xfId="0" applyNumberFormat="1" applyFont="1" applyFill="1" applyBorder="1" applyAlignment="1" applyProtection="1">
      <alignment vertical="center" wrapText="1"/>
    </xf>
    <xf numFmtId="166" fontId="7" fillId="0" borderId="19" xfId="0" applyNumberFormat="1" applyFont="1" applyFill="1" applyBorder="1" applyAlignment="1" applyProtection="1">
      <alignment vertical="center" wrapText="1"/>
    </xf>
    <xf numFmtId="0" fontId="6" fillId="0" borderId="0" xfId="0" applyFont="1" applyFill="1" applyAlignment="1">
      <alignment horizontal="center" vertical="center" wrapText="1"/>
    </xf>
    <xf numFmtId="166" fontId="24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166" fontId="16" fillId="2" borderId="14" xfId="0" applyNumberFormat="1" applyFont="1" applyFill="1" applyBorder="1" applyAlignment="1" applyProtection="1">
      <alignment vertical="center" wrapText="1"/>
    </xf>
    <xf numFmtId="166" fontId="7" fillId="2" borderId="14" xfId="0" applyNumberFormat="1" applyFont="1" applyFill="1" applyBorder="1" applyAlignment="1" applyProtection="1">
      <alignment vertical="center" wrapText="1"/>
    </xf>
    <xf numFmtId="166" fontId="17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3" fillId="0" borderId="14" xfId="9" applyFont="1" applyFill="1" applyBorder="1" applyAlignment="1" applyProtection="1">
      <alignment horizontal="left" vertical="center" wrapText="1" indent="1"/>
    </xf>
    <xf numFmtId="166" fontId="23" fillId="0" borderId="13" xfId="0" applyNumberFormat="1" applyFont="1" applyFill="1" applyBorder="1" applyAlignment="1" applyProtection="1">
      <alignment horizontal="left" vertical="center" wrapText="1" indent="1"/>
    </xf>
    <xf numFmtId="166" fontId="24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22" xfId="0" applyFont="1" applyFill="1" applyBorder="1" applyAlignment="1" applyProtection="1">
      <alignment horizontal="right"/>
    </xf>
    <xf numFmtId="0" fontId="24" fillId="0" borderId="23" xfId="9" applyFont="1" applyFill="1" applyBorder="1" applyAlignment="1" applyProtection="1">
      <alignment horizontal="left" vertical="center" wrapText="1" indent="1"/>
    </xf>
    <xf numFmtId="0" fontId="17" fillId="0" borderId="2" xfId="9" applyFont="1" applyFill="1" applyBorder="1" applyAlignment="1" applyProtection="1">
      <alignment horizontal="left" indent="6"/>
    </xf>
    <xf numFmtId="0" fontId="17" fillId="0" borderId="2" xfId="9" applyFont="1" applyFill="1" applyBorder="1" applyAlignment="1" applyProtection="1">
      <alignment horizontal="left" vertical="center" wrapText="1" indent="6"/>
    </xf>
    <xf numFmtId="0" fontId="17" fillId="0" borderId="6" xfId="9" applyFont="1" applyFill="1" applyBorder="1" applyAlignment="1" applyProtection="1">
      <alignment horizontal="left" vertical="center" wrapText="1" indent="6"/>
    </xf>
    <xf numFmtId="0" fontId="17" fillId="0" borderId="20" xfId="9" applyFont="1" applyFill="1" applyBorder="1" applyAlignment="1" applyProtection="1">
      <alignment horizontal="left" vertical="center" wrapText="1" indent="6"/>
    </xf>
    <xf numFmtId="0" fontId="0" fillId="0" borderId="0" xfId="0" applyFill="1" applyProtection="1">
      <protection locked="0"/>
    </xf>
    <xf numFmtId="166" fontId="0" fillId="0" borderId="0" xfId="0" applyNumberFormat="1" applyFill="1" applyAlignment="1" applyProtection="1">
      <alignment horizontal="center" vertical="center" wrapText="1"/>
    </xf>
    <xf numFmtId="166" fontId="7" fillId="0" borderId="13" xfId="0" applyNumberFormat="1" applyFont="1" applyFill="1" applyBorder="1" applyAlignment="1" applyProtection="1">
      <alignment horizontal="left" vertical="center" wrapText="1"/>
    </xf>
    <xf numFmtId="166" fontId="7" fillId="0" borderId="14" xfId="0" applyNumberFormat="1" applyFont="1" applyFill="1" applyBorder="1" applyAlignment="1" applyProtection="1">
      <alignment vertical="center" wrapText="1"/>
    </xf>
    <xf numFmtId="0" fontId="16" fillId="0" borderId="13" xfId="0" applyFont="1" applyFill="1" applyBorder="1" applyAlignment="1" applyProtection="1">
      <alignment horizontal="center" vertical="center" wrapText="1"/>
    </xf>
    <xf numFmtId="0" fontId="16" fillId="0" borderId="14" xfId="0" applyFont="1" applyFill="1" applyBorder="1" applyAlignment="1" applyProtection="1">
      <alignment horizontal="center" vertical="center" wrapText="1"/>
    </xf>
    <xf numFmtId="0" fontId="16" fillId="0" borderId="19" xfId="0" applyFont="1" applyFill="1" applyBorder="1" applyAlignment="1" applyProtection="1">
      <alignment horizontal="center" vertical="center" wrapText="1"/>
    </xf>
    <xf numFmtId="0" fontId="23" fillId="0" borderId="13" xfId="0" applyFont="1" applyFill="1" applyBorder="1" applyAlignment="1" applyProtection="1">
      <alignment horizontal="center" vertical="center" wrapText="1"/>
    </xf>
    <xf numFmtId="166" fontId="3" fillId="0" borderId="0" xfId="0" applyNumberFormat="1" applyFont="1" applyFill="1" applyAlignment="1" applyProtection="1">
      <alignment vertical="center" wrapText="1"/>
    </xf>
    <xf numFmtId="0" fontId="23" fillId="0" borderId="14" xfId="0" applyFont="1" applyFill="1" applyBorder="1" applyAlignment="1" applyProtection="1">
      <alignment horizontal="left" vertical="center" wrapText="1" indent="1"/>
    </xf>
    <xf numFmtId="0" fontId="22" fillId="0" borderId="13" xfId="0" applyFont="1" applyBorder="1" applyAlignment="1" applyProtection="1">
      <alignment horizontal="center" vertical="center" wrapText="1"/>
    </xf>
    <xf numFmtId="0" fontId="30" fillId="0" borderId="24" xfId="0" applyFont="1" applyBorder="1" applyAlignment="1" applyProtection="1">
      <alignment horizontal="left" wrapText="1" indent="1"/>
    </xf>
    <xf numFmtId="0" fontId="17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17" fillId="0" borderId="0" xfId="0" applyFont="1" applyFill="1" applyAlignment="1" applyProtection="1">
      <alignment horizontal="left" vertical="center" wrapText="1"/>
    </xf>
    <xf numFmtId="0" fontId="17" fillId="0" borderId="0" xfId="0" applyFont="1" applyFill="1" applyAlignment="1" applyProtection="1">
      <alignment vertical="center" wrapText="1"/>
    </xf>
    <xf numFmtId="0" fontId="7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24" xfId="0" applyFont="1" applyFill="1" applyBorder="1" applyAlignment="1" applyProtection="1">
      <alignment vertical="center" wrapText="1"/>
    </xf>
    <xf numFmtId="16" fontId="0" fillId="0" borderId="0" xfId="0" applyNumberFormat="1" applyFill="1" applyAlignment="1">
      <alignment vertical="center" wrapText="1"/>
    </xf>
    <xf numFmtId="166" fontId="16" fillId="0" borderId="25" xfId="9" applyNumberFormat="1" applyFont="1" applyFill="1" applyBorder="1" applyAlignment="1" applyProtection="1">
      <alignment horizontal="right" vertical="center" wrapText="1" indent="1"/>
    </xf>
    <xf numFmtId="166" fontId="17" fillId="0" borderId="26" xfId="9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7" xfId="9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8" xfId="9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6" xfId="9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8" xfId="9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7" xfId="9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14" xfId="0" applyFont="1" applyBorder="1" applyAlignment="1" applyProtection="1">
      <alignment horizontal="left" vertical="center" wrapText="1" indent="1"/>
    </xf>
    <xf numFmtId="0" fontId="21" fillId="0" borderId="2" xfId="0" applyFont="1" applyBorder="1" applyAlignment="1" applyProtection="1">
      <alignment horizontal="left" vertical="center" wrapText="1" indent="1"/>
    </xf>
    <xf numFmtId="0" fontId="21" fillId="0" borderId="6" xfId="0" applyFont="1" applyBorder="1" applyAlignment="1" applyProtection="1">
      <alignment horizontal="left" vertical="center" wrapText="1" indent="1"/>
    </xf>
    <xf numFmtId="0" fontId="22" fillId="0" borderId="29" xfId="0" applyFont="1" applyBorder="1" applyAlignment="1" applyProtection="1">
      <alignment horizontal="left" vertical="center" wrapText="1" indent="1"/>
    </xf>
    <xf numFmtId="166" fontId="6" fillId="0" borderId="0" xfId="9" applyNumberFormat="1" applyFont="1" applyFill="1" applyBorder="1" applyAlignment="1" applyProtection="1">
      <alignment horizontal="right" vertical="center" wrapText="1" indent="1"/>
    </xf>
    <xf numFmtId="0" fontId="5" fillId="0" borderId="22" xfId="0" applyFont="1" applyFill="1" applyBorder="1" applyAlignment="1" applyProtection="1">
      <alignment horizontal="right" vertical="center"/>
    </xf>
    <xf numFmtId="166" fontId="17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14" xfId="0" applyNumberFormat="1" applyFont="1" applyFill="1" applyBorder="1" applyAlignment="1" applyProtection="1">
      <alignment horizontal="right" vertical="center" wrapText="1" indent="1"/>
    </xf>
    <xf numFmtId="166" fontId="24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19" xfId="0" applyNumberFormat="1" applyFont="1" applyFill="1" applyBorder="1" applyAlignment="1" applyProtection="1">
      <alignment horizontal="right" vertical="center" wrapText="1" indent="1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3" fillId="0" borderId="0" xfId="0" applyNumberFormat="1" applyFont="1" applyFill="1" applyAlignment="1" applyProtection="1">
      <alignment horizontal="center" vertical="center" wrapText="1"/>
    </xf>
    <xf numFmtId="166" fontId="0" fillId="0" borderId="31" xfId="0" applyNumberFormat="1" applyFill="1" applyBorder="1" applyAlignment="1" applyProtection="1">
      <alignment horizontal="left" vertical="center" wrapText="1" indent="1"/>
    </xf>
    <xf numFmtId="166" fontId="17" fillId="0" borderId="9" xfId="0" applyNumberFormat="1" applyFont="1" applyFill="1" applyBorder="1" applyAlignment="1" applyProtection="1">
      <alignment horizontal="left" vertical="center" wrapText="1" indent="1"/>
    </xf>
    <xf numFmtId="166" fontId="0" fillId="0" borderId="32" xfId="0" applyNumberFormat="1" applyFill="1" applyBorder="1" applyAlignment="1" applyProtection="1">
      <alignment horizontal="left" vertical="center" wrapText="1" indent="1"/>
    </xf>
    <xf numFmtId="166" fontId="17" fillId="0" borderId="8" xfId="0" applyNumberFormat="1" applyFont="1" applyFill="1" applyBorder="1" applyAlignment="1" applyProtection="1">
      <alignment horizontal="left" vertical="center" wrapText="1" indent="1"/>
    </xf>
    <xf numFmtId="166" fontId="17" fillId="0" borderId="33" xfId="0" applyNumberFormat="1" applyFont="1" applyFill="1" applyBorder="1" applyAlignment="1" applyProtection="1">
      <alignment horizontal="left" vertical="center" wrapText="1" indent="1"/>
    </xf>
    <xf numFmtId="166" fontId="26" fillId="0" borderId="34" xfId="0" applyNumberFormat="1" applyFont="1" applyFill="1" applyBorder="1" applyAlignment="1" applyProtection="1">
      <alignment horizontal="left" vertical="center" wrapText="1" indent="1"/>
    </xf>
    <xf numFmtId="166" fontId="1" fillId="0" borderId="35" xfId="0" applyNumberFormat="1" applyFont="1" applyFill="1" applyBorder="1" applyAlignment="1" applyProtection="1">
      <alignment horizontal="left" vertical="center" wrapText="1" indent="1"/>
    </xf>
    <xf numFmtId="166" fontId="24" fillId="0" borderId="7" xfId="0" applyNumberFormat="1" applyFont="1" applyFill="1" applyBorder="1" applyAlignment="1" applyProtection="1">
      <alignment horizontal="left" vertical="center" wrapText="1" indent="1"/>
    </xf>
    <xf numFmtId="166" fontId="24" fillId="0" borderId="8" xfId="0" applyNumberFormat="1" applyFont="1" applyFill="1" applyBorder="1" applyAlignment="1" applyProtection="1">
      <alignment horizontal="left" vertical="center" wrapText="1" indent="1"/>
    </xf>
    <xf numFmtId="166" fontId="1" fillId="0" borderId="32" xfId="0" applyNumberFormat="1" applyFont="1" applyFill="1" applyBorder="1" applyAlignment="1" applyProtection="1">
      <alignment horizontal="left" vertical="center" wrapText="1" indent="1"/>
    </xf>
    <xf numFmtId="166" fontId="27" fillId="0" borderId="2" xfId="0" applyNumberFormat="1" applyFont="1" applyFill="1" applyBorder="1" applyAlignment="1" applyProtection="1">
      <alignment horizontal="right" vertical="center" wrapText="1" indent="1"/>
    </xf>
    <xf numFmtId="166" fontId="26" fillId="0" borderId="13" xfId="0" applyNumberFormat="1" applyFont="1" applyFill="1" applyBorder="1" applyAlignment="1" applyProtection="1">
      <alignment horizontal="left" vertical="center" wrapText="1" indent="1"/>
    </xf>
    <xf numFmtId="166" fontId="24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6" fontId="27" fillId="0" borderId="7" xfId="0" applyNumberFormat="1" applyFont="1" applyFill="1" applyBorder="1" applyAlignment="1" applyProtection="1">
      <alignment horizontal="left" vertical="center" wrapText="1" indent="1"/>
    </xf>
    <xf numFmtId="166" fontId="24" fillId="0" borderId="8" xfId="0" applyNumberFormat="1" applyFont="1" applyFill="1" applyBorder="1" applyAlignment="1" applyProtection="1">
      <alignment horizontal="left" vertical="center" wrapText="1" indent="2"/>
    </xf>
    <xf numFmtId="166" fontId="24" fillId="0" borderId="2" xfId="0" applyNumberFormat="1" applyFont="1" applyFill="1" applyBorder="1" applyAlignment="1" applyProtection="1">
      <alignment horizontal="left" vertical="center" wrapText="1" indent="2"/>
    </xf>
    <xf numFmtId="166" fontId="27" fillId="0" borderId="2" xfId="0" applyNumberFormat="1" applyFont="1" applyFill="1" applyBorder="1" applyAlignment="1" applyProtection="1">
      <alignment horizontal="left" vertical="center" wrapText="1" indent="1"/>
    </xf>
    <xf numFmtId="166" fontId="24" fillId="0" borderId="9" xfId="0" applyNumberFormat="1" applyFont="1" applyFill="1" applyBorder="1" applyAlignment="1" applyProtection="1">
      <alignment horizontal="left" vertical="center" wrapText="1" indent="1"/>
    </xf>
    <xf numFmtId="166" fontId="17" fillId="0" borderId="9" xfId="0" applyNumberFormat="1" applyFont="1" applyFill="1" applyBorder="1" applyAlignment="1" applyProtection="1">
      <alignment horizontal="left" vertical="center" wrapText="1" indent="2"/>
    </xf>
    <xf numFmtId="166" fontId="17" fillId="0" borderId="10" xfId="0" applyNumberFormat="1" applyFont="1" applyFill="1" applyBorder="1" applyAlignment="1" applyProtection="1">
      <alignment horizontal="left" vertical="center" wrapText="1" indent="2"/>
    </xf>
    <xf numFmtId="166" fontId="27" fillId="0" borderId="3" xfId="0" applyNumberFormat="1" applyFont="1" applyFill="1" applyBorder="1" applyAlignment="1" applyProtection="1">
      <alignment horizontal="right" vertical="center" wrapText="1" indent="1"/>
    </xf>
    <xf numFmtId="166" fontId="17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25" xfId="0" applyNumberFormat="1" applyFont="1" applyFill="1" applyBorder="1" applyAlignment="1" applyProtection="1">
      <alignment horizontal="right" vertical="center" wrapText="1" indent="1"/>
    </xf>
    <xf numFmtId="166" fontId="16" fillId="0" borderId="0" xfId="0" applyNumberFormat="1" applyFont="1" applyFill="1" applyBorder="1" applyAlignment="1" applyProtection="1">
      <alignment horizontal="right" vertical="center" wrapText="1" indent="1"/>
    </xf>
    <xf numFmtId="0" fontId="17" fillId="0" borderId="0" xfId="0" applyFont="1" applyFill="1" applyAlignment="1" applyProtection="1">
      <alignment horizontal="right" vertical="center" wrapText="1" indent="1"/>
    </xf>
    <xf numFmtId="166" fontId="16" fillId="0" borderId="25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0" fontId="20" fillId="0" borderId="23" xfId="0" applyFont="1" applyBorder="1" applyAlignment="1" applyProtection="1">
      <alignment horizontal="left" vertical="center" wrapText="1" indent="1"/>
    </xf>
    <xf numFmtId="0" fontId="10" fillId="0" borderId="0" xfId="9" applyFont="1" applyFill="1" applyProtection="1"/>
    <xf numFmtId="0" fontId="10" fillId="0" borderId="0" xfId="9" applyFont="1" applyFill="1" applyAlignment="1" applyProtection="1">
      <alignment horizontal="right" vertical="center" indent="1"/>
    </xf>
    <xf numFmtId="0" fontId="31" fillId="0" borderId="0" xfId="0" applyFont="1" applyFill="1" applyAlignment="1" applyProtection="1">
      <alignment horizontal="left" vertical="center" wrapText="1"/>
    </xf>
    <xf numFmtId="0" fontId="31" fillId="0" borderId="0" xfId="0" applyFont="1" applyFill="1" applyAlignment="1" applyProtection="1">
      <alignment vertical="center" wrapText="1"/>
    </xf>
    <xf numFmtId="0" fontId="31" fillId="0" borderId="0" xfId="0" applyFont="1" applyFill="1" applyAlignment="1" applyProtection="1">
      <alignment horizontal="right" vertical="center" wrapText="1" inden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166" fontId="0" fillId="0" borderId="35" xfId="0" applyNumberFormat="1" applyFill="1" applyBorder="1" applyAlignment="1" applyProtection="1">
      <alignment horizontal="left" vertical="center" wrapText="1" indent="1"/>
    </xf>
    <xf numFmtId="166" fontId="17" fillId="0" borderId="7" xfId="0" applyNumberFormat="1" applyFont="1" applyFill="1" applyBorder="1" applyAlignment="1" applyProtection="1">
      <alignment horizontal="left" vertical="center" wrapText="1" indent="1"/>
    </xf>
    <xf numFmtId="166" fontId="17" fillId="0" borderId="37" xfId="0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16" xfId="9" applyNumberFormat="1" applyFont="1" applyFill="1" applyBorder="1" applyAlignment="1" applyProtection="1">
      <alignment horizontal="right" vertical="center" wrapText="1" indent="1"/>
    </xf>
    <xf numFmtId="166" fontId="16" fillId="0" borderId="14" xfId="9" applyNumberFormat="1" applyFont="1" applyFill="1" applyBorder="1" applyAlignment="1" applyProtection="1">
      <alignment horizontal="right" vertical="center" wrapText="1" indent="1"/>
    </xf>
    <xf numFmtId="166" fontId="17" fillId="0" borderId="2" xfId="9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3" xfId="9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6" xfId="9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" xfId="9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6" xfId="9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14" xfId="9" applyNumberFormat="1" applyFont="1" applyFill="1" applyBorder="1" applyAlignment="1" applyProtection="1">
      <alignment horizontal="right" vertical="center" wrapText="1" indent="1"/>
    </xf>
    <xf numFmtId="0" fontId="16" fillId="0" borderId="15" xfId="9" applyFont="1" applyFill="1" applyBorder="1" applyAlignment="1" applyProtection="1">
      <alignment horizontal="center" vertical="center" wrapText="1"/>
    </xf>
    <xf numFmtId="0" fontId="16" fillId="0" borderId="16" xfId="9" applyFont="1" applyFill="1" applyBorder="1" applyAlignment="1" applyProtection="1">
      <alignment horizontal="center" vertical="center" wrapText="1"/>
    </xf>
    <xf numFmtId="0" fontId="17" fillId="0" borderId="3" xfId="9" applyFont="1" applyFill="1" applyBorder="1" applyAlignment="1" applyProtection="1">
      <alignment horizontal="left" vertical="center" wrapText="1" indent="6"/>
    </xf>
    <xf numFmtId="0" fontId="10" fillId="0" borderId="0" xfId="9" applyFill="1" applyProtection="1"/>
    <xf numFmtId="0" fontId="17" fillId="0" borderId="0" xfId="9" applyFont="1" applyFill="1" applyProtection="1"/>
    <xf numFmtId="0" fontId="13" fillId="0" borderId="0" xfId="9" applyFont="1" applyFill="1" applyProtection="1"/>
    <xf numFmtId="0" fontId="21" fillId="0" borderId="3" xfId="0" applyFont="1" applyBorder="1" applyAlignment="1" applyProtection="1">
      <alignment horizontal="left" wrapText="1" indent="1"/>
    </xf>
    <xf numFmtId="0" fontId="21" fillId="0" borderId="2" xfId="0" applyFont="1" applyBorder="1" applyAlignment="1" applyProtection="1">
      <alignment horizontal="left" wrapText="1" indent="1"/>
    </xf>
    <xf numFmtId="0" fontId="21" fillId="0" borderId="6" xfId="0" applyFont="1" applyBorder="1" applyAlignment="1" applyProtection="1">
      <alignment horizontal="left" wrapText="1" indent="1"/>
    </xf>
    <xf numFmtId="0" fontId="21" fillId="0" borderId="9" xfId="0" applyFont="1" applyBorder="1" applyAlignment="1" applyProtection="1">
      <alignment wrapText="1"/>
    </xf>
    <xf numFmtId="0" fontId="21" fillId="0" borderId="8" xfId="0" applyFont="1" applyBorder="1" applyAlignment="1" applyProtection="1">
      <alignment wrapText="1"/>
    </xf>
    <xf numFmtId="0" fontId="21" fillId="0" borderId="10" xfId="0" applyFont="1" applyBorder="1" applyAlignment="1" applyProtection="1">
      <alignment wrapText="1"/>
    </xf>
    <xf numFmtId="0" fontId="22" fillId="0" borderId="14" xfId="0" applyFont="1" applyBorder="1" applyAlignment="1" applyProtection="1">
      <alignment wrapText="1"/>
    </xf>
    <xf numFmtId="0" fontId="22" fillId="0" borderId="23" xfId="0" applyFont="1" applyBorder="1" applyAlignment="1" applyProtection="1">
      <alignment wrapText="1"/>
    </xf>
    <xf numFmtId="0" fontId="10" fillId="0" borderId="0" xfId="9" applyFill="1" applyAlignment="1" applyProtection="1"/>
    <xf numFmtId="0" fontId="19" fillId="0" borderId="0" xfId="9" applyFont="1" applyFill="1" applyProtection="1"/>
    <xf numFmtId="0" fontId="18" fillId="0" borderId="0" xfId="9" applyFont="1" applyFill="1" applyProtection="1"/>
    <xf numFmtId="166" fontId="24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17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17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6" fontId="17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4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17" fillId="0" borderId="9" xfId="9" applyNumberFormat="1" applyFont="1" applyFill="1" applyBorder="1" applyAlignment="1" applyProtection="1">
      <alignment horizontal="center" vertical="center" wrapText="1"/>
    </xf>
    <xf numFmtId="49" fontId="17" fillId="0" borderId="8" xfId="9" applyNumberFormat="1" applyFont="1" applyFill="1" applyBorder="1" applyAlignment="1" applyProtection="1">
      <alignment horizontal="center" vertical="center" wrapText="1"/>
    </xf>
    <xf numFmtId="49" fontId="17" fillId="0" borderId="10" xfId="9" applyNumberFormat="1" applyFont="1" applyFill="1" applyBorder="1" applyAlignment="1" applyProtection="1">
      <alignment horizontal="center" vertical="center" wrapText="1"/>
    </xf>
    <xf numFmtId="0" fontId="22" fillId="0" borderId="13" xfId="0" applyFont="1" applyBorder="1" applyAlignment="1" applyProtection="1">
      <alignment horizontal="center" wrapText="1"/>
    </xf>
    <xf numFmtId="0" fontId="21" fillId="0" borderId="9" xfId="0" applyFont="1" applyBorder="1" applyAlignment="1" applyProtection="1">
      <alignment horizontal="center" wrapText="1"/>
    </xf>
    <xf numFmtId="0" fontId="21" fillId="0" borderId="8" xfId="0" applyFont="1" applyBorder="1" applyAlignment="1" applyProtection="1">
      <alignment horizontal="center" wrapText="1"/>
    </xf>
    <xf numFmtId="0" fontId="21" fillId="0" borderId="10" xfId="0" applyFont="1" applyBorder="1" applyAlignment="1" applyProtection="1">
      <alignment horizontal="center" wrapText="1"/>
    </xf>
    <xf numFmtId="0" fontId="22" fillId="0" borderId="29" xfId="0" applyFont="1" applyBorder="1" applyAlignment="1" applyProtection="1">
      <alignment horizontal="center" wrapText="1"/>
    </xf>
    <xf numFmtId="49" fontId="17" fillId="0" borderId="11" xfId="9" applyNumberFormat="1" applyFont="1" applyFill="1" applyBorder="1" applyAlignment="1" applyProtection="1">
      <alignment horizontal="center" vertical="center" wrapText="1"/>
    </xf>
    <xf numFmtId="49" fontId="17" fillId="0" borderId="7" xfId="9" applyNumberFormat="1" applyFont="1" applyFill="1" applyBorder="1" applyAlignment="1" applyProtection="1">
      <alignment horizontal="center" vertical="center" wrapText="1"/>
    </xf>
    <xf numFmtId="49" fontId="17" fillId="0" borderId="12" xfId="9" applyNumberFormat="1" applyFont="1" applyFill="1" applyBorder="1" applyAlignment="1" applyProtection="1">
      <alignment horizontal="center" vertical="center" wrapText="1"/>
    </xf>
    <xf numFmtId="0" fontId="22" fillId="0" borderId="29" xfId="0" applyFont="1" applyBorder="1" applyAlignment="1" applyProtection="1">
      <alignment horizontal="center" vertical="center" wrapText="1"/>
    </xf>
    <xf numFmtId="166" fontId="23" fillId="0" borderId="25" xfId="9" applyNumberFormat="1" applyFont="1" applyFill="1" applyBorder="1" applyAlignment="1" applyProtection="1">
      <alignment horizontal="right" vertical="center" wrapText="1" indent="1"/>
    </xf>
    <xf numFmtId="49" fontId="24" fillId="0" borderId="11" xfId="0" applyNumberFormat="1" applyFont="1" applyFill="1" applyBorder="1" applyAlignment="1" applyProtection="1">
      <alignment horizontal="center" vertical="center" wrapText="1"/>
    </xf>
    <xf numFmtId="49" fontId="24" fillId="0" borderId="8" xfId="0" applyNumberFormat="1" applyFont="1" applyFill="1" applyBorder="1" applyAlignment="1" applyProtection="1">
      <alignment horizontal="center" vertical="center" wrapText="1"/>
    </xf>
    <xf numFmtId="49" fontId="24" fillId="0" borderId="9" xfId="0" applyNumberFormat="1" applyFont="1" applyFill="1" applyBorder="1" applyAlignment="1" applyProtection="1">
      <alignment horizontal="center" vertical="center" wrapText="1"/>
    </xf>
    <xf numFmtId="0" fontId="24" fillId="0" borderId="3" xfId="9" applyFont="1" applyFill="1" applyBorder="1" applyAlignment="1" applyProtection="1">
      <alignment horizontal="left" vertical="center" wrapText="1" indent="1"/>
    </xf>
    <xf numFmtId="0" fontId="24" fillId="0" borderId="2" xfId="9" applyFont="1" applyFill="1" applyBorder="1" applyAlignment="1" applyProtection="1">
      <alignment horizontal="left" vertical="center" wrapText="1" indent="1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8" fillId="0" borderId="0" xfId="0" applyFont="1" applyFill="1" applyAlignment="1" applyProtection="1">
      <alignment vertical="center" wrapText="1"/>
    </xf>
    <xf numFmtId="166" fontId="24" fillId="0" borderId="3" xfId="9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13" xfId="0" applyFont="1" applyBorder="1" applyAlignment="1" applyProtection="1">
      <alignment vertical="center" wrapText="1"/>
    </xf>
    <xf numFmtId="0" fontId="22" fillId="0" borderId="29" xfId="0" applyFont="1" applyBorder="1" applyAlignment="1" applyProtection="1">
      <alignment vertical="center" wrapText="1"/>
    </xf>
    <xf numFmtId="166" fontId="16" fillId="0" borderId="14" xfId="9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25" xfId="9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8" xfId="0" applyNumberFormat="1" applyFont="1" applyFill="1" applyBorder="1" applyAlignment="1" applyProtection="1">
      <alignment horizontal="left" vertical="center" wrapText="1"/>
      <protection locked="0"/>
    </xf>
    <xf numFmtId="166" fontId="0" fillId="0" borderId="7" xfId="0" applyNumberFormat="1" applyFill="1" applyBorder="1" applyAlignment="1" applyProtection="1">
      <alignment horizontal="left" vertical="center" wrapText="1"/>
      <protection locked="0"/>
    </xf>
    <xf numFmtId="49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6" xfId="0" applyFont="1" applyBorder="1" applyAlignment="1" applyProtection="1">
      <alignment vertical="center" wrapText="1"/>
    </xf>
    <xf numFmtId="0" fontId="16" fillId="0" borderId="29" xfId="9" applyFont="1" applyFill="1" applyBorder="1" applyAlignment="1" applyProtection="1">
      <alignment horizontal="left" vertical="center" wrapText="1" indent="1"/>
    </xf>
    <xf numFmtId="0" fontId="16" fillId="0" borderId="23" xfId="9" applyFont="1" applyFill="1" applyBorder="1" applyAlignment="1" applyProtection="1">
      <alignment vertical="center" wrapText="1"/>
    </xf>
    <xf numFmtId="0" fontId="17" fillId="0" borderId="20" xfId="9" applyFont="1" applyFill="1" applyBorder="1" applyAlignment="1" applyProtection="1">
      <alignment horizontal="left" vertical="center" wrapText="1" indent="7"/>
    </xf>
    <xf numFmtId="0" fontId="16" fillId="0" borderId="13" xfId="9" applyFont="1" applyFill="1" applyBorder="1" applyAlignment="1" applyProtection="1">
      <alignment horizontal="left" vertical="center" wrapText="1"/>
    </xf>
    <xf numFmtId="166" fontId="27" fillId="0" borderId="1" xfId="0" applyNumberFormat="1" applyFont="1" applyFill="1" applyBorder="1" applyAlignment="1" applyProtection="1">
      <alignment horizontal="right" vertical="center" wrapText="1" indent="1"/>
    </xf>
    <xf numFmtId="49" fontId="23" fillId="0" borderId="13" xfId="9" applyNumberFormat="1" applyFont="1" applyFill="1" applyBorder="1" applyAlignment="1" applyProtection="1">
      <alignment horizontal="center" vertical="center" wrapText="1"/>
    </xf>
    <xf numFmtId="166" fontId="16" fillId="0" borderId="38" xfId="9" applyNumberFormat="1" applyFont="1" applyFill="1" applyBorder="1" applyAlignment="1" applyProtection="1">
      <alignment horizontal="right" vertical="center" wrapText="1" indent="1"/>
    </xf>
    <xf numFmtId="166" fontId="17" fillId="0" borderId="39" xfId="9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0" xfId="9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41" xfId="9" applyNumberFormat="1" applyFont="1" applyFill="1" applyBorder="1" applyAlignment="1" applyProtection="1">
      <alignment horizontal="right" vertical="center" wrapText="1" indent="1"/>
    </xf>
    <xf numFmtId="166" fontId="22" fillId="0" borderId="25" xfId="0" applyNumberFormat="1" applyFont="1" applyBorder="1" applyAlignment="1" applyProtection="1">
      <alignment horizontal="right" vertical="center" wrapText="1" indent="1"/>
    </xf>
    <xf numFmtId="166" fontId="22" fillId="0" borderId="25" xfId="0" applyNumberFormat="1" applyFont="1" applyBorder="1" applyAlignment="1" applyProtection="1">
      <alignment horizontal="right" vertical="center" wrapText="1" indent="1"/>
      <protection locked="0"/>
    </xf>
    <xf numFmtId="166" fontId="20" fillId="0" borderId="25" xfId="0" quotePrefix="1" applyNumberFormat="1" applyFont="1" applyBorder="1" applyAlignment="1" applyProtection="1">
      <alignment horizontal="right" vertical="center" wrapText="1" indent="1"/>
    </xf>
    <xf numFmtId="166" fontId="17" fillId="0" borderId="4" xfId="9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0" xfId="9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23" xfId="9" applyNumberFormat="1" applyFont="1" applyFill="1" applyBorder="1" applyAlignment="1" applyProtection="1">
      <alignment horizontal="right" vertical="center" wrapText="1" indent="1"/>
    </xf>
    <xf numFmtId="166" fontId="22" fillId="0" borderId="14" xfId="0" applyNumberFormat="1" applyFont="1" applyBorder="1" applyAlignment="1" applyProtection="1">
      <alignment horizontal="right" vertical="center" wrapText="1" indent="1"/>
    </xf>
    <xf numFmtId="166" fontId="22" fillId="0" borderId="14" xfId="0" applyNumberFormat="1" applyFont="1" applyBorder="1" applyAlignment="1" applyProtection="1">
      <alignment horizontal="right" vertical="center" wrapText="1" indent="1"/>
      <protection locked="0"/>
    </xf>
    <xf numFmtId="166" fontId="20" fillId="0" borderId="14" xfId="0" quotePrefix="1" applyNumberFormat="1" applyFont="1" applyBorder="1" applyAlignment="1" applyProtection="1">
      <alignment horizontal="right" vertical="center" wrapText="1" indent="1"/>
    </xf>
    <xf numFmtId="0" fontId="7" fillId="0" borderId="20" xfId="9" applyFont="1" applyFill="1" applyBorder="1" applyAlignment="1" applyProtection="1">
      <alignment horizontal="center" vertical="center" wrapText="1"/>
    </xf>
    <xf numFmtId="0" fontId="7" fillId="0" borderId="42" xfId="9" applyFont="1" applyFill="1" applyBorder="1" applyAlignment="1" applyProtection="1">
      <alignment horizontal="center" vertical="center" wrapText="1"/>
    </xf>
    <xf numFmtId="0" fontId="16" fillId="0" borderId="43" xfId="9" applyFont="1" applyFill="1" applyBorder="1" applyAlignment="1" applyProtection="1">
      <alignment horizontal="center" vertical="center" wrapText="1"/>
    </xf>
    <xf numFmtId="166" fontId="16" fillId="0" borderId="44" xfId="9" applyNumberFormat="1" applyFont="1" applyFill="1" applyBorder="1" applyAlignment="1" applyProtection="1">
      <alignment horizontal="right" vertical="center" wrapText="1" indent="1"/>
    </xf>
    <xf numFmtId="166" fontId="16" fillId="0" borderId="24" xfId="9" applyNumberFormat="1" applyFont="1" applyFill="1" applyBorder="1" applyAlignment="1" applyProtection="1">
      <alignment horizontal="right" vertical="center" wrapText="1" indent="1"/>
    </xf>
    <xf numFmtId="166" fontId="17" fillId="0" borderId="21" xfId="9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5" xfId="9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5" xfId="9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24" xfId="9" applyNumberFormat="1" applyFont="1" applyFill="1" applyBorder="1" applyAlignment="1" applyProtection="1">
      <alignment horizontal="right" vertical="center" wrapText="1" indent="1"/>
    </xf>
    <xf numFmtId="166" fontId="22" fillId="0" borderId="24" xfId="0" applyNumberFormat="1" applyFont="1" applyBorder="1" applyAlignment="1" applyProtection="1">
      <alignment horizontal="right" vertical="center" wrapText="1" indent="1"/>
    </xf>
    <xf numFmtId="166" fontId="22" fillId="0" borderId="24" xfId="0" applyNumberFormat="1" applyFont="1" applyBorder="1" applyAlignment="1" applyProtection="1">
      <alignment horizontal="right" vertical="center" wrapText="1" indent="1"/>
      <protection locked="0"/>
    </xf>
    <xf numFmtId="166" fontId="20" fillId="0" borderId="24" xfId="0" quotePrefix="1" applyNumberFormat="1" applyFont="1" applyBorder="1" applyAlignment="1" applyProtection="1">
      <alignment horizontal="right" vertical="center" wrapText="1" indent="1"/>
    </xf>
    <xf numFmtId="0" fontId="16" fillId="0" borderId="24" xfId="9" applyFont="1" applyFill="1" applyBorder="1" applyAlignment="1" applyProtection="1">
      <alignment horizontal="center" vertical="center" wrapText="1"/>
    </xf>
    <xf numFmtId="166" fontId="17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5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24" xfId="0" applyNumberFormat="1" applyFont="1" applyFill="1" applyBorder="1" applyAlignment="1" applyProtection="1">
      <alignment horizontal="right" vertical="center" wrapText="1" indent="1"/>
    </xf>
    <xf numFmtId="166" fontId="24" fillId="0" borderId="46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47" xfId="0" applyFont="1" applyFill="1" applyBorder="1" applyAlignment="1" applyProtection="1">
      <alignment horizontal="center" vertical="center" wrapText="1"/>
    </xf>
    <xf numFmtId="166" fontId="24" fillId="0" borderId="5" xfId="9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5" xfId="9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2" xfId="9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2" xfId="9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24" xfId="0" applyNumberFormat="1" applyFont="1" applyFill="1" applyBorder="1" applyAlignment="1" applyProtection="1">
      <alignment horizontal="right" vertical="center" wrapText="1" indent="1"/>
    </xf>
    <xf numFmtId="166" fontId="17" fillId="0" borderId="39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6" fontId="23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16" fillId="0" borderId="14" xfId="0" applyNumberFormat="1" applyFont="1" applyFill="1" applyBorder="1" applyAlignment="1" applyProtection="1">
      <alignment horizontal="right" vertical="center" wrapText="1" indent="1"/>
    </xf>
    <xf numFmtId="166" fontId="23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6" fontId="17" fillId="0" borderId="46" xfId="0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2" xfId="0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13" xfId="0" applyFont="1" applyBorder="1" applyAlignment="1">
      <alignment horizontal="left" vertical="center"/>
    </xf>
    <xf numFmtId="0" fontId="4" fillId="0" borderId="24" xfId="0" applyFont="1" applyBorder="1" applyAlignment="1">
      <alignment vertical="center" wrapText="1"/>
    </xf>
    <xf numFmtId="0" fontId="4" fillId="0" borderId="29" xfId="0" applyFont="1" applyBorder="1" applyAlignment="1">
      <alignment horizontal="left" vertical="center"/>
    </xf>
    <xf numFmtId="0" fontId="4" fillId="0" borderId="48" xfId="0" applyFont="1" applyBorder="1" applyAlignment="1">
      <alignment vertical="center" wrapText="1"/>
    </xf>
    <xf numFmtId="166" fontId="25" fillId="0" borderId="14" xfId="0" applyNumberFormat="1" applyFont="1" applyFill="1" applyBorder="1" applyAlignment="1" applyProtection="1">
      <alignment horizontal="right" vertical="center" wrapText="1" indent="1"/>
    </xf>
    <xf numFmtId="166" fontId="25" fillId="0" borderId="25" xfId="0" applyNumberFormat="1" applyFont="1" applyFill="1" applyBorder="1" applyAlignment="1" applyProtection="1">
      <alignment horizontal="right" vertical="center" wrapText="1" indent="1"/>
    </xf>
    <xf numFmtId="0" fontId="21" fillId="0" borderId="3" xfId="0" applyFont="1" applyBorder="1" applyAlignment="1">
      <alignment horizontal="left" wrapText="1" indent="1"/>
    </xf>
    <xf numFmtId="0" fontId="21" fillId="0" borderId="1" xfId="0" applyFont="1" applyBorder="1" applyAlignment="1">
      <alignment horizontal="left" vertical="center" wrapText="1" indent="1"/>
    </xf>
    <xf numFmtId="0" fontId="7" fillId="0" borderId="49" xfId="9" applyFont="1" applyFill="1" applyBorder="1" applyAlignment="1" applyProtection="1">
      <alignment horizontal="center" vertical="center" wrapText="1"/>
      <protection locked="0"/>
    </xf>
    <xf numFmtId="166" fontId="7" fillId="0" borderId="14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8" xfId="0" applyFont="1" applyFill="1" applyBorder="1" applyAlignment="1" applyProtection="1">
      <alignment horizontal="center" vertical="center" wrapText="1"/>
      <protection locked="0"/>
    </xf>
    <xf numFmtId="0" fontId="17" fillId="0" borderId="20" xfId="9" applyFont="1" applyFill="1" applyBorder="1" applyAlignment="1" applyProtection="1">
      <alignment horizontal="left" vertical="center" wrapText="1" indent="1"/>
    </xf>
    <xf numFmtId="0" fontId="10" fillId="0" borderId="0" xfId="9" applyFont="1" applyFill="1" applyProtection="1">
      <protection locked="0"/>
    </xf>
    <xf numFmtId="0" fontId="10" fillId="0" borderId="0" xfId="9" applyFont="1" applyFill="1" applyAlignment="1" applyProtection="1">
      <alignment horizontal="right" vertical="center" indent="1"/>
      <protection locked="0"/>
    </xf>
    <xf numFmtId="0" fontId="10" fillId="0" borderId="0" xfId="9" applyFill="1" applyProtection="1">
      <protection locked="0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21" fillId="0" borderId="20" xfId="0" applyFont="1" applyBorder="1" applyAlignment="1" applyProtection="1">
      <alignment wrapText="1"/>
    </xf>
    <xf numFmtId="166" fontId="24" fillId="0" borderId="20" xfId="9" applyNumberFormat="1" applyFont="1" applyFill="1" applyBorder="1" applyAlignment="1" applyProtection="1">
      <alignment horizontal="right" vertical="center" wrapText="1" indent="1"/>
      <protection locked="0"/>
    </xf>
    <xf numFmtId="166" fontId="24" fillId="0" borderId="40" xfId="9" applyNumberFormat="1" applyFont="1" applyFill="1" applyBorder="1" applyAlignment="1" applyProtection="1">
      <alignment horizontal="right" vertical="center" wrapText="1" indent="1"/>
      <protection locked="0"/>
    </xf>
    <xf numFmtId="166" fontId="3" fillId="0" borderId="0" xfId="0" applyNumberFormat="1" applyFont="1" applyFill="1" applyAlignment="1" applyProtection="1">
      <alignment horizontal="left" vertical="center" wrapText="1"/>
      <protection locked="0"/>
    </xf>
    <xf numFmtId="0" fontId="7" fillId="0" borderId="13" xfId="0" applyFont="1" applyFill="1" applyBorder="1" applyAlignment="1" applyProtection="1">
      <alignment horizontal="center" vertical="center" wrapText="1"/>
      <protection locked="0"/>
    </xf>
    <xf numFmtId="49" fontId="7" fillId="0" borderId="25" xfId="0" applyNumberFormat="1" applyFont="1" applyFill="1" applyBorder="1" applyAlignment="1" applyProtection="1">
      <alignment horizontal="right" vertical="center" indent="1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horizontal="right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7" fillId="0" borderId="50" xfId="0" applyFont="1" applyFill="1" applyBorder="1" applyAlignment="1" applyProtection="1">
      <alignment horizontal="center" vertical="center" wrapText="1"/>
      <protection locked="0"/>
    </xf>
    <xf numFmtId="0" fontId="7" fillId="0" borderId="16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 wrapText="1"/>
      <protection locked="0"/>
    </xf>
    <xf numFmtId="0" fontId="7" fillId="0" borderId="34" xfId="0" applyFont="1" applyFill="1" applyBorder="1" applyAlignment="1" applyProtection="1">
      <alignment horizontal="center" vertical="center" wrapText="1"/>
      <protection locked="0"/>
    </xf>
    <xf numFmtId="0" fontId="7" fillId="0" borderId="34" xfId="0" quotePrefix="1" applyFont="1" applyFill="1" applyBorder="1" applyAlignment="1" applyProtection="1">
      <alignment horizontal="right" vertical="center" indent="1"/>
      <protection locked="0"/>
    </xf>
    <xf numFmtId="49" fontId="7" fillId="0" borderId="34" xfId="0" applyNumberFormat="1" applyFont="1" applyFill="1" applyBorder="1" applyAlignment="1" applyProtection="1">
      <alignment horizontal="right" vertical="center" indent="1"/>
      <protection locked="0"/>
    </xf>
    <xf numFmtId="0" fontId="5" fillId="0" borderId="0" xfId="0" applyNumberFormat="1" applyFont="1" applyFill="1" applyAlignment="1" applyProtection="1">
      <alignment horizontal="right"/>
      <protection locked="0"/>
    </xf>
    <xf numFmtId="166" fontId="0" fillId="0" borderId="0" xfId="0" applyNumberFormat="1" applyFill="1" applyAlignment="1" applyProtection="1">
      <alignment horizontal="center" vertical="center" wrapText="1"/>
      <protection locked="0"/>
    </xf>
    <xf numFmtId="166" fontId="0" fillId="0" borderId="0" xfId="0" applyNumberFormat="1" applyFill="1" applyAlignment="1" applyProtection="1">
      <alignment vertical="center" wrapText="1"/>
      <protection locked="0"/>
    </xf>
    <xf numFmtId="166" fontId="5" fillId="0" borderId="0" xfId="0" applyNumberFormat="1" applyFont="1" applyFill="1" applyAlignment="1" applyProtection="1">
      <alignment horizontal="right" wrapText="1"/>
      <protection locked="0"/>
    </xf>
    <xf numFmtId="166" fontId="7" fillId="0" borderId="13" xfId="0" applyNumberFormat="1" applyFont="1" applyFill="1" applyBorder="1" applyAlignment="1" applyProtection="1">
      <alignment horizontal="center" vertical="center" wrapText="1"/>
      <protection locked="0"/>
    </xf>
    <xf numFmtId="166" fontId="16" fillId="0" borderId="29" xfId="0" applyNumberFormat="1" applyFont="1" applyFill="1" applyBorder="1" applyAlignment="1" applyProtection="1">
      <alignment horizontal="center" vertical="center" wrapText="1"/>
      <protection locked="0"/>
    </xf>
    <xf numFmtId="166" fontId="16" fillId="0" borderId="23" xfId="0" applyNumberFormat="1" applyFont="1" applyFill="1" applyBorder="1" applyAlignment="1" applyProtection="1">
      <alignment horizontal="center" vertical="center" wrapText="1"/>
      <protection locked="0"/>
    </xf>
    <xf numFmtId="166" fontId="16" fillId="0" borderId="51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0" xfId="0" applyNumberFormat="1" applyFont="1" applyFill="1" applyAlignment="1" applyProtection="1">
      <alignment horizontal="centerContinuous" vertical="center" wrapText="1"/>
      <protection locked="0"/>
    </xf>
    <xf numFmtId="166" fontId="0" fillId="0" borderId="0" xfId="0" applyNumberFormat="1" applyFill="1" applyAlignment="1" applyProtection="1">
      <alignment horizontal="centerContinuous" vertical="center"/>
      <protection locked="0"/>
    </xf>
    <xf numFmtId="166" fontId="5" fillId="0" borderId="0" xfId="0" applyNumberFormat="1" applyFont="1" applyFill="1" applyAlignment="1" applyProtection="1">
      <alignment horizontal="right" vertical="center"/>
      <protection locked="0"/>
    </xf>
    <xf numFmtId="166" fontId="7" fillId="0" borderId="13" xfId="0" applyNumberFormat="1" applyFont="1" applyFill="1" applyBorder="1" applyAlignment="1" applyProtection="1">
      <alignment horizontal="centerContinuous" vertical="center" wrapText="1"/>
      <protection locked="0"/>
    </xf>
    <xf numFmtId="166" fontId="7" fillId="0" borderId="14" xfId="0" applyNumberFormat="1" applyFont="1" applyFill="1" applyBorder="1" applyAlignment="1" applyProtection="1">
      <alignment horizontal="centerContinuous" vertical="center" wrapText="1"/>
      <protection locked="0"/>
    </xf>
    <xf numFmtId="166" fontId="7" fillId="0" borderId="24" xfId="0" applyNumberFormat="1" applyFont="1" applyFill="1" applyBorder="1" applyAlignment="1" applyProtection="1">
      <alignment horizontal="centerContinuous" vertical="center" wrapText="1"/>
      <protection locked="0"/>
    </xf>
    <xf numFmtId="166" fontId="7" fillId="0" borderId="19" xfId="0" applyNumberFormat="1" applyFont="1" applyFill="1" applyBorder="1" applyAlignment="1" applyProtection="1">
      <alignment horizontal="centerContinuous" vertical="center" wrapText="1"/>
      <protection locked="0"/>
    </xf>
    <xf numFmtId="166" fontId="7" fillId="0" borderId="52" xfId="0" applyNumberFormat="1" applyFont="1" applyFill="1" applyBorder="1" applyAlignment="1" applyProtection="1">
      <alignment horizontal="centerContinuous" vertical="center" wrapText="1"/>
      <protection locked="0"/>
    </xf>
    <xf numFmtId="166" fontId="7" fillId="0" borderId="38" xfId="0" applyNumberFormat="1" applyFont="1" applyFill="1" applyBorder="1" applyAlignment="1" applyProtection="1">
      <alignment horizontal="centerContinuous" vertical="center" wrapText="1"/>
      <protection locked="0"/>
    </xf>
    <xf numFmtId="166" fontId="23" fillId="0" borderId="34" xfId="0" applyNumberFormat="1" applyFont="1" applyFill="1" applyBorder="1" applyAlignment="1" applyProtection="1">
      <alignment horizontal="center" vertical="center" wrapText="1"/>
      <protection locked="0"/>
    </xf>
    <xf numFmtId="166" fontId="23" fillId="0" borderId="13" xfId="0" applyNumberFormat="1" applyFont="1" applyFill="1" applyBorder="1" applyAlignment="1" applyProtection="1">
      <alignment horizontal="center" vertical="center" wrapText="1"/>
      <protection locked="0"/>
    </xf>
    <xf numFmtId="166" fontId="23" fillId="0" borderId="14" xfId="0" applyNumberFormat="1" applyFont="1" applyFill="1" applyBorder="1" applyAlignment="1" applyProtection="1">
      <alignment horizontal="center" vertical="center" wrapText="1"/>
      <protection locked="0"/>
    </xf>
    <xf numFmtId="166" fontId="23" fillId="0" borderId="16" xfId="0" applyNumberFormat="1" applyFont="1" applyFill="1" applyBorder="1" applyAlignment="1" applyProtection="1">
      <alignment horizontal="center" vertical="center" wrapText="1"/>
      <protection locked="0"/>
    </xf>
    <xf numFmtId="166" fontId="23" fillId="0" borderId="43" xfId="0" applyNumberFormat="1" applyFont="1" applyFill="1" applyBorder="1" applyAlignment="1" applyProtection="1">
      <alignment horizontal="center" vertical="center" wrapText="1"/>
      <protection locked="0"/>
    </xf>
    <xf numFmtId="166" fontId="23" fillId="0" borderId="24" xfId="0" applyNumberFormat="1" applyFont="1" applyFill="1" applyBorder="1" applyAlignment="1" applyProtection="1">
      <alignment horizontal="center" vertical="center" wrapText="1"/>
      <protection locked="0"/>
    </xf>
    <xf numFmtId="166" fontId="23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3" xfId="0" applyFont="1" applyFill="1" applyBorder="1" applyAlignment="1" applyProtection="1">
      <alignment horizontal="center" vertical="center" wrapText="1"/>
      <protection locked="0"/>
    </xf>
    <xf numFmtId="0" fontId="16" fillId="0" borderId="14" xfId="0" applyFont="1" applyFill="1" applyBorder="1" applyAlignment="1" applyProtection="1">
      <alignment horizontal="center" vertical="center" wrapText="1"/>
      <protection locked="0"/>
    </xf>
    <xf numFmtId="0" fontId="16" fillId="0" borderId="47" xfId="0" applyFont="1" applyFill="1" applyBorder="1" applyAlignment="1" applyProtection="1">
      <alignment horizontal="center" vertical="center" wrapText="1"/>
      <protection locked="0"/>
    </xf>
    <xf numFmtId="0" fontId="16" fillId="0" borderId="19" xfId="0" applyFont="1" applyFill="1" applyBorder="1" applyAlignment="1" applyProtection="1">
      <alignment horizontal="center" vertical="center" wrapText="1"/>
      <protection locked="0"/>
    </xf>
    <xf numFmtId="0" fontId="38" fillId="0" borderId="0" xfId="0" applyFont="1"/>
    <xf numFmtId="0" fontId="38" fillId="0" borderId="0" xfId="0" applyFont="1" applyAlignment="1">
      <alignment horizontal="justify" vertical="top" wrapText="1"/>
    </xf>
    <xf numFmtId="0" fontId="39" fillId="3" borderId="0" xfId="0" applyFont="1" applyFill="1" applyAlignment="1">
      <alignment horizontal="center" vertical="center"/>
    </xf>
    <xf numFmtId="0" fontId="39" fillId="3" borderId="0" xfId="0" applyFont="1" applyFill="1" applyAlignment="1">
      <alignment horizontal="center" vertical="top" wrapText="1"/>
    </xf>
    <xf numFmtId="0" fontId="34" fillId="0" borderId="0" xfId="0" applyFont="1"/>
    <xf numFmtId="0" fontId="37" fillId="0" borderId="0" xfId="5" applyAlignment="1" applyProtection="1"/>
    <xf numFmtId="0" fontId="28" fillId="4" borderId="0" xfId="0" applyFont="1" applyFill="1" applyAlignment="1" applyProtection="1">
      <alignment horizontal="center"/>
      <protection locked="0"/>
    </xf>
    <xf numFmtId="0" fontId="28" fillId="0" borderId="0" xfId="0" applyFont="1" applyAlignment="1" applyProtection="1">
      <alignment horizontal="center"/>
      <protection locked="0"/>
    </xf>
    <xf numFmtId="166" fontId="40" fillId="0" borderId="0" xfId="9" applyNumberFormat="1" applyFont="1" applyFill="1" applyAlignment="1" applyProtection="1">
      <alignment horizontal="right" vertical="center" indent="1"/>
    </xf>
    <xf numFmtId="166" fontId="41" fillId="0" borderId="0" xfId="0" applyNumberFormat="1" applyFont="1" applyFill="1" applyAlignment="1" applyProtection="1">
      <alignment horizontal="right" vertical="center" wrapText="1" indent="1"/>
    </xf>
    <xf numFmtId="0" fontId="42" fillId="0" borderId="0" xfId="0" applyFont="1"/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166" fontId="43" fillId="0" borderId="0" xfId="0" applyNumberFormat="1" applyFont="1" applyFill="1" applyAlignment="1">
      <alignment vertical="center" wrapText="1"/>
    </xf>
    <xf numFmtId="0" fontId="0" fillId="4" borderId="0" xfId="0" applyFill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0" borderId="0" xfId="0" applyFill="1" applyAlignment="1" applyProtection="1">
      <alignment horizontal="right"/>
      <protection locked="0"/>
    </xf>
    <xf numFmtId="0" fontId="0" fillId="0" borderId="0" xfId="0" applyFill="1" applyAlignment="1" applyProtection="1">
      <alignment horizontal="center"/>
      <protection locked="0"/>
    </xf>
    <xf numFmtId="0" fontId="7" fillId="0" borderId="40" xfId="9" applyFont="1" applyFill="1" applyBorder="1" applyAlignment="1" applyProtection="1">
      <alignment horizontal="center" vertical="center" wrapText="1"/>
    </xf>
    <xf numFmtId="0" fontId="7" fillId="0" borderId="24" xfId="9" applyFont="1" applyFill="1" applyBorder="1" applyAlignment="1" applyProtection="1">
      <alignment horizontal="center" vertical="center" wrapText="1"/>
    </xf>
    <xf numFmtId="0" fontId="7" fillId="0" borderId="14" xfId="9" applyFont="1" applyFill="1" applyBorder="1" applyAlignment="1" applyProtection="1">
      <alignment horizontal="center" vertical="center" wrapText="1"/>
    </xf>
    <xf numFmtId="0" fontId="7" fillId="0" borderId="19" xfId="9" applyFont="1" applyFill="1" applyBorder="1" applyAlignment="1" applyProtection="1">
      <alignment horizontal="center" vertical="center" wrapText="1"/>
      <protection locked="0"/>
    </xf>
    <xf numFmtId="166" fontId="7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Protection="1">
      <protection locked="0"/>
    </xf>
    <xf numFmtId="0" fontId="21" fillId="0" borderId="3" xfId="0" applyFont="1" applyBorder="1" applyAlignment="1" applyProtection="1">
      <alignment horizontal="left" wrapText="1" indent="1"/>
      <protection locked="0"/>
    </xf>
    <xf numFmtId="0" fontId="21" fillId="0" borderId="2" xfId="0" applyFont="1" applyBorder="1" applyAlignment="1" applyProtection="1">
      <alignment horizontal="left" wrapText="1" indent="1"/>
      <protection locked="0"/>
    </xf>
    <xf numFmtId="0" fontId="21" fillId="0" borderId="6" xfId="0" applyFont="1" applyBorder="1" applyAlignment="1" applyProtection="1">
      <alignment horizontal="left" indent="1"/>
      <protection locked="0"/>
    </xf>
    <xf numFmtId="0" fontId="42" fillId="0" borderId="0" xfId="0" applyFont="1" applyAlignment="1" applyProtection="1">
      <alignment horizontal="right"/>
      <protection locked="0"/>
    </xf>
    <xf numFmtId="0" fontId="42" fillId="0" borderId="0" xfId="0" applyFont="1" applyProtection="1">
      <protection locked="0"/>
    </xf>
    <xf numFmtId="0" fontId="32" fillId="0" borderId="0" xfId="0" applyFont="1" applyProtection="1">
      <protection locked="0"/>
    </xf>
    <xf numFmtId="0" fontId="0" fillId="4" borderId="0" xfId="0" applyFill="1" applyAlignment="1" applyProtection="1">
      <alignment horizontal="right"/>
      <protection locked="0"/>
    </xf>
    <xf numFmtId="0" fontId="26" fillId="0" borderId="56" xfId="0" applyFont="1" applyBorder="1" applyProtection="1">
      <protection locked="0"/>
    </xf>
    <xf numFmtId="49" fontId="42" fillId="0" borderId="0" xfId="0" applyNumberFormat="1" applyFont="1" applyProtection="1"/>
    <xf numFmtId="0" fontId="42" fillId="0" borderId="0" xfId="0" applyFont="1" applyProtection="1"/>
    <xf numFmtId="166" fontId="23" fillId="0" borderId="19" xfId="9" applyNumberFormat="1" applyFont="1" applyFill="1" applyBorder="1" applyAlignment="1" applyProtection="1">
      <alignment horizontal="right" vertical="center" wrapText="1" indent="1"/>
    </xf>
    <xf numFmtId="166" fontId="23" fillId="0" borderId="16" xfId="9" applyNumberFormat="1" applyFont="1" applyFill="1" applyBorder="1" applyAlignment="1" applyProtection="1">
      <alignment horizontal="right" vertical="center" wrapText="1" indent="1"/>
    </xf>
    <xf numFmtId="0" fontId="41" fillId="0" borderId="0" xfId="9" applyFont="1" applyFill="1" applyProtection="1"/>
    <xf numFmtId="166" fontId="41" fillId="0" borderId="0" xfId="9" applyNumberFormat="1" applyFont="1" applyFill="1" applyProtection="1"/>
    <xf numFmtId="0" fontId="10" fillId="0" borderId="0" xfId="9" applyFill="1" applyAlignment="1" applyProtection="1">
      <alignment horizontal="right"/>
    </xf>
    <xf numFmtId="0" fontId="0" fillId="0" borderId="0" xfId="0" applyFill="1" applyAlignment="1">
      <alignment horizontal="right" vertical="center" wrapText="1"/>
    </xf>
    <xf numFmtId="166" fontId="0" fillId="0" borderId="0" xfId="0" applyNumberFormat="1" applyFill="1" applyAlignment="1" applyProtection="1">
      <alignment horizontal="right" vertical="center" wrapText="1"/>
    </xf>
    <xf numFmtId="166" fontId="32" fillId="0" borderId="0" xfId="0" applyNumberFormat="1" applyFont="1" applyFill="1" applyAlignment="1" applyProtection="1">
      <alignment vertical="center" wrapText="1"/>
      <protection locked="0"/>
    </xf>
    <xf numFmtId="166" fontId="0" fillId="0" borderId="0" xfId="0" applyNumberFormat="1" applyFill="1" applyAlignment="1">
      <alignment horizontal="right" vertical="center" wrapText="1"/>
    </xf>
    <xf numFmtId="166" fontId="22" fillId="0" borderId="25" xfId="0" applyNumberFormat="1" applyFont="1" applyFill="1" applyBorder="1" applyAlignment="1" applyProtection="1">
      <alignment horizontal="right" vertical="center" wrapText="1" indent="1"/>
    </xf>
    <xf numFmtId="166" fontId="20" fillId="0" borderId="25" xfId="0" quotePrefix="1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/>
    </xf>
    <xf numFmtId="0" fontId="44" fillId="0" borderId="0" xfId="0" applyFont="1" applyFill="1" applyBorder="1" applyAlignment="1" applyProtection="1">
      <alignment horizontal="center" vertical="center" wrapText="1"/>
    </xf>
    <xf numFmtId="0" fontId="45" fillId="0" borderId="0" xfId="0" applyFont="1" applyFill="1" applyBorder="1" applyAlignment="1" applyProtection="1">
      <alignment horizontal="left" vertical="center" wrapText="1" indent="1"/>
    </xf>
    <xf numFmtId="166" fontId="46" fillId="0" borderId="0" xfId="0" applyNumberFormat="1" applyFont="1" applyFill="1" applyBorder="1" applyAlignment="1" applyProtection="1">
      <alignment horizontal="right" vertical="center" wrapText="1" indent="1"/>
    </xf>
    <xf numFmtId="0" fontId="47" fillId="0" borderId="0" xfId="0" applyFont="1" applyFill="1" applyAlignment="1">
      <alignment vertical="center" wrapText="1"/>
    </xf>
    <xf numFmtId="0" fontId="48" fillId="0" borderId="0" xfId="0" applyFont="1" applyAlignment="1">
      <alignment horizontal="center" vertical="top" wrapText="1"/>
    </xf>
    <xf numFmtId="0" fontId="35" fillId="0" borderId="0" xfId="0" applyFont="1" applyAlignment="1">
      <alignment horizontal="center"/>
    </xf>
    <xf numFmtId="0" fontId="18" fillId="4" borderId="0" xfId="0" applyFont="1" applyFill="1" applyAlignment="1" applyProtection="1">
      <alignment horizontal="center"/>
      <protection locked="0"/>
    </xf>
    <xf numFmtId="0" fontId="18" fillId="4" borderId="0" xfId="0" applyFont="1" applyFill="1" applyAlignment="1" applyProtection="1">
      <protection locked="0"/>
    </xf>
    <xf numFmtId="0" fontId="0" fillId="4" borderId="0" xfId="0" applyFill="1" applyAlignme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7" fillId="0" borderId="16" xfId="9" applyFont="1" applyFill="1" applyBorder="1" applyAlignment="1" applyProtection="1">
      <alignment horizontal="center" vertical="center" wrapText="1"/>
    </xf>
    <xf numFmtId="0" fontId="7" fillId="0" borderId="23" xfId="9" applyFont="1" applyFill="1" applyBorder="1" applyAlignment="1" applyProtection="1">
      <alignment horizontal="center" vertical="center" wrapText="1"/>
    </xf>
    <xf numFmtId="0" fontId="7" fillId="0" borderId="53" xfId="9" applyFont="1" applyFill="1" applyBorder="1" applyAlignment="1" applyProtection="1">
      <alignment horizontal="center" vertical="center" wrapText="1"/>
    </xf>
    <xf numFmtId="0" fontId="7" fillId="0" borderId="4" xfId="9" applyFont="1" applyFill="1" applyBorder="1" applyAlignment="1" applyProtection="1">
      <alignment horizontal="center" vertical="center" wrapText="1"/>
    </xf>
    <xf numFmtId="0" fontId="7" fillId="0" borderId="36" xfId="9" applyFont="1" applyFill="1" applyBorder="1" applyAlignment="1" applyProtection="1">
      <alignment horizontal="center" vertical="center" wrapText="1"/>
    </xf>
    <xf numFmtId="0" fontId="18" fillId="0" borderId="0" xfId="9" applyFont="1" applyFill="1" applyAlignment="1" applyProtection="1">
      <alignment horizontal="center"/>
    </xf>
    <xf numFmtId="166" fontId="6" fillId="0" borderId="0" xfId="9" applyNumberFormat="1" applyFont="1" applyFill="1" applyBorder="1" applyAlignment="1" applyProtection="1">
      <alignment horizontal="center" vertical="center"/>
      <protection locked="0"/>
    </xf>
    <xf numFmtId="166" fontId="6" fillId="0" borderId="0" xfId="9" applyNumberFormat="1" applyFont="1" applyFill="1" applyBorder="1" applyAlignment="1" applyProtection="1">
      <alignment horizontal="center" vertical="center"/>
    </xf>
    <xf numFmtId="166" fontId="29" fillId="0" borderId="22" xfId="9" applyNumberFormat="1" applyFont="1" applyFill="1" applyBorder="1" applyAlignment="1" applyProtection="1">
      <alignment horizontal="left" vertical="center"/>
      <protection locked="0"/>
    </xf>
    <xf numFmtId="166" fontId="29" fillId="0" borderId="22" xfId="9" applyNumberFormat="1" applyFont="1" applyFill="1" applyBorder="1" applyAlignment="1" applyProtection="1">
      <alignment horizontal="left"/>
    </xf>
    <xf numFmtId="0" fontId="10" fillId="0" borderId="0" xfId="9" applyFont="1" applyFill="1" applyAlignment="1" applyProtection="1">
      <alignment horizontal="right" wrapText="1"/>
      <protection locked="0"/>
    </xf>
    <xf numFmtId="0" fontId="10" fillId="0" borderId="0" xfId="9" applyFont="1" applyFill="1" applyAlignment="1" applyProtection="1">
      <alignment horizontal="right"/>
      <protection locked="0"/>
    </xf>
    <xf numFmtId="0" fontId="32" fillId="0" borderId="0" xfId="9" applyFont="1" applyFill="1" applyAlignment="1" applyProtection="1">
      <alignment horizontal="right" wrapText="1"/>
      <protection locked="0"/>
    </xf>
    <xf numFmtId="0" fontId="32" fillId="0" borderId="0" xfId="9" applyFont="1" applyFill="1" applyAlignment="1" applyProtection="1">
      <alignment horizontal="right"/>
      <protection locked="0"/>
    </xf>
    <xf numFmtId="0" fontId="18" fillId="0" borderId="0" xfId="9" applyFont="1" applyFill="1" applyAlignment="1" applyProtection="1">
      <alignment horizontal="center"/>
      <protection locked="0"/>
    </xf>
    <xf numFmtId="0" fontId="26" fillId="0" borderId="0" xfId="0" applyFont="1" applyAlignment="1" applyProtection="1">
      <alignment horizontal="center"/>
      <protection locked="0"/>
    </xf>
    <xf numFmtId="166" fontId="29" fillId="0" borderId="22" xfId="9" applyNumberFormat="1" applyFont="1" applyFill="1" applyBorder="1" applyAlignment="1" applyProtection="1">
      <alignment horizontal="left" vertical="center"/>
    </xf>
    <xf numFmtId="0" fontId="7" fillId="0" borderId="15" xfId="9" applyFont="1" applyFill="1" applyBorder="1" applyAlignment="1" applyProtection="1">
      <alignment horizontal="center" vertical="center" wrapText="1"/>
    </xf>
    <xf numFmtId="0" fontId="7" fillId="0" borderId="29" xfId="9" applyFont="1" applyFill="1" applyBorder="1" applyAlignment="1" applyProtection="1">
      <alignment horizontal="center" vertical="center" wrapText="1"/>
    </xf>
    <xf numFmtId="166" fontId="10" fillId="0" borderId="0" xfId="0" applyNumberFormat="1" applyFont="1" applyFill="1" applyAlignment="1" applyProtection="1">
      <alignment horizontal="right" vertical="center" wrapText="1"/>
    </xf>
    <xf numFmtId="166" fontId="32" fillId="0" borderId="0" xfId="0" applyNumberFormat="1" applyFont="1" applyFill="1" applyAlignment="1" applyProtection="1">
      <alignment horizontal="right" vertical="center" wrapText="1"/>
    </xf>
    <xf numFmtId="166" fontId="25" fillId="0" borderId="54" xfId="0" applyNumberFormat="1" applyFont="1" applyFill="1" applyBorder="1" applyAlignment="1" applyProtection="1">
      <alignment horizontal="center" vertical="center" wrapText="1"/>
      <protection locked="0"/>
    </xf>
    <xf numFmtId="166" fontId="25" fillId="0" borderId="55" xfId="0" applyNumberFormat="1" applyFont="1" applyFill="1" applyBorder="1" applyAlignment="1" applyProtection="1">
      <alignment horizontal="center" vertical="center" wrapText="1"/>
      <protection locked="0"/>
    </xf>
    <xf numFmtId="166" fontId="49" fillId="0" borderId="52" xfId="0" applyNumberFormat="1" applyFont="1" applyFill="1" applyBorder="1" applyAlignment="1" applyProtection="1">
      <alignment horizontal="center" vertical="center" wrapText="1"/>
    </xf>
    <xf numFmtId="166" fontId="18" fillId="0" borderId="0" xfId="0" applyNumberFormat="1" applyFont="1" applyFill="1" applyAlignment="1" applyProtection="1">
      <alignment horizontal="center" vertical="center" wrapText="1"/>
      <protection locked="0"/>
    </xf>
    <xf numFmtId="0" fontId="7" fillId="0" borderId="50" xfId="0" applyFont="1" applyFill="1" applyBorder="1" applyAlignment="1" applyProtection="1">
      <alignment horizontal="center" vertical="center" wrapText="1"/>
    </xf>
    <xf numFmtId="0" fontId="7" fillId="0" borderId="47" xfId="0" applyFont="1" applyFill="1" applyBorder="1" applyAlignment="1" applyProtection="1">
      <alignment horizontal="center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0" fontId="6" fillId="0" borderId="34" xfId="0" applyFont="1" applyFill="1" applyBorder="1" applyAlignment="1" applyProtection="1">
      <alignment horizontal="center" vertical="center"/>
      <protection locked="0"/>
    </xf>
    <xf numFmtId="0" fontId="33" fillId="0" borderId="22" xfId="0" applyFont="1" applyBorder="1" applyAlignment="1" applyProtection="1">
      <alignment horizontal="right" vertical="top"/>
      <protection locked="0"/>
    </xf>
    <xf numFmtId="0" fontId="6" fillId="0" borderId="44" xfId="0" applyFont="1" applyFill="1" applyBorder="1" applyAlignment="1" applyProtection="1">
      <alignment horizontal="center" vertical="center"/>
      <protection locked="0"/>
    </xf>
    <xf numFmtId="0" fontId="6" fillId="0" borderId="47" xfId="0" applyFont="1" applyFill="1" applyBorder="1" applyAlignment="1" applyProtection="1">
      <alignment horizontal="center" vertical="center"/>
      <protection locked="0"/>
    </xf>
    <xf numFmtId="0" fontId="6" fillId="0" borderId="24" xfId="0" applyFont="1" applyFill="1" applyBorder="1" applyAlignment="1" applyProtection="1">
      <alignment horizontal="center" vertical="center"/>
      <protection locked="0"/>
    </xf>
    <xf numFmtId="0" fontId="6" fillId="0" borderId="44" xfId="0" applyFont="1" applyFill="1" applyBorder="1" applyAlignment="1" applyProtection="1">
      <alignment horizontal="center" vertical="center" wrapText="1"/>
      <protection locked="0"/>
    </xf>
    <xf numFmtId="0" fontId="6" fillId="0" borderId="47" xfId="0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</cellXfs>
  <cellStyles count="10">
    <cellStyle name="Ezres 2" xfId="1" xr:uid="{2BDC5320-D929-4F0D-BA47-D3C01522D791}"/>
    <cellStyle name="Ezres 3" xfId="2" xr:uid="{3DA51C3C-7A8E-4EF0-A361-5E92CB6F2E92}"/>
    <cellStyle name="Ezres 4" xfId="3" xr:uid="{4D4FC2B2-2F2C-49A2-B7DC-B9EB9495E1F4}"/>
    <cellStyle name="Hiperhivatkozás" xfId="4" xr:uid="{369FE95D-3BE2-4749-B829-47F00AD100E9}"/>
    <cellStyle name="Hivatkozás" xfId="5" builtinId="8"/>
    <cellStyle name="Már látott hiperhivatkozás" xfId="6" xr:uid="{393CBF3B-1A74-4D83-A33A-0715ED88022C}"/>
    <cellStyle name="Normál" xfId="0" builtinId="0"/>
    <cellStyle name="Normál 2" xfId="7" xr:uid="{CC9B0669-BC5D-4B06-9817-64C01F40C947}"/>
    <cellStyle name="Normál 3" xfId="8" xr:uid="{898F6251-3CEB-439D-BAFE-73AF51CAA516}"/>
    <cellStyle name="Normál_KVRENMUNKA" xfId="9" xr:uid="{8EE32A60-0B4E-418F-963F-B0DB1132CEBD}"/>
  </cellStyles>
  <dxfs count="1">
    <dxf>
      <font>
        <color rgb="FFFFC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114300</xdr:colOff>
      <xdr:row>0</xdr:row>
      <xdr:rowOff>152400</xdr:rowOff>
    </xdr:from>
    <xdr:to>
      <xdr:col>19</xdr:col>
      <xdr:colOff>219075</xdr:colOff>
      <xdr:row>17</xdr:row>
      <xdr:rowOff>95250</xdr:rowOff>
    </xdr:to>
    <xdr:grpSp>
      <xdr:nvGrpSpPr>
        <xdr:cNvPr id="2910" name="Csoportba foglalás 5">
          <a:extLst>
            <a:ext uri="{FF2B5EF4-FFF2-40B4-BE49-F238E27FC236}">
              <a16:creationId xmlns:a16="http://schemas.microsoft.com/office/drawing/2014/main" id="{3374F4D5-5753-6FA7-9C5E-7A0CCD907727}"/>
            </a:ext>
          </a:extLst>
        </xdr:cNvPr>
        <xdr:cNvGrpSpPr>
          <a:grpSpLocks/>
        </xdr:cNvGrpSpPr>
      </xdr:nvGrpSpPr>
      <xdr:grpSpPr bwMode="auto">
        <a:xfrm>
          <a:off x="8115300" y="152400"/>
          <a:ext cx="4936548" cy="2973532"/>
          <a:chOff x="5585058" y="157409"/>
          <a:chExt cx="4897439" cy="2892424"/>
        </a:xfrm>
      </xdr:grpSpPr>
      <xdr:sp macro="" textlink="">
        <xdr:nvSpPr>
          <xdr:cNvPr id="2" name="Beszédbuborék: négyszög 1">
            <a:extLst>
              <a:ext uri="{FF2B5EF4-FFF2-40B4-BE49-F238E27FC236}">
                <a16:creationId xmlns:a16="http://schemas.microsoft.com/office/drawing/2014/main" id="{A90E328B-A240-68B8-12E9-4008218A8D0B}"/>
              </a:ext>
            </a:extLst>
          </xdr:cNvPr>
          <xdr:cNvSpPr/>
        </xdr:nvSpPr>
        <xdr:spPr>
          <a:xfrm>
            <a:off x="5585058" y="157409"/>
            <a:ext cx="4897439" cy="2892424"/>
          </a:xfrm>
          <a:prstGeom prst="wedgeRectCallout">
            <a:avLst>
              <a:gd name="adj1" fmla="val -64107"/>
              <a:gd name="adj2" fmla="val 12870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hu-HU" sz="1100" b="1"/>
              <a:t>Teendő:</a:t>
            </a:r>
          </a:p>
          <a:p>
            <a:pPr algn="l"/>
            <a:r>
              <a:rPr lang="hu-HU" sz="1100"/>
              <a:t>Ha nem a székhely</a:t>
            </a:r>
            <a:r>
              <a:rPr lang="hu-HU" sz="1100" baseline="0"/>
              <a:t> szerinti önkormányzatra készülnek a táblázatok, kattintson ide</a:t>
            </a:r>
          </a:p>
          <a:p>
            <a:pPr algn="l"/>
            <a:endParaRPr lang="hu-HU" sz="1100" baseline="0"/>
          </a:p>
          <a:p>
            <a:pPr algn="l"/>
            <a:endParaRPr lang="hu-HU" sz="1100" baseline="0"/>
          </a:p>
          <a:p>
            <a:pPr algn="l"/>
            <a:endParaRPr lang="hu-HU" sz="1100" baseline="0"/>
          </a:p>
          <a:p>
            <a:pPr algn="l"/>
            <a:r>
              <a:rPr lang="hu-HU" sz="1100"/>
              <a:t>,ha</a:t>
            </a:r>
            <a:r>
              <a:rPr lang="hu-HU" sz="1100" baseline="0"/>
              <a:t> feljön az "Igen" és "Nem" akkor kattintson a "Nem"-re. Ezt csak a  közös hivatallal rendelkező önkormányzatok esetében kell megtenni, polgármesteri hivatalok esetében minditg az alaphelyzetet (Igen) kell meghagyni!</a:t>
            </a:r>
          </a:p>
          <a:p>
            <a:pPr algn="l"/>
            <a:r>
              <a:rPr lang="hu-HU" sz="1100" b="1" baseline="0"/>
              <a:t>Magyarázat:</a:t>
            </a:r>
          </a:p>
          <a:p>
            <a:pPr algn="l"/>
            <a:r>
              <a:rPr lang="hu-HU" sz="1100" baseline="0"/>
              <a:t>Csak székhellyel rendelkező önkormányzatnál lehet közös hivatal, a többinél nem. ezért abban az esetben , ha másik önkormányzat táblázatait készítik az Igen-ről Nem-re történő váltásra azért van szükség, hogy a 6.1 (Önkormányzati táblázatok) melléklet számai után a költségvetési szervek melléklet számai 6.2.-vel folytatódjanak. A közös hivatal táblázatai továbbra is megmaradnak, de azokat ebben az esetben nem kell kinyomtatni. Ezt a műveletet a rendszer minden blokknál (Költségvetési rendelet, költségvetési rendelet módosítása, előirányzatok nyilvántartása, időközi tájékoztató, zárszámadási rendelet) elvégzi.</a:t>
            </a:r>
            <a:endParaRPr lang="hu-HU" sz="1100"/>
          </a:p>
        </xdr:txBody>
      </xdr:sp>
      <xdr:pic>
        <xdr:nvPicPr>
          <xdr:cNvPr id="2913" name="Kép 2">
            <a:extLst>
              <a:ext uri="{FF2B5EF4-FFF2-40B4-BE49-F238E27FC236}">
                <a16:creationId xmlns:a16="http://schemas.microsoft.com/office/drawing/2014/main" id="{333212A9-9EB1-EFB5-05ED-F1380717D3A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466" t="43756" r="75948" b="52979"/>
          <a:stretch>
            <a:fillRect/>
          </a:stretch>
        </xdr:blipFill>
        <xdr:spPr bwMode="auto">
          <a:xfrm>
            <a:off x="5785049" y="549647"/>
            <a:ext cx="1357312" cy="4817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Nyíl: balra mutató 3">
            <a:extLst>
              <a:ext uri="{FF2B5EF4-FFF2-40B4-BE49-F238E27FC236}">
                <a16:creationId xmlns:a16="http://schemas.microsoft.com/office/drawing/2014/main" id="{765F3571-D20B-08FD-9B6E-0133CF249EE2}"/>
              </a:ext>
            </a:extLst>
          </xdr:cNvPr>
          <xdr:cNvSpPr/>
        </xdr:nvSpPr>
        <xdr:spPr>
          <a:xfrm>
            <a:off x="7125612" y="679911"/>
            <a:ext cx="817825" cy="261251"/>
          </a:xfrm>
          <a:prstGeom prst="leftArrow">
            <a:avLst/>
          </a:prstGeom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hu-HU"/>
          </a:p>
        </xdr:txBody>
      </xdr:sp>
    </xdr:grpSp>
    <xdr:clientData/>
  </xdr:twoCellAnchor>
  <xdr:twoCellAnchor>
    <xdr:from>
      <xdr:col>10</xdr:col>
      <xdr:colOff>124959</xdr:colOff>
      <xdr:row>18</xdr:row>
      <xdr:rowOff>17236</xdr:rowOff>
    </xdr:from>
    <xdr:to>
      <xdr:col>19</xdr:col>
      <xdr:colOff>236084</xdr:colOff>
      <xdr:row>24</xdr:row>
      <xdr:rowOff>142648</xdr:rowOff>
    </xdr:to>
    <xdr:sp macro="" textlink="">
      <xdr:nvSpPr>
        <xdr:cNvPr id="7" name="Téglalap 6">
          <a:extLst>
            <a:ext uri="{FF2B5EF4-FFF2-40B4-BE49-F238E27FC236}">
              <a16:creationId xmlns:a16="http://schemas.microsoft.com/office/drawing/2014/main" id="{7B2A38F9-748C-70A4-FB63-C9CE37B9E997}"/>
            </a:ext>
          </a:extLst>
        </xdr:cNvPr>
        <xdr:cNvSpPr/>
      </xdr:nvSpPr>
      <xdr:spPr>
        <a:xfrm>
          <a:off x="8107816" y="3219450"/>
          <a:ext cx="4928054" cy="121398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hu-HU" sz="1100"/>
            <a:t>A KV_MOD_1.1.sz.mell.</a:t>
          </a:r>
          <a:r>
            <a:rPr lang="hu-HU" sz="1100" baseline="0"/>
            <a:t> fülnél a </a:t>
          </a:r>
          <a:r>
            <a:rPr lang="hu-HU" sz="1100" b="1" i="1" baseline="0"/>
            <a:t>4. Közhatalmi bevételek </a:t>
          </a:r>
          <a:r>
            <a:rPr lang="hu-HU" sz="1100" baseline="0"/>
            <a:t>bevételi jogcímei, abban az esetben ha az önkormányzatnál más bevételi jogcímek is előfordulnak, akkor bármelyik bevételi jogcím átírható arra, amit szerepeltetni szeretne az önkormányzat. </a:t>
          </a:r>
        </a:p>
        <a:p>
          <a:pPr algn="l">
            <a:lnSpc>
              <a:spcPts val="1100"/>
            </a:lnSpc>
          </a:pPr>
          <a:r>
            <a:rPr lang="hu-HU" sz="1100" b="1" baseline="0"/>
            <a:t>Ezt csak a KVI_MOD_1.1.sz.mell. fülnél kell elvégzeni, a többi táblázat automatikusan javítódik!</a:t>
          </a:r>
          <a:endParaRPr lang="hu-HU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582C6-7E9C-497A-809D-1AE0E0874FAB}">
  <dimension ref="A1:C37"/>
  <sheetViews>
    <sheetView zoomScale="120" zoomScaleNormal="120" workbookViewId="0">
      <selection activeCell="B25" sqref="B25"/>
    </sheetView>
  </sheetViews>
  <sheetFormatPr defaultRowHeight="12.75" x14ac:dyDescent="0.2"/>
  <cols>
    <col min="1" max="1" width="28.5" customWidth="1"/>
    <col min="2" max="2" width="107.5" customWidth="1"/>
    <col min="3" max="3" width="32.6640625" customWidth="1"/>
  </cols>
  <sheetData>
    <row r="1" spans="1:3" x14ac:dyDescent="0.2">
      <c r="A1" s="348">
        <v>2020</v>
      </c>
    </row>
    <row r="2" spans="1:3" ht="18.75" x14ac:dyDescent="0.2">
      <c r="A2" s="388" t="s">
        <v>448</v>
      </c>
      <c r="B2" s="388"/>
      <c r="C2" s="388"/>
    </row>
    <row r="3" spans="1:3" ht="15" x14ac:dyDescent="0.25">
      <c r="A3" s="338"/>
      <c r="B3" s="339"/>
      <c r="C3" s="338"/>
    </row>
    <row r="4" spans="1:3" ht="14.25" x14ac:dyDescent="0.2">
      <c r="A4" s="340" t="s">
        <v>449</v>
      </c>
      <c r="B4" s="341" t="s">
        <v>450</v>
      </c>
      <c r="C4" s="340" t="s">
        <v>451</v>
      </c>
    </row>
    <row r="5" spans="1:3" x14ac:dyDescent="0.2">
      <c r="A5" s="342"/>
      <c r="B5" s="342"/>
      <c r="C5" s="342"/>
    </row>
    <row r="6" spans="1:3" ht="18.75" x14ac:dyDescent="0.3">
      <c r="A6" s="389" t="str">
        <f>CONCATENATE("IDŐKÖZI (",UPPER(KVI_MOD_ALAPADATOK!C9)," BESZÁMOLÓ) TÁJÉKOZTATÓ")</f>
        <v>IDŐKÖZI (III. NEGYEDÉVES BESZÁMOLÓ) TÁJÉKOZTATÓ</v>
      </c>
      <c r="B6" s="389"/>
      <c r="C6" s="389"/>
    </row>
    <row r="7" spans="1:3" x14ac:dyDescent="0.2">
      <c r="A7" s="342" t="s">
        <v>452</v>
      </c>
      <c r="B7" s="342" t="s">
        <v>453</v>
      </c>
      <c r="C7" s="343" t="str">
        <f ca="1">HYPERLINK(SUBSTITUTE(CELL("address",KVI_MOD_ALAPADATOK!A1),"'",""),SUBSTITUTE(MID(CELL("address",KVI_MOD_ALAPADATOK!A1),SEARCH("]",CELL("address",KVI_MOD_ALAPADATOK!A1),1)+1,LEN(CELL("address",KVI_MOD_ALAPADATOK!A1))-SEARCH("]",CELL("address",KVI_MOD_ALAPADATOK!A1),1)),"'",""))</f>
        <v>KVI_MOD_ALAPADATOK!$A$1</v>
      </c>
    </row>
    <row r="8" spans="1:3" x14ac:dyDescent="0.2">
      <c r="A8" s="342" t="s">
        <v>454</v>
      </c>
      <c r="B8" s="342" t="s">
        <v>470</v>
      </c>
      <c r="C8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9" spans="1:3" x14ac:dyDescent="0.2">
      <c r="A9" s="342" t="s">
        <v>455</v>
      </c>
      <c r="B9" s="342" t="e">
        <f>'KVI_MOD_1.1.sz.mell.'!#REF!</f>
        <v>#REF!</v>
      </c>
      <c r="C9" s="343" t="str">
        <f ca="1">HYPERLINK(SUBSTITUTE(CELL("address",'KVI_MOD_1.1.sz.mell.'!A1),"'",""),SUBSTITUTE(MID(CELL("address",'KVI_MOD_1.1.sz.mell.'!A1),SEARCH("]",CELL("address",'KVI_MOD_1.1.sz.mell.'!A1),1)+1,LEN(CELL("address",'KVI_MOD_1.1.sz.mell.'!A1))-SEARCH("]",CELL("address",'KVI_MOD_1.1.sz.mell.'!A1),1)),"'",""))</f>
        <v>KVI_MOD_1.1.sz.mell.!$A$1</v>
      </c>
    </row>
    <row r="10" spans="1:3" x14ac:dyDescent="0.2">
      <c r="A10" s="342" t="s">
        <v>456</v>
      </c>
      <c r="B10" s="342" t="str">
        <f>'KVI_MOD_1.2.sz.mell.'!A5</f>
        <v>KÖTELEZŐ FELADATOK MÉRLEGE</v>
      </c>
      <c r="C10" s="343" t="str">
        <f ca="1">HYPERLINK(SUBSTITUTE(CELL("address",'KVI_MOD_1.2.sz.mell.'!A2),"'",""),SUBSTITUTE(MID(CELL("address",'KVI_MOD_1.2.sz.mell.'!A2),SEARCH("]",CELL("address",'KVI_MOD_1.2.sz.mell.'!A2),1)+1,LEN(CELL("address",'KVI_MOD_1.2.sz.mell.'!A2))-SEARCH("]",CELL("address",'KVI_MOD_1.2.sz.mell.'!A2),1)),"'",""))</f>
        <v>KVI_MOD_1.2.sz.mell.!$A$2</v>
      </c>
    </row>
    <row r="11" spans="1:3" x14ac:dyDescent="0.2">
      <c r="A11" s="342" t="s">
        <v>457</v>
      </c>
      <c r="B11" s="342" t="e">
        <f>#REF!</f>
        <v>#REF!</v>
      </c>
      <c r="C11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12" spans="1:3" x14ac:dyDescent="0.2">
      <c r="A12" s="342" t="s">
        <v>458</v>
      </c>
      <c r="B12" s="342" t="e">
        <f>#REF!</f>
        <v>#REF!</v>
      </c>
      <c r="C12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13" spans="1:3" x14ac:dyDescent="0.2">
      <c r="A13" s="342" t="s">
        <v>446</v>
      </c>
      <c r="B13" s="342" t="s">
        <v>465</v>
      </c>
      <c r="C13" s="343" t="str">
        <f ca="1">HYPERLINK(SUBSTITUTE(CELL("address",'KVI_MOD_2.1.sz.mell'!A3),"'",""),SUBSTITUTE(MID(CELL("address",'KVI_MOD_2.1.sz.mell'!A3),SEARCH("]",CELL("address",'KVI_MOD_2.1.sz.mell'!A3),1)+1,LEN(CELL("address",'KVI_MOD_2.1.sz.mell'!A3))-SEARCH("]",CELL("address",'KVI_MOD_2.1.sz.mell'!A3),1)),"'",""))</f>
        <v>KVI_MOD_2.1.sz.mell!$A$3</v>
      </c>
    </row>
    <row r="14" spans="1:3" x14ac:dyDescent="0.2">
      <c r="A14" s="342" t="s">
        <v>407</v>
      </c>
      <c r="B14" s="342" t="s">
        <v>466</v>
      </c>
      <c r="C14" s="343" t="str">
        <f ca="1">HYPERLINK(SUBSTITUTE(CELL("address",'KVI_MOD_2.2.sz.mell'!A3),"'",""),SUBSTITUTE(MID(CELL("address",'KVI_MOD_2.2.sz.mell'!A3),SEARCH("]",CELL("address",'KVI_MOD_2.2.sz.mell'!A3),1)+1,LEN(CELL("address",'KVI_MOD_2.2.sz.mell'!A3))-SEARCH("]",CELL("address",'KVI_MOD_2.2.sz.mell'!A3),1)),"'",""))</f>
        <v>KVI_MOD_2.2.sz.mell!$A$3</v>
      </c>
    </row>
    <row r="15" spans="1:3" x14ac:dyDescent="0.2">
      <c r="A15" s="342" t="s">
        <v>459</v>
      </c>
      <c r="B15" s="342" t="s">
        <v>460</v>
      </c>
      <c r="C15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16" spans="1:3" x14ac:dyDescent="0.2">
      <c r="A16" s="342" t="s">
        <v>461</v>
      </c>
      <c r="B16" s="342" t="e">
        <f>#REF!</f>
        <v>#REF!</v>
      </c>
      <c r="C16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17" spans="1:3" x14ac:dyDescent="0.2">
      <c r="A17" s="342" t="s">
        <v>462</v>
      </c>
      <c r="B17" s="342" t="e">
        <f>#REF!</f>
        <v>#REF!</v>
      </c>
      <c r="C17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18" spans="1:3" x14ac:dyDescent="0.2">
      <c r="A18" s="342" t="s">
        <v>464</v>
      </c>
      <c r="B18" s="342" t="e">
        <f>#REF!</f>
        <v>#REF!</v>
      </c>
      <c r="C18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19" spans="1:3" x14ac:dyDescent="0.2">
      <c r="A19" s="342" t="s">
        <v>485</v>
      </c>
      <c r="B19" s="342" t="s">
        <v>0</v>
      </c>
      <c r="C19" s="343" t="str">
        <f ca="1">HYPERLINK(SUBSTITUTE(CELL("address",'KVI_MOD_3.sz.mell..'!A2),"'",""),SUBSTITUTE(MID(CELL("address",'KVI_MOD_3.sz.mell..'!A2),SEARCH("]",CELL("address",'KVI_MOD_3.sz.mell..'!A2),1)+1,LEN(CELL("address",'KVI_MOD_3.sz.mell..'!A2))-SEARCH("]",CELL("address",'KVI_MOD_3.sz.mell..'!A2),1)),"'",""))</f>
        <v>KVI_MOD_3.sz.mell..!$A$2</v>
      </c>
    </row>
    <row r="20" spans="1:3" x14ac:dyDescent="0.2">
      <c r="A20" s="342" t="s">
        <v>463</v>
      </c>
      <c r="B20" s="342" t="s">
        <v>1</v>
      </c>
      <c r="C20" s="343" t="str">
        <f ca="1">HYPERLINK(SUBSTITUTE(CELL("address",'KVI_MOD_4.sz.mell.'!A2),"'",""),SUBSTITUTE(MID(CELL("address",'KVI_MOD_4.sz.mell.'!A2),SEARCH("]",CELL("address",'KVI_MOD_4.sz.mell.'!A2),1)+1,LEN(CELL("address",'KVI_MOD_4.sz.mell.'!A2))-SEARCH("]",CELL("address",'KVI_MOD_4.sz.mell.'!A2),1)),"'",""))</f>
        <v>KVI_MOD_4.sz.mell.!$A$2</v>
      </c>
    </row>
    <row r="21" spans="1:3" x14ac:dyDescent="0.2">
      <c r="A21" s="342" t="s">
        <v>486</v>
      </c>
      <c r="B21" s="342" t="e">
        <f>#REF!</f>
        <v>#REF!</v>
      </c>
      <c r="C21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22" spans="1:3" x14ac:dyDescent="0.2">
      <c r="A22" s="342" t="s">
        <v>487</v>
      </c>
      <c r="B22" s="342" t="s">
        <v>467</v>
      </c>
      <c r="C22" s="343" t="str">
        <f ca="1">HYPERLINK(SUBSTITUTE(CELL("address",'KVI_MOD_5.1.sz.mell'!A2),"'",""),SUBSTITUTE(MID(CELL("address",'KVI_MOD_5.1.sz.mell'!A2),SEARCH("]",CELL("address",'KVI_MOD_5.1.sz.mell'!A2),1)+1,LEN(CELL("address",'KVI_MOD_5.1.sz.mell'!A2))-SEARCH("]",CELL("address",'KVI_MOD_5.1.sz.mell'!A2),1)),"'",""))</f>
        <v>KVI_MOD_5.1.sz.mell!$A$2</v>
      </c>
    </row>
    <row r="23" spans="1:3" x14ac:dyDescent="0.2">
      <c r="A23" s="342" t="s">
        <v>488</v>
      </c>
      <c r="B23" s="342" t="s">
        <v>468</v>
      </c>
      <c r="C23" s="343" t="str">
        <f ca="1">HYPERLINK(SUBSTITUTE(CELL("address",'KVI_MOD_5.1.1.sz.mell'!A2),"'",""),SUBSTITUTE(MID(CELL("address",'KVI_MOD_5.1.1.sz.mell'!A2),SEARCH("]",CELL("address",'KVI_MOD_5.1.1.sz.mell'!A2),1)+1,LEN(CELL("address",'KVI_MOD_5.1.1.sz.mell'!A2))-SEARCH("]",CELL("address",'KVI_MOD_5.1.1.sz.mell'!A2),1)),"'",""))</f>
        <v>KVI_MOD_5.1.1.sz.mell!$A$2</v>
      </c>
    </row>
    <row r="24" spans="1:3" x14ac:dyDescent="0.2">
      <c r="A24" s="342" t="s">
        <v>489</v>
      </c>
      <c r="B24" s="342" t="s">
        <v>305</v>
      </c>
      <c r="C24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25" spans="1:3" x14ac:dyDescent="0.2">
      <c r="A25" s="342" t="s">
        <v>490</v>
      </c>
      <c r="B25" s="342" t="s">
        <v>469</v>
      </c>
      <c r="C25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26" spans="1:3" x14ac:dyDescent="0.2">
      <c r="A26" s="342" t="s">
        <v>491</v>
      </c>
      <c r="B26" s="342" t="str">
        <f>KVI_MOD_ALAPADATOK!A12</f>
        <v>Sajószögedi Polgármesteri Hivatal</v>
      </c>
      <c r="C26" s="343" t="str">
        <f ca="1">HYPERLINK(SUBSTITUTE(CELL("address",'KVI_MOD_5.2.sz.mell'!A2),"'",""),SUBSTITUTE(MID(CELL("address",'KVI_MOD_5.2.sz.mell'!A2),SEARCH("]",CELL("address",'KVI_MOD_5.2.sz.mell'!A2),1)+1,LEN(CELL("address",'KVI_MOD_5.2.sz.mell'!A2))-SEARCH("]",CELL("address",'KVI_MOD_5.2.sz.mell'!A2),1)),"'",""))</f>
        <v>KVI_MOD_5.2.sz.mell!$A$2</v>
      </c>
    </row>
    <row r="27" spans="1:3" x14ac:dyDescent="0.2">
      <c r="A27" s="342" t="s">
        <v>492</v>
      </c>
      <c r="B27" s="342" t="str">
        <f>KVI_MOD_ALAPADATOK!B14</f>
        <v>Sajószögedi Általános Művelődési Központ - Család és Gyermekjóléti Szolgálat - Konyha - Művelődési Ház és Könyvtár</v>
      </c>
      <c r="C27" s="343" t="str">
        <f ca="1">HYPERLINK(SUBSTITUTE(CELL("address",'KVI_MOD_5.3.sz.mell'!A2),"'",""),SUBSTITUTE(MID(CELL("address",'KVI_MOD_5.3.sz.mell'!A2),SEARCH("]",CELL("address",'KVI_MOD_5.3.sz.mell'!A2),1)+1,LEN(CELL("address",'KVI_MOD_5.3.sz.mell'!A2))-SEARCH("]",CELL("address",'KVI_MOD_5.3.sz.mell'!A2),1)),"'",""))</f>
        <v>KVI_MOD_5.3.sz.mell!$A$2</v>
      </c>
    </row>
    <row r="28" spans="1:3" x14ac:dyDescent="0.2">
      <c r="A28" s="342" t="s">
        <v>493</v>
      </c>
      <c r="B28" s="342" t="str">
        <f>KVI_MOD_ALAPADATOK!B16</f>
        <v>Sajószögedi Zöld Sziget Bölcsöde</v>
      </c>
      <c r="C28" s="343" t="str">
        <f ca="1">HYPERLINK(SUBSTITUTE(CELL("address",'KVI_MOD_5.4.sz.mell'!A2),"'",""),SUBSTITUTE(MID(CELL("address",'KVI_MOD_5.4.sz.mell'!A2),SEARCH("]",CELL("address",'KVI_MOD_5.4.sz.mell'!A2),1)+1,LEN(CELL("address",'KVI_MOD_5.4.sz.mell'!A2))-SEARCH("]",CELL("address",'KVI_MOD_5.4.sz.mell'!A2),1)),"'",""))</f>
        <v>KVI_MOD_5.4.sz.mell!$A$2</v>
      </c>
    </row>
    <row r="29" spans="1:3" x14ac:dyDescent="0.2">
      <c r="A29" s="342" t="s">
        <v>494</v>
      </c>
      <c r="B29" s="342" t="str">
        <f>KVI_MOD_ALAPADATOK!B18</f>
        <v>3 kvi név</v>
      </c>
      <c r="C29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0" spans="1:3" x14ac:dyDescent="0.2">
      <c r="A30" s="342" t="s">
        <v>501</v>
      </c>
      <c r="B30" s="342" t="str">
        <f>KVI_MOD_ALAPADATOK!B20</f>
        <v>4 kvi név</v>
      </c>
      <c r="C30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1" spans="1:3" x14ac:dyDescent="0.2">
      <c r="A31" s="342" t="s">
        <v>496</v>
      </c>
      <c r="B31" s="342" t="str">
        <f>KVI_MOD_ALAPADATOK!B22</f>
        <v>5 kvi név</v>
      </c>
      <c r="C31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2" spans="1:3" x14ac:dyDescent="0.2">
      <c r="A32" s="342" t="s">
        <v>497</v>
      </c>
      <c r="B32" s="342" t="str">
        <f>KVI_MOD_ALAPADATOK!B24</f>
        <v>6 kvi név</v>
      </c>
      <c r="C32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3" spans="1:3" x14ac:dyDescent="0.2">
      <c r="A33" s="342" t="s">
        <v>495</v>
      </c>
      <c r="B33" s="342" t="str">
        <f>KVI_MOD_ALAPADATOK!B26</f>
        <v>7 kvi név</v>
      </c>
      <c r="C33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4" spans="1:3" x14ac:dyDescent="0.2">
      <c r="A34" s="342" t="s">
        <v>498</v>
      </c>
      <c r="B34" s="342" t="str">
        <f>KVI_MOD_ALAPADATOK!B28</f>
        <v>8 kvi név</v>
      </c>
      <c r="C34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5" spans="1:3" x14ac:dyDescent="0.2">
      <c r="A35" s="342" t="s">
        <v>499</v>
      </c>
      <c r="B35" s="342" t="str">
        <f>KVI_MOD_ALAPADATOK!B30</f>
        <v>9 kvi név</v>
      </c>
      <c r="C35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6" spans="1:3" x14ac:dyDescent="0.2">
      <c r="A36" s="342" t="s">
        <v>500</v>
      </c>
      <c r="B36" s="342" t="str">
        <f>KVI_MOD_ALAPADATOK!B32</f>
        <v>10 kvi név</v>
      </c>
      <c r="C36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7" spans="1:3" x14ac:dyDescent="0.2">
      <c r="A37" s="342" t="s">
        <v>502</v>
      </c>
      <c r="B37" t="e">
        <f>#REF!</f>
        <v>#REF!</v>
      </c>
      <c r="C37" s="343" t="e">
        <f ca="1">HYPERLINK(SUBSTITUTE(CELL("address",#REF!),"'",""),SUBSTITUTE(MID(CELL("address",#REF!),SEARCH("]",CELL("address",#REF!),1)+1,LEN(CELL("address",#REF!))-SEARCH("]",CELL("address",#REF!),1)),"'",""))</f>
        <v>#REF!</v>
      </c>
    </row>
  </sheetData>
  <mergeCells count="2">
    <mergeCell ref="A2:C2"/>
    <mergeCell ref="A6:C6"/>
  </mergeCells>
  <phoneticPr fontId="24" type="noConversion"/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8EE46-F3C4-4D75-AB21-BD6EEA906705}">
  <sheetPr>
    <pageSetUpPr fitToPage="1"/>
  </sheetPr>
  <dimension ref="A1:M39"/>
  <sheetViews>
    <sheetView zoomScale="110" zoomScaleNormal="110" workbookViewId="0">
      <selection activeCell="A10" sqref="A10"/>
    </sheetView>
  </sheetViews>
  <sheetFormatPr defaultRowHeight="12.75" x14ac:dyDescent="0.2"/>
  <cols>
    <col min="1" max="1" width="43.33203125" customWidth="1"/>
    <col min="2" max="2" width="49.1640625" customWidth="1"/>
    <col min="3" max="3" width="1.5" customWidth="1"/>
    <col min="4" max="4" width="5.33203125" customWidth="1"/>
    <col min="5" max="5" width="1.5" bestFit="1" customWidth="1"/>
    <col min="7" max="7" width="1.5" bestFit="1" customWidth="1"/>
    <col min="10" max="13" width="9.33203125" customWidth="1"/>
  </cols>
  <sheetData>
    <row r="1" spans="1:13" x14ac:dyDescent="0.2">
      <c r="A1" s="350"/>
      <c r="B1" s="365" t="s">
        <v>483</v>
      </c>
      <c r="C1" s="366"/>
      <c r="D1" s="366">
        <f>KVI_MOD_TARTALOMJEGYZÉK!A1</f>
        <v>2020</v>
      </c>
      <c r="E1" s="366"/>
      <c r="F1" s="366"/>
      <c r="G1" s="350"/>
      <c r="H1" s="350"/>
      <c r="I1" s="350"/>
      <c r="J1" s="350"/>
      <c r="K1" s="350"/>
      <c r="L1" s="350"/>
      <c r="M1" s="350"/>
    </row>
    <row r="2" spans="1:13" ht="15.75" x14ac:dyDescent="0.25">
      <c r="A2" s="393" t="s">
        <v>428</v>
      </c>
      <c r="B2" s="393"/>
      <c r="C2" s="393"/>
      <c r="D2" s="393"/>
      <c r="E2" s="393"/>
      <c r="F2" s="393"/>
      <c r="G2" s="350"/>
      <c r="H2" s="350"/>
      <c r="I2" s="350"/>
      <c r="J2" s="350"/>
      <c r="K2" s="350"/>
      <c r="L2" s="350"/>
      <c r="M2" s="350"/>
    </row>
    <row r="3" spans="1:13" ht="15.75" x14ac:dyDescent="0.25">
      <c r="A3" s="390" t="s">
        <v>506</v>
      </c>
      <c r="B3" s="390"/>
      <c r="C3" s="390"/>
      <c r="D3" s="390"/>
      <c r="E3" s="390"/>
      <c r="F3" s="390"/>
      <c r="G3" s="390"/>
      <c r="H3" s="350"/>
      <c r="I3" s="350"/>
      <c r="J3" s="350"/>
      <c r="K3" s="350"/>
      <c r="L3" s="350"/>
      <c r="M3" s="350"/>
    </row>
    <row r="4" spans="1:13" x14ac:dyDescent="0.2">
      <c r="A4" s="350"/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</row>
    <row r="5" spans="1:13" x14ac:dyDescent="0.2">
      <c r="A5" s="350"/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</row>
    <row r="6" spans="1:13" ht="15" x14ac:dyDescent="0.25">
      <c r="A6" s="367"/>
      <c r="B6" s="350"/>
      <c r="C6" s="350"/>
      <c r="D6" s="350"/>
      <c r="E6" s="350"/>
      <c r="F6" s="350"/>
      <c r="G6" s="350"/>
      <c r="H6" s="350"/>
      <c r="I6" s="350"/>
      <c r="J6" s="350"/>
      <c r="K6" s="350"/>
      <c r="L6" s="350"/>
      <c r="M6" s="350"/>
    </row>
    <row r="7" spans="1:13" x14ac:dyDescent="0.2">
      <c r="A7" s="354" t="s">
        <v>447</v>
      </c>
      <c r="B7" s="352"/>
      <c r="C7" s="67" t="s">
        <v>478</v>
      </c>
      <c r="D7" s="67">
        <f>D1</f>
        <v>2020</v>
      </c>
      <c r="E7" s="67" t="s">
        <v>479</v>
      </c>
      <c r="F7" s="352" t="s">
        <v>480</v>
      </c>
      <c r="G7" s="67" t="s">
        <v>481</v>
      </c>
      <c r="H7" s="67" t="s">
        <v>482</v>
      </c>
      <c r="I7" s="67"/>
      <c r="J7" s="353"/>
      <c r="K7" s="350"/>
      <c r="L7" s="350"/>
      <c r="M7" s="350"/>
    </row>
    <row r="8" spans="1:13" s="31" customFormat="1" x14ac:dyDescent="0.2">
      <c r="A8" s="354"/>
      <c r="B8" s="355"/>
      <c r="C8" s="67"/>
      <c r="D8" s="67"/>
      <c r="E8" s="67"/>
      <c r="F8" s="355"/>
      <c r="G8" s="67"/>
      <c r="H8" s="67"/>
      <c r="I8" s="67"/>
      <c r="J8" s="67"/>
      <c r="K8" s="67"/>
      <c r="L8" s="67"/>
      <c r="M8" s="67"/>
    </row>
    <row r="9" spans="1:13" x14ac:dyDescent="0.2">
      <c r="A9" s="368">
        <v>1</v>
      </c>
      <c r="B9" s="350" t="s">
        <v>484</v>
      </c>
      <c r="C9" s="366" t="str">
        <f>IF(C7="I. negyedévi","I. negyedéves",IF(C7="I. félévi","I. féléves","III. negyedéves"))</f>
        <v>III. negyedéves</v>
      </c>
      <c r="D9" s="350"/>
      <c r="E9" s="350"/>
      <c r="F9" s="350"/>
      <c r="G9" s="350"/>
      <c r="H9" s="350"/>
      <c r="I9" s="350"/>
      <c r="J9" s="350"/>
      <c r="K9" s="350"/>
      <c r="L9" s="350"/>
      <c r="M9" s="350"/>
    </row>
    <row r="10" spans="1:13" x14ac:dyDescent="0.2">
      <c r="A10" s="350"/>
      <c r="B10" s="350"/>
      <c r="C10" s="350"/>
      <c r="D10" s="350"/>
      <c r="E10" s="350"/>
      <c r="F10" s="350"/>
      <c r="G10" s="350"/>
      <c r="H10" s="350"/>
      <c r="I10" s="350"/>
      <c r="J10" s="350"/>
      <c r="K10" s="350"/>
      <c r="L10" s="350"/>
      <c r="M10" s="350"/>
    </row>
    <row r="11" spans="1:13" ht="13.5" thickBot="1" x14ac:dyDescent="0.25">
      <c r="A11" s="350"/>
      <c r="B11" s="350"/>
      <c r="C11" s="350"/>
      <c r="D11" s="350"/>
      <c r="E11" s="350"/>
      <c r="F11" s="350"/>
      <c r="G11" s="350"/>
      <c r="H11" s="349" t="s">
        <v>473</v>
      </c>
      <c r="I11" s="350"/>
      <c r="J11" s="350"/>
      <c r="K11" s="350"/>
      <c r="L11" s="350"/>
      <c r="M11" s="350"/>
    </row>
    <row r="12" spans="1:13" ht="17.25" thickTop="1" thickBot="1" x14ac:dyDescent="0.3">
      <c r="A12" s="391" t="s">
        <v>507</v>
      </c>
      <c r="B12" s="392"/>
      <c r="C12" s="392"/>
      <c r="D12" s="392"/>
      <c r="E12" s="392"/>
      <c r="F12" s="392"/>
      <c r="G12" s="392"/>
      <c r="H12" s="369" t="s">
        <v>475</v>
      </c>
      <c r="I12" s="350"/>
      <c r="J12" s="370" t="s">
        <v>15</v>
      </c>
      <c r="K12" s="371">
        <f>IF($H$12="Nem","",2)</f>
        <v>2</v>
      </c>
      <c r="L12" s="371" t="s">
        <v>474</v>
      </c>
      <c r="M12" s="371" t="str">
        <f>CONCATENATE(J12,K12,L12)</f>
        <v>9.2.</v>
      </c>
    </row>
    <row r="13" spans="1:13" ht="13.5" thickTop="1" x14ac:dyDescent="0.2">
      <c r="A13" s="350"/>
      <c r="B13" s="350"/>
      <c r="C13" s="350"/>
      <c r="D13" s="350"/>
      <c r="E13" s="350"/>
      <c r="F13" s="350"/>
      <c r="G13" s="350"/>
      <c r="H13" s="350"/>
      <c r="I13" s="350"/>
      <c r="J13" s="371"/>
      <c r="K13" s="371"/>
      <c r="L13" s="371"/>
      <c r="M13" s="371"/>
    </row>
    <row r="14" spans="1:13" ht="14.25" x14ac:dyDescent="0.2">
      <c r="A14" s="361" t="s">
        <v>429</v>
      </c>
      <c r="B14" s="344" t="s">
        <v>508</v>
      </c>
      <c r="C14" s="350"/>
      <c r="D14" s="350"/>
      <c r="E14" s="350"/>
      <c r="F14" s="350"/>
      <c r="G14" s="350"/>
      <c r="H14" s="350"/>
      <c r="I14" s="350"/>
      <c r="J14" s="370" t="s">
        <v>15</v>
      </c>
      <c r="K14" s="371">
        <f>IF(H12="Nem",2,3)</f>
        <v>3</v>
      </c>
      <c r="L14" s="371" t="s">
        <v>474</v>
      </c>
      <c r="M14" s="371" t="str">
        <f>CONCATENATE(J14,K14,L14)</f>
        <v>9.3.</v>
      </c>
    </row>
    <row r="15" spans="1:13" ht="14.25" x14ac:dyDescent="0.2">
      <c r="A15" s="350"/>
      <c r="B15" s="345"/>
      <c r="C15" s="350"/>
      <c r="D15" s="350"/>
      <c r="E15" s="350"/>
      <c r="F15" s="350"/>
      <c r="G15" s="350"/>
      <c r="H15" s="350"/>
      <c r="I15" s="350"/>
      <c r="J15" s="371"/>
      <c r="K15" s="371"/>
      <c r="L15" s="371"/>
      <c r="M15" s="371"/>
    </row>
    <row r="16" spans="1:13" ht="14.25" x14ac:dyDescent="0.2">
      <c r="A16" s="361" t="s">
        <v>430</v>
      </c>
      <c r="B16" s="344" t="s">
        <v>509</v>
      </c>
      <c r="C16" s="350"/>
      <c r="D16" s="350"/>
      <c r="E16" s="350"/>
      <c r="F16" s="350"/>
      <c r="G16" s="350"/>
      <c r="H16" s="350"/>
      <c r="I16" s="350"/>
      <c r="J16" s="370" t="s">
        <v>15</v>
      </c>
      <c r="K16" s="371">
        <f>K14+1</f>
        <v>4</v>
      </c>
      <c r="L16" s="371" t="s">
        <v>474</v>
      </c>
      <c r="M16" s="371" t="str">
        <f>CONCATENATE(J16,K16,L16)</f>
        <v>9.4.</v>
      </c>
    </row>
    <row r="17" spans="1:13" ht="14.25" x14ac:dyDescent="0.2">
      <c r="A17" s="350"/>
      <c r="B17" s="345"/>
      <c r="C17" s="350"/>
      <c r="D17" s="350"/>
      <c r="E17" s="350"/>
      <c r="F17" s="350"/>
      <c r="G17" s="350"/>
      <c r="H17" s="350"/>
      <c r="I17" s="350"/>
      <c r="J17" s="371"/>
      <c r="K17" s="371"/>
      <c r="L17" s="371"/>
      <c r="M17" s="371"/>
    </row>
    <row r="18" spans="1:13" ht="14.25" x14ac:dyDescent="0.2">
      <c r="A18" s="361" t="s">
        <v>431</v>
      </c>
      <c r="B18" s="344" t="s">
        <v>432</v>
      </c>
      <c r="C18" s="350"/>
      <c r="D18" s="350"/>
      <c r="E18" s="350"/>
      <c r="F18" s="350"/>
      <c r="G18" s="350"/>
      <c r="H18" s="350"/>
      <c r="I18" s="350"/>
      <c r="J18" s="370" t="s">
        <v>15</v>
      </c>
      <c r="K18" s="371">
        <f>K16+1</f>
        <v>5</v>
      </c>
      <c r="L18" s="371" t="s">
        <v>474</v>
      </c>
      <c r="M18" s="371" t="str">
        <f>CONCATENATE(J18,K18,L18)</f>
        <v>9.5.</v>
      </c>
    </row>
    <row r="19" spans="1:13" ht="14.25" x14ac:dyDescent="0.2">
      <c r="A19" s="350"/>
      <c r="B19" s="345"/>
      <c r="C19" s="350"/>
      <c r="D19" s="350"/>
      <c r="E19" s="350"/>
      <c r="F19" s="350"/>
      <c r="G19" s="350"/>
      <c r="H19" s="350"/>
      <c r="I19" s="350"/>
      <c r="J19" s="371"/>
      <c r="K19" s="371"/>
      <c r="L19" s="371"/>
      <c r="M19" s="371"/>
    </row>
    <row r="20" spans="1:13" ht="14.25" x14ac:dyDescent="0.2">
      <c r="A20" s="361" t="s">
        <v>433</v>
      </c>
      <c r="B20" s="344" t="s">
        <v>434</v>
      </c>
      <c r="C20" s="350"/>
      <c r="D20" s="350"/>
      <c r="E20" s="350"/>
      <c r="F20" s="350"/>
      <c r="G20" s="350"/>
      <c r="H20" s="350"/>
      <c r="I20" s="350"/>
      <c r="J20" s="370" t="s">
        <v>15</v>
      </c>
      <c r="K20" s="371">
        <f>K18+1</f>
        <v>6</v>
      </c>
      <c r="L20" s="371" t="s">
        <v>474</v>
      </c>
      <c r="M20" s="371" t="str">
        <f>CONCATENATE(J20,K20,L20)</f>
        <v>9.6.</v>
      </c>
    </row>
    <row r="21" spans="1:13" ht="14.25" x14ac:dyDescent="0.2">
      <c r="A21" s="350"/>
      <c r="B21" s="345"/>
      <c r="C21" s="350"/>
      <c r="D21" s="350"/>
      <c r="E21" s="350"/>
      <c r="F21" s="350"/>
      <c r="G21" s="350"/>
      <c r="H21" s="350"/>
      <c r="I21" s="350"/>
      <c r="J21" s="371"/>
      <c r="K21" s="371"/>
      <c r="L21" s="371"/>
      <c r="M21" s="371"/>
    </row>
    <row r="22" spans="1:13" ht="14.25" x14ac:dyDescent="0.2">
      <c r="A22" s="361" t="s">
        <v>435</v>
      </c>
      <c r="B22" s="344" t="s">
        <v>436</v>
      </c>
      <c r="C22" s="350"/>
      <c r="D22" s="350"/>
      <c r="E22" s="350"/>
      <c r="F22" s="350"/>
      <c r="G22" s="350"/>
      <c r="H22" s="350"/>
      <c r="I22" s="350"/>
      <c r="J22" s="370" t="s">
        <v>15</v>
      </c>
      <c r="K22" s="371">
        <f>K20+1</f>
        <v>7</v>
      </c>
      <c r="L22" s="371" t="s">
        <v>474</v>
      </c>
      <c r="M22" s="371" t="str">
        <f>CONCATENATE(J22,K22,L22)</f>
        <v>9.7.</v>
      </c>
    </row>
    <row r="23" spans="1:13" ht="14.25" x14ac:dyDescent="0.2">
      <c r="A23" s="350"/>
      <c r="B23" s="345"/>
      <c r="C23" s="350"/>
      <c r="D23" s="350"/>
      <c r="E23" s="350"/>
      <c r="F23" s="350"/>
      <c r="G23" s="350"/>
      <c r="H23" s="350"/>
      <c r="I23" s="350"/>
      <c r="J23" s="371"/>
      <c r="K23" s="371"/>
      <c r="L23" s="371"/>
      <c r="M23" s="371"/>
    </row>
    <row r="24" spans="1:13" ht="14.25" x14ac:dyDescent="0.2">
      <c r="A24" s="361" t="s">
        <v>437</v>
      </c>
      <c r="B24" s="344" t="s">
        <v>438</v>
      </c>
      <c r="C24" s="350"/>
      <c r="D24" s="350"/>
      <c r="E24" s="350"/>
      <c r="F24" s="350"/>
      <c r="G24" s="350"/>
      <c r="H24" s="350"/>
      <c r="I24" s="350"/>
      <c r="J24" s="370" t="s">
        <v>15</v>
      </c>
      <c r="K24" s="371">
        <f>K22+1</f>
        <v>8</v>
      </c>
      <c r="L24" s="371" t="s">
        <v>474</v>
      </c>
      <c r="M24" s="371" t="str">
        <f>CONCATENATE(J24,K24,L24)</f>
        <v>9.8.</v>
      </c>
    </row>
    <row r="25" spans="1:13" ht="14.25" x14ac:dyDescent="0.2">
      <c r="A25" s="350"/>
      <c r="B25" s="345"/>
      <c r="C25" s="350"/>
      <c r="D25" s="350"/>
      <c r="E25" s="350"/>
      <c r="F25" s="350"/>
      <c r="G25" s="350"/>
      <c r="H25" s="350"/>
      <c r="I25" s="350"/>
      <c r="J25" s="371"/>
      <c r="K25" s="371"/>
      <c r="L25" s="371"/>
      <c r="M25" s="371"/>
    </row>
    <row r="26" spans="1:13" ht="14.25" x14ac:dyDescent="0.2">
      <c r="A26" s="361" t="s">
        <v>439</v>
      </c>
      <c r="B26" s="344" t="s">
        <v>440</v>
      </c>
      <c r="C26" s="350"/>
      <c r="D26" s="350"/>
      <c r="E26" s="350"/>
      <c r="F26" s="350"/>
      <c r="G26" s="350"/>
      <c r="H26" s="350"/>
      <c r="I26" s="350"/>
      <c r="J26" s="370" t="s">
        <v>15</v>
      </c>
      <c r="K26" s="371">
        <f>K24+1</f>
        <v>9</v>
      </c>
      <c r="L26" s="371" t="s">
        <v>474</v>
      </c>
      <c r="M26" s="371" t="str">
        <f>CONCATENATE(J26,K26,L26)</f>
        <v>9.9.</v>
      </c>
    </row>
    <row r="27" spans="1:13" ht="14.25" x14ac:dyDescent="0.2">
      <c r="A27" s="350"/>
      <c r="B27" s="345"/>
      <c r="C27" s="350"/>
      <c r="D27" s="350"/>
      <c r="E27" s="350"/>
      <c r="F27" s="350"/>
      <c r="G27" s="350"/>
      <c r="H27" s="350"/>
      <c r="I27" s="350"/>
      <c r="J27" s="371"/>
      <c r="K27" s="371"/>
      <c r="L27" s="371"/>
      <c r="M27" s="371"/>
    </row>
    <row r="28" spans="1:13" ht="14.25" x14ac:dyDescent="0.2">
      <c r="A28" s="361" t="s">
        <v>441</v>
      </c>
      <c r="B28" s="344" t="s">
        <v>442</v>
      </c>
      <c r="C28" s="350"/>
      <c r="D28" s="350"/>
      <c r="E28" s="350"/>
      <c r="F28" s="350"/>
      <c r="G28" s="350"/>
      <c r="H28" s="350"/>
      <c r="I28" s="350"/>
      <c r="J28" s="370" t="s">
        <v>15</v>
      </c>
      <c r="K28" s="371">
        <f>K26+1</f>
        <v>10</v>
      </c>
      <c r="L28" s="371" t="s">
        <v>474</v>
      </c>
      <c r="M28" s="371" t="str">
        <f>CONCATENATE(J28,K28,L28)</f>
        <v>9.10.</v>
      </c>
    </row>
    <row r="29" spans="1:13" ht="14.25" x14ac:dyDescent="0.2">
      <c r="A29" s="350"/>
      <c r="B29" s="345"/>
      <c r="C29" s="350"/>
      <c r="D29" s="350"/>
      <c r="E29" s="350"/>
      <c r="F29" s="350"/>
      <c r="G29" s="350"/>
      <c r="H29" s="350"/>
      <c r="I29" s="350"/>
      <c r="J29" s="371"/>
      <c r="K29" s="371"/>
      <c r="L29" s="371"/>
      <c r="M29" s="371"/>
    </row>
    <row r="30" spans="1:13" ht="14.25" x14ac:dyDescent="0.2">
      <c r="A30" s="361" t="s">
        <v>441</v>
      </c>
      <c r="B30" s="344" t="s">
        <v>443</v>
      </c>
      <c r="C30" s="350"/>
      <c r="D30" s="350"/>
      <c r="E30" s="350"/>
      <c r="F30" s="350"/>
      <c r="G30" s="350"/>
      <c r="H30" s="350"/>
      <c r="I30" s="350"/>
      <c r="J30" s="370" t="s">
        <v>15</v>
      </c>
      <c r="K30" s="371">
        <f>K28+1</f>
        <v>11</v>
      </c>
      <c r="L30" s="371" t="s">
        <v>474</v>
      </c>
      <c r="M30" s="371" t="str">
        <f>CONCATENATE(J30,K30,L30)</f>
        <v>9.11.</v>
      </c>
    </row>
    <row r="31" spans="1:13" ht="14.25" x14ac:dyDescent="0.2">
      <c r="A31" s="350"/>
      <c r="B31" s="345"/>
      <c r="C31" s="350"/>
      <c r="D31" s="350"/>
      <c r="E31" s="350"/>
      <c r="F31" s="350"/>
      <c r="G31" s="350"/>
      <c r="H31" s="350"/>
      <c r="I31" s="350"/>
      <c r="J31" s="371"/>
      <c r="K31" s="371"/>
      <c r="L31" s="371"/>
      <c r="M31" s="371"/>
    </row>
    <row r="32" spans="1:13" ht="14.25" x14ac:dyDescent="0.2">
      <c r="A32" s="361" t="s">
        <v>444</v>
      </c>
      <c r="B32" s="344" t="s">
        <v>445</v>
      </c>
      <c r="C32" s="350"/>
      <c r="D32" s="350"/>
      <c r="E32" s="350"/>
      <c r="F32" s="350"/>
      <c r="G32" s="350"/>
      <c r="H32" s="350"/>
      <c r="I32" s="350"/>
      <c r="J32" s="370" t="s">
        <v>15</v>
      </c>
      <c r="K32" s="371">
        <f>K30+1</f>
        <v>12</v>
      </c>
      <c r="L32" s="371" t="s">
        <v>474</v>
      </c>
      <c r="M32" s="371" t="str">
        <f>CONCATENATE(J32,K32,L32)</f>
        <v>9.12.</v>
      </c>
    </row>
    <row r="33" spans="1:13" x14ac:dyDescent="0.2">
      <c r="A33" s="350"/>
      <c r="B33" s="350"/>
      <c r="C33" s="350"/>
      <c r="D33" s="350"/>
      <c r="E33" s="350"/>
      <c r="F33" s="350"/>
      <c r="G33" s="350"/>
      <c r="H33" s="350"/>
      <c r="I33" s="350"/>
      <c r="J33" s="366"/>
      <c r="K33" s="366"/>
      <c r="L33" s="366"/>
      <c r="M33" s="366"/>
    </row>
    <row r="34" spans="1:13" x14ac:dyDescent="0.2">
      <c r="A34" s="350"/>
      <c r="B34" s="350"/>
      <c r="C34" s="350"/>
      <c r="D34" s="350"/>
      <c r="E34" s="350"/>
      <c r="F34" s="350"/>
      <c r="G34" s="350"/>
      <c r="H34" s="350"/>
      <c r="I34" s="350"/>
      <c r="J34" s="350"/>
      <c r="K34" s="350"/>
      <c r="L34" s="350"/>
      <c r="M34" s="350"/>
    </row>
    <row r="35" spans="1:13" x14ac:dyDescent="0.2">
      <c r="A35" s="350"/>
      <c r="B35" s="350"/>
      <c r="C35" s="350"/>
      <c r="D35" s="350"/>
      <c r="E35" s="350"/>
      <c r="F35" s="350"/>
      <c r="G35" s="350"/>
      <c r="H35" s="350"/>
      <c r="I35" s="350"/>
      <c r="J35" s="350"/>
      <c r="K35" s="350"/>
      <c r="L35" s="350"/>
      <c r="M35" s="350"/>
    </row>
    <row r="36" spans="1:13" x14ac:dyDescent="0.2">
      <c r="A36" s="350"/>
      <c r="B36" s="350"/>
      <c r="C36" s="350"/>
      <c r="D36" s="350"/>
      <c r="E36" s="350"/>
      <c r="F36" s="350"/>
      <c r="G36" s="350"/>
      <c r="H36" s="350"/>
      <c r="I36" s="350"/>
      <c r="J36" s="350"/>
      <c r="K36" s="350"/>
      <c r="L36" s="350"/>
      <c r="M36" s="350"/>
    </row>
    <row r="37" spans="1:13" x14ac:dyDescent="0.2">
      <c r="A37" s="350"/>
      <c r="B37" s="350"/>
      <c r="C37" s="350"/>
      <c r="D37" s="350"/>
      <c r="E37" s="350"/>
      <c r="F37" s="350"/>
      <c r="G37" s="350"/>
      <c r="H37" s="350"/>
      <c r="I37" s="350"/>
      <c r="J37" s="350"/>
      <c r="K37" s="350"/>
      <c r="L37" s="350"/>
      <c r="M37" s="350"/>
    </row>
    <row r="38" spans="1:13" x14ac:dyDescent="0.2">
      <c r="A38" s="350"/>
      <c r="B38" s="350"/>
      <c r="C38" s="350"/>
      <c r="D38" s="350"/>
      <c r="E38" s="350"/>
      <c r="F38" s="350"/>
      <c r="G38" s="350"/>
      <c r="H38" s="350"/>
      <c r="I38" s="350"/>
      <c r="J38" s="350"/>
      <c r="K38" s="350"/>
      <c r="L38" s="350"/>
      <c r="M38" s="350"/>
    </row>
    <row r="39" spans="1:13" x14ac:dyDescent="0.2">
      <c r="A39" s="350"/>
      <c r="B39" s="350"/>
      <c r="C39" s="350"/>
      <c r="D39" s="350"/>
      <c r="E39" s="350"/>
      <c r="F39" s="350"/>
      <c r="G39" s="350"/>
      <c r="H39" s="350"/>
      <c r="I39" s="350"/>
      <c r="J39" s="350"/>
      <c r="K39" s="350"/>
      <c r="L39" s="350"/>
      <c r="M39" s="350"/>
    </row>
  </sheetData>
  <sheetProtection sheet="1"/>
  <mergeCells count="3">
    <mergeCell ref="A3:G3"/>
    <mergeCell ref="A12:G12"/>
    <mergeCell ref="A2:F2"/>
  </mergeCells>
  <phoneticPr fontId="24" type="noConversion"/>
  <conditionalFormatting sqref="A12:G12">
    <cfRule type="expression" dxfId="0" priority="1" stopIfTrue="1">
      <formula>$H$12="Nem"</formula>
    </cfRule>
  </conditionalFormatting>
  <dataValidations count="1">
    <dataValidation type="list" allowBlank="1" showInputMessage="1" showErrorMessage="1" sqref="H12" xr:uid="{44C21231-B5B4-4C2C-9C95-8AE344890C5D}">
      <formula1>"Igen,Nem"</formula1>
    </dataValidation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9F8DA-4ACC-40F9-AF9B-59120DF5615F}">
  <sheetPr codeName="Munka2">
    <tabColor rgb="FF92D050"/>
  </sheetPr>
  <dimension ref="A1:H168"/>
  <sheetViews>
    <sheetView view="pageLayout" topLeftCell="A2" zoomScaleNormal="110" zoomScaleSheetLayoutView="100" workbookViewId="0">
      <selection activeCell="D33" sqref="D33"/>
    </sheetView>
  </sheetViews>
  <sheetFormatPr defaultRowHeight="15.75" x14ac:dyDescent="0.25"/>
  <cols>
    <col min="1" max="1" width="9.5" style="141" customWidth="1"/>
    <col min="2" max="2" width="65.83203125" style="141" customWidth="1"/>
    <col min="3" max="3" width="17.83203125" style="142" customWidth="1"/>
    <col min="4" max="5" width="17.83203125" style="163" customWidth="1"/>
    <col min="6" max="6" width="9.33203125" style="163"/>
    <col min="7" max="7" width="15.33203125" style="374" bestFit="1" customWidth="1"/>
    <col min="8" max="8" width="12.33203125" style="163" bestFit="1" customWidth="1"/>
    <col min="9" max="9" width="11" style="163" bestFit="1" customWidth="1"/>
    <col min="10" max="11" width="9.33203125" style="163"/>
    <col min="12" max="12" width="11.83203125" style="163" bestFit="1" customWidth="1"/>
    <col min="13" max="16384" width="9.33203125" style="163"/>
  </cols>
  <sheetData>
    <row r="1" spans="1:7" x14ac:dyDescent="0.25">
      <c r="A1" s="291"/>
      <c r="B1" s="404" t="s">
        <v>533</v>
      </c>
      <c r="C1" s="405"/>
      <c r="D1" s="405"/>
      <c r="E1" s="405"/>
    </row>
    <row r="2" spans="1:7" x14ac:dyDescent="0.25">
      <c r="A2" s="291"/>
      <c r="B2" s="406" t="s">
        <v>532</v>
      </c>
      <c r="C2" s="407"/>
      <c r="D2" s="407"/>
      <c r="E2" s="407"/>
    </row>
    <row r="3" spans="1:7" x14ac:dyDescent="0.25">
      <c r="A3" s="408" t="str">
        <f>CONCATENATE(KVI_MOD_ALAPADATOK!A3)</f>
        <v>Sajószöged Községi Önkormányzat</v>
      </c>
      <c r="B3" s="409"/>
      <c r="C3" s="409"/>
      <c r="D3" s="409"/>
      <c r="E3" s="409"/>
    </row>
    <row r="4" spans="1:7" x14ac:dyDescent="0.25">
      <c r="A4" s="393" t="s">
        <v>561</v>
      </c>
      <c r="B4" s="393"/>
      <c r="C4" s="393"/>
      <c r="D4" s="393"/>
      <c r="E4" s="393"/>
    </row>
    <row r="5" spans="1:7" x14ac:dyDescent="0.25">
      <c r="A5" s="393" t="s">
        <v>560</v>
      </c>
      <c r="B5" s="393"/>
      <c r="C5" s="393"/>
      <c r="D5" s="393"/>
      <c r="E5" s="393"/>
    </row>
    <row r="6" spans="1:7" x14ac:dyDescent="0.25">
      <c r="A6" s="291"/>
      <c r="B6" s="291"/>
      <c r="C6" s="292"/>
      <c r="D6" s="293"/>
      <c r="E6" s="293"/>
    </row>
    <row r="7" spans="1:7" ht="15.95" customHeight="1" x14ac:dyDescent="0.25">
      <c r="A7" s="400" t="s">
        <v>5</v>
      </c>
      <c r="B7" s="400"/>
      <c r="C7" s="400"/>
      <c r="D7" s="400"/>
      <c r="E7" s="400"/>
    </row>
    <row r="8" spans="1:7" ht="15.95" customHeight="1" thickBot="1" x14ac:dyDescent="0.3">
      <c r="A8" s="402" t="s">
        <v>86</v>
      </c>
      <c r="B8" s="402"/>
      <c r="C8" s="294"/>
      <c r="D8" s="291"/>
      <c r="E8" s="294" t="s">
        <v>422</v>
      </c>
    </row>
    <row r="9" spans="1:7" x14ac:dyDescent="0.25">
      <c r="A9" s="411" t="s">
        <v>51</v>
      </c>
      <c r="B9" s="394" t="s">
        <v>6</v>
      </c>
      <c r="C9" s="396" t="str">
        <f>+CONCATENATE(KVI_MOD_ALAPADATOK!D1,". évi")</f>
        <v>2020. évi</v>
      </c>
      <c r="D9" s="397"/>
      <c r="E9" s="398"/>
    </row>
    <row r="10" spans="1:7" ht="24.75" thickBot="1" x14ac:dyDescent="0.3">
      <c r="A10" s="412"/>
      <c r="B10" s="395"/>
      <c r="C10" s="237" t="s">
        <v>402</v>
      </c>
      <c r="D10" s="236" t="s">
        <v>476</v>
      </c>
      <c r="E10" s="286" t="s">
        <v>409</v>
      </c>
    </row>
    <row r="11" spans="1:7" s="164" customFormat="1" ht="12" customHeight="1" thickBot="1" x14ac:dyDescent="0.25">
      <c r="A11" s="160" t="s">
        <v>370</v>
      </c>
      <c r="B11" s="161" t="s">
        <v>371</v>
      </c>
      <c r="C11" s="161" t="s">
        <v>372</v>
      </c>
      <c r="D11" s="161" t="s">
        <v>374</v>
      </c>
      <c r="E11" s="238" t="s">
        <v>373</v>
      </c>
      <c r="G11" s="374"/>
    </row>
    <row r="12" spans="1:7" s="165" customFormat="1" ht="12" customHeight="1" thickBot="1" x14ac:dyDescent="0.25">
      <c r="A12" s="18" t="s">
        <v>7</v>
      </c>
      <c r="B12" s="19" t="s">
        <v>142</v>
      </c>
      <c r="C12" s="153">
        <f>+C13+C14+C15+C16+C17+C18</f>
        <v>98604818</v>
      </c>
      <c r="D12" s="153">
        <f>+D13+D14+D15+D16+D17+D18</f>
        <v>9686361</v>
      </c>
      <c r="E12" s="89">
        <f>+E13+E14+E15+E16+E17+E18</f>
        <v>108291179</v>
      </c>
      <c r="G12" s="374"/>
    </row>
    <row r="13" spans="1:7" s="165" customFormat="1" ht="12" customHeight="1" x14ac:dyDescent="0.2">
      <c r="A13" s="13" t="s">
        <v>63</v>
      </c>
      <c r="B13" s="166" t="s">
        <v>143</v>
      </c>
      <c r="C13" s="155">
        <v>23631621</v>
      </c>
      <c r="D13" s="230">
        <f t="shared" ref="D13:D18" si="0">E13-C13</f>
        <v>6009672</v>
      </c>
      <c r="E13" s="91">
        <v>29641293</v>
      </c>
      <c r="G13" s="375"/>
    </row>
    <row r="14" spans="1:7" s="165" customFormat="1" ht="12" customHeight="1" x14ac:dyDescent="0.2">
      <c r="A14" s="12" t="s">
        <v>64</v>
      </c>
      <c r="B14" s="167" t="s">
        <v>144</v>
      </c>
      <c r="C14" s="154">
        <v>48695600</v>
      </c>
      <c r="D14" s="154">
        <f t="shared" si="0"/>
        <v>0</v>
      </c>
      <c r="E14" s="90">
        <v>48695600</v>
      </c>
      <c r="G14" s="375"/>
    </row>
    <row r="15" spans="1:7" s="165" customFormat="1" ht="12" customHeight="1" x14ac:dyDescent="0.2">
      <c r="A15" s="12" t="s">
        <v>65</v>
      </c>
      <c r="B15" s="167" t="s">
        <v>145</v>
      </c>
      <c r="C15" s="154">
        <v>23410305</v>
      </c>
      <c r="D15" s="154">
        <f t="shared" si="0"/>
        <v>1524913</v>
      </c>
      <c r="E15" s="90">
        <v>24935218</v>
      </c>
      <c r="G15" s="375"/>
    </row>
    <row r="16" spans="1:7" s="165" customFormat="1" ht="12" customHeight="1" x14ac:dyDescent="0.2">
      <c r="A16" s="12" t="s">
        <v>66</v>
      </c>
      <c r="B16" s="167" t="s">
        <v>146</v>
      </c>
      <c r="C16" s="154">
        <v>2867292</v>
      </c>
      <c r="D16" s="154">
        <f t="shared" si="0"/>
        <v>483151</v>
      </c>
      <c r="E16" s="90">
        <v>3350443</v>
      </c>
      <c r="G16" s="375"/>
    </row>
    <row r="17" spans="1:7" s="165" customFormat="1" ht="12" customHeight="1" x14ac:dyDescent="0.2">
      <c r="A17" s="12" t="s">
        <v>83</v>
      </c>
      <c r="B17" s="97" t="s">
        <v>315</v>
      </c>
      <c r="C17" s="154"/>
      <c r="D17" s="154">
        <f t="shared" si="0"/>
        <v>0</v>
      </c>
      <c r="E17" s="90"/>
      <c r="G17" s="375"/>
    </row>
    <row r="18" spans="1:7" s="165" customFormat="1" ht="12" customHeight="1" thickBot="1" x14ac:dyDescent="0.25">
      <c r="A18" s="14" t="s">
        <v>67</v>
      </c>
      <c r="B18" s="98" t="s">
        <v>316</v>
      </c>
      <c r="C18" s="154"/>
      <c r="D18" s="242">
        <f t="shared" si="0"/>
        <v>1668625</v>
      </c>
      <c r="E18" s="90">
        <v>1668625</v>
      </c>
      <c r="G18" s="375"/>
    </row>
    <row r="19" spans="1:7" s="165" customFormat="1" ht="12" customHeight="1" thickBot="1" x14ac:dyDescent="0.25">
      <c r="A19" s="18" t="s">
        <v>8</v>
      </c>
      <c r="B19" s="96" t="s">
        <v>147</v>
      </c>
      <c r="C19" s="153">
        <f>+C20+C21+C22+C23+C24</f>
        <v>11262720</v>
      </c>
      <c r="D19" s="153">
        <f>+D20+D21+D22+D23+D24</f>
        <v>2096799</v>
      </c>
      <c r="E19" s="89">
        <f>+E20+E21+E22+E23+E24</f>
        <v>13359519</v>
      </c>
      <c r="G19" s="375"/>
    </row>
    <row r="20" spans="1:7" s="165" customFormat="1" ht="12" customHeight="1" x14ac:dyDescent="0.2">
      <c r="A20" s="13" t="s">
        <v>69</v>
      </c>
      <c r="B20" s="166" t="s">
        <v>148</v>
      </c>
      <c r="C20" s="155"/>
      <c r="D20" s="155"/>
      <c r="E20" s="91"/>
      <c r="G20" s="375"/>
    </row>
    <row r="21" spans="1:7" s="165" customFormat="1" ht="12" customHeight="1" x14ac:dyDescent="0.2">
      <c r="A21" s="12" t="s">
        <v>70</v>
      </c>
      <c r="B21" s="167" t="s">
        <v>149</v>
      </c>
      <c r="C21" s="154"/>
      <c r="D21" s="154"/>
      <c r="E21" s="90"/>
      <c r="G21" s="375"/>
    </row>
    <row r="22" spans="1:7" s="165" customFormat="1" ht="12" customHeight="1" x14ac:dyDescent="0.2">
      <c r="A22" s="12" t="s">
        <v>71</v>
      </c>
      <c r="B22" s="167" t="s">
        <v>307</v>
      </c>
      <c r="C22" s="154"/>
      <c r="D22" s="154"/>
      <c r="E22" s="90"/>
      <c r="G22" s="375"/>
    </row>
    <row r="23" spans="1:7" s="165" customFormat="1" ht="12" customHeight="1" x14ac:dyDescent="0.2">
      <c r="A23" s="12" t="s">
        <v>72</v>
      </c>
      <c r="B23" s="167" t="s">
        <v>308</v>
      </c>
      <c r="C23" s="154"/>
      <c r="D23" s="154"/>
      <c r="E23" s="90"/>
      <c r="G23" s="375"/>
    </row>
    <row r="24" spans="1:7" s="165" customFormat="1" ht="12" customHeight="1" x14ac:dyDescent="0.2">
      <c r="A24" s="12" t="s">
        <v>73</v>
      </c>
      <c r="B24" s="167" t="s">
        <v>150</v>
      </c>
      <c r="C24" s="154">
        <v>11262720</v>
      </c>
      <c r="D24" s="154">
        <f>E24-C24</f>
        <v>2096799</v>
      </c>
      <c r="E24" s="90">
        <v>13359519</v>
      </c>
      <c r="G24" s="375"/>
    </row>
    <row r="25" spans="1:7" s="165" customFormat="1" ht="12" customHeight="1" thickBot="1" x14ac:dyDescent="0.25">
      <c r="A25" s="14" t="s">
        <v>79</v>
      </c>
      <c r="B25" s="98" t="s">
        <v>151</v>
      </c>
      <c r="C25" s="156"/>
      <c r="D25" s="156"/>
      <c r="E25" s="92"/>
      <c r="G25" s="375"/>
    </row>
    <row r="26" spans="1:7" s="165" customFormat="1" ht="12" customHeight="1" thickBot="1" x14ac:dyDescent="0.25">
      <c r="A26" s="18" t="s">
        <v>9</v>
      </c>
      <c r="B26" s="19" t="s">
        <v>152</v>
      </c>
      <c r="C26" s="153">
        <f>+C27+C28+C29+C30+C31</f>
        <v>117478820</v>
      </c>
      <c r="D26" s="153">
        <f>+D27+D28+D29+D30+D31</f>
        <v>0</v>
      </c>
      <c r="E26" s="89">
        <f>+E27+E28+E29+E30+E31</f>
        <v>117478820</v>
      </c>
      <c r="G26" s="375"/>
    </row>
    <row r="27" spans="1:7" s="165" customFormat="1" ht="12" customHeight="1" x14ac:dyDescent="0.2">
      <c r="A27" s="13" t="s">
        <v>52</v>
      </c>
      <c r="B27" s="166" t="s">
        <v>153</v>
      </c>
      <c r="C27" s="155"/>
      <c r="D27" s="155"/>
      <c r="E27" s="91"/>
      <c r="G27" s="375"/>
    </row>
    <row r="28" spans="1:7" s="165" customFormat="1" ht="12" customHeight="1" x14ac:dyDescent="0.2">
      <c r="A28" s="12" t="s">
        <v>53</v>
      </c>
      <c r="B28" s="167" t="s">
        <v>154</v>
      </c>
      <c r="C28" s="154"/>
      <c r="D28" s="154"/>
      <c r="E28" s="90"/>
      <c r="G28" s="375"/>
    </row>
    <row r="29" spans="1:7" s="165" customFormat="1" ht="12" customHeight="1" x14ac:dyDescent="0.2">
      <c r="A29" s="12" t="s">
        <v>54</v>
      </c>
      <c r="B29" s="167" t="s">
        <v>309</v>
      </c>
      <c r="C29" s="154"/>
      <c r="D29" s="154"/>
      <c r="E29" s="90"/>
      <c r="G29" s="375"/>
    </row>
    <row r="30" spans="1:7" s="165" customFormat="1" ht="12" customHeight="1" x14ac:dyDescent="0.2">
      <c r="A30" s="12" t="s">
        <v>55</v>
      </c>
      <c r="B30" s="167" t="s">
        <v>310</v>
      </c>
      <c r="C30" s="154"/>
      <c r="D30" s="154"/>
      <c r="E30" s="90"/>
      <c r="G30" s="375"/>
    </row>
    <row r="31" spans="1:7" s="165" customFormat="1" ht="12" customHeight="1" x14ac:dyDescent="0.2">
      <c r="A31" s="12" t="s">
        <v>95</v>
      </c>
      <c r="B31" s="167" t="s">
        <v>155</v>
      </c>
      <c r="C31" s="154">
        <v>117478820</v>
      </c>
      <c r="D31" s="154"/>
      <c r="E31" s="90">
        <v>117478820</v>
      </c>
      <c r="G31" s="375"/>
    </row>
    <row r="32" spans="1:7" s="165" customFormat="1" ht="12" customHeight="1" thickBot="1" x14ac:dyDescent="0.25">
      <c r="A32" s="14" t="s">
        <v>96</v>
      </c>
      <c r="B32" s="168" t="s">
        <v>156</v>
      </c>
      <c r="C32" s="156">
        <v>117478820</v>
      </c>
      <c r="D32" s="156"/>
      <c r="E32" s="90">
        <v>117478820</v>
      </c>
      <c r="G32" s="375"/>
    </row>
    <row r="33" spans="1:7" s="165" customFormat="1" ht="12" customHeight="1" thickBot="1" x14ac:dyDescent="0.25">
      <c r="A33" s="18" t="s">
        <v>97</v>
      </c>
      <c r="B33" s="19" t="s">
        <v>411</v>
      </c>
      <c r="C33" s="159">
        <f>SUM(C34:C40)</f>
        <v>221400000</v>
      </c>
      <c r="D33" s="159">
        <f>SUM(D34:D40)</f>
        <v>-8450000</v>
      </c>
      <c r="E33" s="194">
        <f>SUM(E34:E40)</f>
        <v>212950000</v>
      </c>
      <c r="G33" s="375"/>
    </row>
    <row r="34" spans="1:7" s="165" customFormat="1" ht="12" customHeight="1" x14ac:dyDescent="0.2">
      <c r="A34" s="13" t="s">
        <v>157</v>
      </c>
      <c r="B34" s="362" t="s">
        <v>412</v>
      </c>
      <c r="C34" s="155">
        <v>3100000</v>
      </c>
      <c r="D34" s="230">
        <f>E34-C34</f>
        <v>0</v>
      </c>
      <c r="E34" s="91">
        <v>3100000</v>
      </c>
      <c r="G34" s="375"/>
    </row>
    <row r="35" spans="1:7" s="165" customFormat="1" ht="12" customHeight="1" x14ac:dyDescent="0.2">
      <c r="A35" s="12" t="s">
        <v>158</v>
      </c>
      <c r="B35" s="363" t="s">
        <v>413</v>
      </c>
      <c r="C35" s="154"/>
      <c r="D35" s="154">
        <f t="shared" ref="D35:D40" si="1">E35-C35</f>
        <v>0</v>
      </c>
      <c r="E35" s="90"/>
      <c r="G35" s="375"/>
    </row>
    <row r="36" spans="1:7" s="165" customFormat="1" ht="12" customHeight="1" x14ac:dyDescent="0.2">
      <c r="A36" s="12" t="s">
        <v>159</v>
      </c>
      <c r="B36" s="363" t="s">
        <v>414</v>
      </c>
      <c r="C36" s="154">
        <v>110000000</v>
      </c>
      <c r="D36" s="154">
        <f t="shared" si="1"/>
        <v>0</v>
      </c>
      <c r="E36" s="90">
        <v>110000000</v>
      </c>
      <c r="G36" s="375"/>
    </row>
    <row r="37" spans="1:7" s="165" customFormat="1" ht="12" customHeight="1" x14ac:dyDescent="0.2">
      <c r="A37" s="12" t="s">
        <v>160</v>
      </c>
      <c r="B37" s="363" t="s">
        <v>503</v>
      </c>
      <c r="C37" s="154">
        <v>200000</v>
      </c>
      <c r="D37" s="154">
        <f t="shared" si="1"/>
        <v>150000</v>
      </c>
      <c r="E37" s="90">
        <v>350000</v>
      </c>
      <c r="G37" s="375"/>
    </row>
    <row r="38" spans="1:7" s="165" customFormat="1" ht="12" customHeight="1" x14ac:dyDescent="0.2">
      <c r="A38" s="12" t="s">
        <v>415</v>
      </c>
      <c r="B38" s="363" t="s">
        <v>161</v>
      </c>
      <c r="C38" s="154">
        <v>8800000</v>
      </c>
      <c r="D38" s="154">
        <f t="shared" si="1"/>
        <v>-8800000</v>
      </c>
      <c r="E38" s="90">
        <v>0</v>
      </c>
      <c r="G38" s="375"/>
    </row>
    <row r="39" spans="1:7" s="165" customFormat="1" ht="12" customHeight="1" x14ac:dyDescent="0.2">
      <c r="A39" s="12" t="s">
        <v>416</v>
      </c>
      <c r="B39" s="363" t="s">
        <v>472</v>
      </c>
      <c r="C39" s="154">
        <v>99000000</v>
      </c>
      <c r="D39" s="154">
        <f t="shared" si="1"/>
        <v>0</v>
      </c>
      <c r="E39" s="90">
        <v>99000000</v>
      </c>
      <c r="G39" s="375"/>
    </row>
    <row r="40" spans="1:7" s="165" customFormat="1" ht="12" customHeight="1" thickBot="1" x14ac:dyDescent="0.25">
      <c r="A40" s="14" t="s">
        <v>417</v>
      </c>
      <c r="B40" s="364" t="s">
        <v>528</v>
      </c>
      <c r="C40" s="156">
        <v>300000</v>
      </c>
      <c r="D40" s="154">
        <f t="shared" si="1"/>
        <v>200000</v>
      </c>
      <c r="E40" s="90">
        <v>500000</v>
      </c>
      <c r="G40" s="375"/>
    </row>
    <row r="41" spans="1:7" s="165" customFormat="1" ht="12" customHeight="1" thickBot="1" x14ac:dyDescent="0.25">
      <c r="A41" s="18" t="s">
        <v>11</v>
      </c>
      <c r="B41" s="19" t="s">
        <v>317</v>
      </c>
      <c r="C41" s="153">
        <f>SUM(C42:C52)</f>
        <v>54016468</v>
      </c>
      <c r="D41" s="153">
        <f>SUM(D42:D52)</f>
        <v>-3735364</v>
      </c>
      <c r="E41" s="89">
        <f>SUM(E42:E52)</f>
        <v>50281104</v>
      </c>
      <c r="G41" s="375"/>
    </row>
    <row r="42" spans="1:7" s="165" customFormat="1" ht="12" customHeight="1" x14ac:dyDescent="0.2">
      <c r="A42" s="13" t="s">
        <v>56</v>
      </c>
      <c r="B42" s="166" t="s">
        <v>164</v>
      </c>
      <c r="C42" s="155"/>
      <c r="D42" s="230">
        <f t="shared" ref="D42:D47" si="2">E42-C42</f>
        <v>0</v>
      </c>
      <c r="E42" s="91"/>
      <c r="G42" s="375"/>
    </row>
    <row r="43" spans="1:7" s="165" customFormat="1" ht="12" customHeight="1" x14ac:dyDescent="0.2">
      <c r="A43" s="12" t="s">
        <v>57</v>
      </c>
      <c r="B43" s="167" t="s">
        <v>165</v>
      </c>
      <c r="C43" s="154">
        <v>12268000</v>
      </c>
      <c r="D43" s="154">
        <f t="shared" si="2"/>
        <v>0</v>
      </c>
      <c r="E43" s="90">
        <v>12268000</v>
      </c>
      <c r="G43" s="375"/>
    </row>
    <row r="44" spans="1:7" s="165" customFormat="1" ht="12" customHeight="1" x14ac:dyDescent="0.2">
      <c r="A44" s="12" t="s">
        <v>58</v>
      </c>
      <c r="B44" s="167" t="s">
        <v>166</v>
      </c>
      <c r="C44" s="154">
        <v>1850000</v>
      </c>
      <c r="D44" s="154">
        <f t="shared" si="2"/>
        <v>0</v>
      </c>
      <c r="E44" s="90">
        <v>1850000</v>
      </c>
      <c r="G44" s="375"/>
    </row>
    <row r="45" spans="1:7" s="165" customFormat="1" ht="12" customHeight="1" x14ac:dyDescent="0.2">
      <c r="A45" s="12" t="s">
        <v>99</v>
      </c>
      <c r="B45" s="167" t="s">
        <v>167</v>
      </c>
      <c r="C45" s="154">
        <v>13693455</v>
      </c>
      <c r="D45" s="154">
        <f t="shared" si="2"/>
        <v>0</v>
      </c>
      <c r="E45" s="90">
        <v>13693455</v>
      </c>
      <c r="G45" s="375"/>
    </row>
    <row r="46" spans="1:7" s="165" customFormat="1" ht="12" customHeight="1" x14ac:dyDescent="0.2">
      <c r="A46" s="12" t="s">
        <v>100</v>
      </c>
      <c r="B46" s="167" t="s">
        <v>168</v>
      </c>
      <c r="C46" s="154">
        <v>15279908</v>
      </c>
      <c r="D46" s="154">
        <f t="shared" si="2"/>
        <v>-2537297</v>
      </c>
      <c r="E46" s="90">
        <v>12742611</v>
      </c>
      <c r="G46" s="375"/>
    </row>
    <row r="47" spans="1:7" s="165" customFormat="1" ht="12" customHeight="1" x14ac:dyDescent="0.2">
      <c r="A47" s="12" t="s">
        <v>101</v>
      </c>
      <c r="B47" s="167" t="s">
        <v>169</v>
      </c>
      <c r="C47" s="154">
        <v>10925105</v>
      </c>
      <c r="D47" s="154">
        <f t="shared" si="2"/>
        <v>-1198067</v>
      </c>
      <c r="E47" s="90">
        <v>9727038</v>
      </c>
      <c r="G47" s="375"/>
    </row>
    <row r="48" spans="1:7" s="165" customFormat="1" ht="12" customHeight="1" x14ac:dyDescent="0.2">
      <c r="A48" s="12" t="s">
        <v>102</v>
      </c>
      <c r="B48" s="167" t="s">
        <v>170</v>
      </c>
      <c r="C48" s="154"/>
      <c r="D48" s="242"/>
      <c r="E48" s="90"/>
      <c r="G48" s="375"/>
    </row>
    <row r="49" spans="1:7" s="165" customFormat="1" ht="12" customHeight="1" x14ac:dyDescent="0.2">
      <c r="A49" s="12" t="s">
        <v>103</v>
      </c>
      <c r="B49" s="167" t="s">
        <v>418</v>
      </c>
      <c r="C49" s="154"/>
      <c r="D49" s="242"/>
      <c r="E49" s="90"/>
      <c r="G49" s="375"/>
    </row>
    <row r="50" spans="1:7" s="165" customFormat="1" ht="12" customHeight="1" x14ac:dyDescent="0.2">
      <c r="A50" s="12" t="s">
        <v>162</v>
      </c>
      <c r="B50" s="167" t="s">
        <v>172</v>
      </c>
      <c r="C50" s="157"/>
      <c r="D50" s="264"/>
      <c r="E50" s="93"/>
      <c r="G50" s="375"/>
    </row>
    <row r="51" spans="1:7" s="165" customFormat="1" ht="12" customHeight="1" x14ac:dyDescent="0.2">
      <c r="A51" s="14" t="s">
        <v>163</v>
      </c>
      <c r="B51" s="168" t="s">
        <v>319</v>
      </c>
      <c r="C51" s="158"/>
      <c r="D51" s="265"/>
      <c r="E51" s="94"/>
      <c r="G51" s="375"/>
    </row>
    <row r="52" spans="1:7" s="165" customFormat="1" ht="12" customHeight="1" thickBot="1" x14ac:dyDescent="0.25">
      <c r="A52" s="14" t="s">
        <v>318</v>
      </c>
      <c r="B52" s="98" t="s">
        <v>173</v>
      </c>
      <c r="C52" s="158"/>
      <c r="D52" s="265"/>
      <c r="E52" s="94"/>
      <c r="G52" s="375"/>
    </row>
    <row r="53" spans="1:7" s="165" customFormat="1" ht="12" customHeight="1" thickBot="1" x14ac:dyDescent="0.25">
      <c r="A53" s="18" t="s">
        <v>12</v>
      </c>
      <c r="B53" s="19" t="s">
        <v>174</v>
      </c>
      <c r="C53" s="153">
        <f>SUM(C54:C58)</f>
        <v>11000000</v>
      </c>
      <c r="D53" s="153">
        <f>SUM(D54:D58)</f>
        <v>0</v>
      </c>
      <c r="E53" s="89">
        <f>SUM(E54:E58)</f>
        <v>11000000</v>
      </c>
      <c r="G53" s="375"/>
    </row>
    <row r="54" spans="1:7" s="165" customFormat="1" ht="12" customHeight="1" x14ac:dyDescent="0.2">
      <c r="A54" s="13" t="s">
        <v>59</v>
      </c>
      <c r="B54" s="166" t="s">
        <v>178</v>
      </c>
      <c r="C54" s="205"/>
      <c r="D54" s="205"/>
      <c r="E54" s="95"/>
      <c r="G54" s="375"/>
    </row>
    <row r="55" spans="1:7" s="165" customFormat="1" ht="12" customHeight="1" x14ac:dyDescent="0.2">
      <c r="A55" s="12" t="s">
        <v>60</v>
      </c>
      <c r="B55" s="167" t="s">
        <v>179</v>
      </c>
      <c r="C55" s="157">
        <v>11000000</v>
      </c>
      <c r="D55" s="242"/>
      <c r="E55" s="93">
        <v>11000000</v>
      </c>
      <c r="G55" s="375"/>
    </row>
    <row r="56" spans="1:7" s="165" customFormat="1" ht="12" customHeight="1" x14ac:dyDescent="0.2">
      <c r="A56" s="12" t="s">
        <v>175</v>
      </c>
      <c r="B56" s="167" t="s">
        <v>180</v>
      </c>
      <c r="C56" s="157"/>
      <c r="D56" s="157"/>
      <c r="E56" s="93"/>
      <c r="G56" s="375"/>
    </row>
    <row r="57" spans="1:7" s="165" customFormat="1" ht="12" customHeight="1" x14ac:dyDescent="0.2">
      <c r="A57" s="12" t="s">
        <v>176</v>
      </c>
      <c r="B57" s="167" t="s">
        <v>181</v>
      </c>
      <c r="C57" s="157"/>
      <c r="D57" s="157"/>
      <c r="E57" s="93"/>
      <c r="G57" s="375"/>
    </row>
    <row r="58" spans="1:7" s="165" customFormat="1" ht="12" customHeight="1" thickBot="1" x14ac:dyDescent="0.25">
      <c r="A58" s="14" t="s">
        <v>177</v>
      </c>
      <c r="B58" s="98" t="s">
        <v>182</v>
      </c>
      <c r="C58" s="158"/>
      <c r="D58" s="158"/>
      <c r="E58" s="94"/>
      <c r="G58" s="375"/>
    </row>
    <row r="59" spans="1:7" s="165" customFormat="1" ht="12" customHeight="1" thickBot="1" x14ac:dyDescent="0.25">
      <c r="A59" s="18" t="s">
        <v>104</v>
      </c>
      <c r="B59" s="19" t="s">
        <v>183</v>
      </c>
      <c r="C59" s="153">
        <f>SUM(C60:C62)</f>
        <v>0</v>
      </c>
      <c r="D59" s="153">
        <f>SUM(D60:D62)</f>
        <v>0</v>
      </c>
      <c r="E59" s="89">
        <f>SUM(E60:E62)</f>
        <v>0</v>
      </c>
      <c r="G59" s="375"/>
    </row>
    <row r="60" spans="1:7" s="165" customFormat="1" ht="12" customHeight="1" x14ac:dyDescent="0.2">
      <c r="A60" s="13" t="s">
        <v>61</v>
      </c>
      <c r="B60" s="166" t="s">
        <v>184</v>
      </c>
      <c r="C60" s="155"/>
      <c r="D60" s="155"/>
      <c r="E60" s="91"/>
      <c r="G60" s="375"/>
    </row>
    <row r="61" spans="1:7" s="165" customFormat="1" ht="12" customHeight="1" x14ac:dyDescent="0.2">
      <c r="A61" s="12" t="s">
        <v>62</v>
      </c>
      <c r="B61" s="167" t="s">
        <v>311</v>
      </c>
      <c r="C61" s="154"/>
      <c r="D61" s="154"/>
      <c r="E61" s="90"/>
      <c r="G61" s="375"/>
    </row>
    <row r="62" spans="1:7" s="165" customFormat="1" ht="12" customHeight="1" x14ac:dyDescent="0.2">
      <c r="A62" s="12" t="s">
        <v>187</v>
      </c>
      <c r="B62" s="167" t="s">
        <v>185</v>
      </c>
      <c r="C62" s="154"/>
      <c r="D62" s="154"/>
      <c r="E62" s="90"/>
      <c r="G62" s="375"/>
    </row>
    <row r="63" spans="1:7" s="165" customFormat="1" ht="12" customHeight="1" thickBot="1" x14ac:dyDescent="0.25">
      <c r="A63" s="14" t="s">
        <v>188</v>
      </c>
      <c r="B63" s="98" t="s">
        <v>186</v>
      </c>
      <c r="C63" s="156"/>
      <c r="D63" s="156"/>
      <c r="E63" s="92"/>
      <c r="G63" s="375"/>
    </row>
    <row r="64" spans="1:7" s="165" customFormat="1" ht="12" customHeight="1" thickBot="1" x14ac:dyDescent="0.25">
      <c r="A64" s="18" t="s">
        <v>14</v>
      </c>
      <c r="B64" s="96" t="s">
        <v>189</v>
      </c>
      <c r="C64" s="153">
        <f>SUM(C65:C67)</f>
        <v>2580040</v>
      </c>
      <c r="D64" s="153">
        <f>SUM(D65:D67)</f>
        <v>0</v>
      </c>
      <c r="E64" s="89">
        <f>SUM(E65:E67)</f>
        <v>2580040</v>
      </c>
      <c r="G64" s="375"/>
    </row>
    <row r="65" spans="1:7" s="165" customFormat="1" ht="12" customHeight="1" x14ac:dyDescent="0.2">
      <c r="A65" s="13" t="s">
        <v>105</v>
      </c>
      <c r="B65" s="166" t="s">
        <v>191</v>
      </c>
      <c r="C65" s="157"/>
      <c r="D65" s="157"/>
      <c r="E65" s="93"/>
      <c r="G65" s="375"/>
    </row>
    <row r="66" spans="1:7" s="165" customFormat="1" ht="12" customHeight="1" x14ac:dyDescent="0.2">
      <c r="A66" s="12" t="s">
        <v>106</v>
      </c>
      <c r="B66" s="167" t="s">
        <v>312</v>
      </c>
      <c r="C66" s="154">
        <v>2580040</v>
      </c>
      <c r="D66" s="242"/>
      <c r="E66" s="93">
        <v>2580040</v>
      </c>
      <c r="G66" s="375"/>
    </row>
    <row r="67" spans="1:7" s="165" customFormat="1" ht="12" customHeight="1" x14ac:dyDescent="0.2">
      <c r="A67" s="12" t="s">
        <v>125</v>
      </c>
      <c r="B67" s="167" t="s">
        <v>192</v>
      </c>
      <c r="C67" s="157"/>
      <c r="D67" s="157"/>
      <c r="E67" s="93"/>
      <c r="G67" s="375"/>
    </row>
    <row r="68" spans="1:7" s="165" customFormat="1" ht="12" customHeight="1" thickBot="1" x14ac:dyDescent="0.25">
      <c r="A68" s="14" t="s">
        <v>190</v>
      </c>
      <c r="B68" s="98" t="s">
        <v>193</v>
      </c>
      <c r="C68" s="157"/>
      <c r="D68" s="157"/>
      <c r="E68" s="93"/>
      <c r="G68" s="375"/>
    </row>
    <row r="69" spans="1:7" s="165" customFormat="1" ht="12" customHeight="1" thickBot="1" x14ac:dyDescent="0.25">
      <c r="A69" s="220" t="s">
        <v>359</v>
      </c>
      <c r="B69" s="19" t="s">
        <v>194</v>
      </c>
      <c r="C69" s="159">
        <f>+C12+C19+C26+C33+C41+C53+C59+C64</f>
        <v>516342866</v>
      </c>
      <c r="D69" s="159">
        <f>+D12+D19+D26+D33+D41+D53+D59+D64</f>
        <v>-402204</v>
      </c>
      <c r="E69" s="194">
        <f>+E12+E19+E26+E33+E41+E53+E59+E64</f>
        <v>515940662</v>
      </c>
      <c r="G69" s="375"/>
    </row>
    <row r="70" spans="1:7" s="165" customFormat="1" ht="12" customHeight="1" thickBot="1" x14ac:dyDescent="0.25">
      <c r="A70" s="206" t="s">
        <v>195</v>
      </c>
      <c r="B70" s="96" t="s">
        <v>196</v>
      </c>
      <c r="C70" s="153">
        <f>SUM(C71:C73)</f>
        <v>0</v>
      </c>
      <c r="D70" s="153">
        <f>SUM(D71:D73)</f>
        <v>0</v>
      </c>
      <c r="E70" s="89">
        <f>SUM(E71:E73)</f>
        <v>0</v>
      </c>
      <c r="G70" s="375"/>
    </row>
    <row r="71" spans="1:7" s="165" customFormat="1" ht="12" customHeight="1" x14ac:dyDescent="0.2">
      <c r="A71" s="13" t="s">
        <v>224</v>
      </c>
      <c r="B71" s="166" t="s">
        <v>197</v>
      </c>
      <c r="C71" s="157"/>
      <c r="D71" s="157"/>
      <c r="E71" s="93"/>
      <c r="G71" s="375"/>
    </row>
    <row r="72" spans="1:7" s="165" customFormat="1" ht="12" customHeight="1" x14ac:dyDescent="0.2">
      <c r="A72" s="12" t="s">
        <v>233</v>
      </c>
      <c r="B72" s="167" t="s">
        <v>198</v>
      </c>
      <c r="C72" s="157"/>
      <c r="D72" s="157"/>
      <c r="E72" s="93"/>
      <c r="G72" s="375"/>
    </row>
    <row r="73" spans="1:7" s="165" customFormat="1" ht="12" customHeight="1" thickBot="1" x14ac:dyDescent="0.25">
      <c r="A73" s="14" t="s">
        <v>234</v>
      </c>
      <c r="B73" s="216" t="s">
        <v>344</v>
      </c>
      <c r="C73" s="157"/>
      <c r="D73" s="157"/>
      <c r="E73" s="93"/>
      <c r="G73" s="375"/>
    </row>
    <row r="74" spans="1:7" s="165" customFormat="1" ht="12" customHeight="1" thickBot="1" x14ac:dyDescent="0.25">
      <c r="A74" s="206" t="s">
        <v>200</v>
      </c>
      <c r="B74" s="96" t="s">
        <v>201</v>
      </c>
      <c r="C74" s="153">
        <f>SUM(C75:C78)</f>
        <v>69406265</v>
      </c>
      <c r="D74" s="153">
        <f>SUM(D75:D78)</f>
        <v>0</v>
      </c>
      <c r="E74" s="89">
        <f>SUM(E75:E78)</f>
        <v>69406265</v>
      </c>
      <c r="G74" s="375"/>
    </row>
    <row r="75" spans="1:7" s="165" customFormat="1" ht="12" customHeight="1" x14ac:dyDescent="0.2">
      <c r="A75" s="13" t="s">
        <v>84</v>
      </c>
      <c r="B75" s="284" t="s">
        <v>202</v>
      </c>
      <c r="C75" s="157">
        <v>69406265</v>
      </c>
      <c r="D75" s="157"/>
      <c r="E75" s="224">
        <v>69406265</v>
      </c>
      <c r="G75" s="375"/>
    </row>
    <row r="76" spans="1:7" s="165" customFormat="1" ht="12" customHeight="1" x14ac:dyDescent="0.2">
      <c r="A76" s="12" t="s">
        <v>85</v>
      </c>
      <c r="B76" s="284" t="s">
        <v>425</v>
      </c>
      <c r="C76" s="157"/>
      <c r="D76" s="157"/>
      <c r="E76" s="93"/>
      <c r="G76" s="375"/>
    </row>
    <row r="77" spans="1:7" s="165" customFormat="1" ht="12" customHeight="1" x14ac:dyDescent="0.2">
      <c r="A77" s="12" t="s">
        <v>225</v>
      </c>
      <c r="B77" s="284" t="s">
        <v>203</v>
      </c>
      <c r="C77" s="157"/>
      <c r="D77" s="157"/>
      <c r="E77" s="93"/>
      <c r="G77" s="375"/>
    </row>
    <row r="78" spans="1:7" s="165" customFormat="1" ht="12" customHeight="1" thickBot="1" x14ac:dyDescent="0.25">
      <c r="A78" s="14" t="s">
        <v>226</v>
      </c>
      <c r="B78" s="285" t="s">
        <v>426</v>
      </c>
      <c r="C78" s="157"/>
      <c r="D78" s="157"/>
      <c r="E78" s="93"/>
      <c r="G78" s="375"/>
    </row>
    <row r="79" spans="1:7" s="165" customFormat="1" ht="12" customHeight="1" thickBot="1" x14ac:dyDescent="0.25">
      <c r="A79" s="206" t="s">
        <v>204</v>
      </c>
      <c r="B79" s="96" t="s">
        <v>205</v>
      </c>
      <c r="C79" s="153">
        <f>SUM(C80:C81)</f>
        <v>71042340</v>
      </c>
      <c r="D79" s="153">
        <f>SUM(D80:D81)</f>
        <v>1819808</v>
      </c>
      <c r="E79" s="89">
        <f>SUM(E80:E81)</f>
        <v>72862148</v>
      </c>
      <c r="G79" s="375"/>
    </row>
    <row r="80" spans="1:7" s="165" customFormat="1" ht="12" customHeight="1" x14ac:dyDescent="0.2">
      <c r="A80" s="13" t="s">
        <v>227</v>
      </c>
      <c r="B80" s="166" t="s">
        <v>206</v>
      </c>
      <c r="C80" s="157">
        <v>71042340</v>
      </c>
      <c r="D80" s="230">
        <f>E80-C80</f>
        <v>1819808</v>
      </c>
      <c r="E80" s="224">
        <v>72862148</v>
      </c>
      <c r="G80" s="375"/>
    </row>
    <row r="81" spans="1:7" s="165" customFormat="1" ht="12" customHeight="1" thickBot="1" x14ac:dyDescent="0.25">
      <c r="A81" s="14" t="s">
        <v>228</v>
      </c>
      <c r="B81" s="98" t="s">
        <v>207</v>
      </c>
      <c r="C81" s="157"/>
      <c r="D81" s="157"/>
      <c r="E81" s="93"/>
      <c r="G81" s="375"/>
    </row>
    <row r="82" spans="1:7" s="165" customFormat="1" ht="12" customHeight="1" thickBot="1" x14ac:dyDescent="0.25">
      <c r="A82" s="206" t="s">
        <v>208</v>
      </c>
      <c r="B82" s="96" t="s">
        <v>209</v>
      </c>
      <c r="C82" s="153">
        <f>SUM(C83:C85)</f>
        <v>0</v>
      </c>
      <c r="D82" s="153">
        <f>SUM(D83:D85)</f>
        <v>0</v>
      </c>
      <c r="E82" s="89">
        <f>SUM(E83:E85)</f>
        <v>0</v>
      </c>
      <c r="G82" s="375"/>
    </row>
    <row r="83" spans="1:7" s="165" customFormat="1" ht="12" customHeight="1" x14ac:dyDescent="0.2">
      <c r="A83" s="13" t="s">
        <v>229</v>
      </c>
      <c r="B83" s="166" t="s">
        <v>210</v>
      </c>
      <c r="C83" s="157"/>
      <c r="D83" s="157"/>
      <c r="E83" s="93"/>
      <c r="G83" s="375"/>
    </row>
    <row r="84" spans="1:7" s="165" customFormat="1" ht="12" customHeight="1" x14ac:dyDescent="0.2">
      <c r="A84" s="12" t="s">
        <v>230</v>
      </c>
      <c r="B84" s="167" t="s">
        <v>211</v>
      </c>
      <c r="C84" s="157"/>
      <c r="D84" s="157"/>
      <c r="E84" s="93"/>
      <c r="G84" s="375"/>
    </row>
    <row r="85" spans="1:7" s="165" customFormat="1" ht="12" customHeight="1" thickBot="1" x14ac:dyDescent="0.25">
      <c r="A85" s="14" t="s">
        <v>231</v>
      </c>
      <c r="B85" s="98" t="s">
        <v>427</v>
      </c>
      <c r="C85" s="157"/>
      <c r="D85" s="157"/>
      <c r="E85" s="93"/>
      <c r="G85" s="375"/>
    </row>
    <row r="86" spans="1:7" s="165" customFormat="1" ht="12" customHeight="1" thickBot="1" x14ac:dyDescent="0.25">
      <c r="A86" s="206" t="s">
        <v>212</v>
      </c>
      <c r="B86" s="96" t="s">
        <v>232</v>
      </c>
      <c r="C86" s="153">
        <f>SUM(C87:C90)</f>
        <v>0</v>
      </c>
      <c r="D86" s="153">
        <f>SUM(D87:D90)</f>
        <v>0</v>
      </c>
      <c r="E86" s="89">
        <f>SUM(E87:E90)</f>
        <v>0</v>
      </c>
      <c r="G86" s="375"/>
    </row>
    <row r="87" spans="1:7" s="165" customFormat="1" ht="12" customHeight="1" x14ac:dyDescent="0.2">
      <c r="A87" s="169" t="s">
        <v>213</v>
      </c>
      <c r="B87" s="166" t="s">
        <v>214</v>
      </c>
      <c r="C87" s="157"/>
      <c r="D87" s="157"/>
      <c r="E87" s="93"/>
      <c r="G87" s="375"/>
    </row>
    <row r="88" spans="1:7" s="165" customFormat="1" ht="12" customHeight="1" x14ac:dyDescent="0.2">
      <c r="A88" s="170" t="s">
        <v>215</v>
      </c>
      <c r="B88" s="167" t="s">
        <v>216</v>
      </c>
      <c r="C88" s="157"/>
      <c r="D88" s="157"/>
      <c r="E88" s="93"/>
      <c r="G88" s="375"/>
    </row>
    <row r="89" spans="1:7" s="165" customFormat="1" ht="12" customHeight="1" x14ac:dyDescent="0.2">
      <c r="A89" s="170" t="s">
        <v>217</v>
      </c>
      <c r="B89" s="167" t="s">
        <v>218</v>
      </c>
      <c r="C89" s="157"/>
      <c r="D89" s="157"/>
      <c r="E89" s="93"/>
      <c r="G89" s="375"/>
    </row>
    <row r="90" spans="1:7" s="165" customFormat="1" ht="12" customHeight="1" thickBot="1" x14ac:dyDescent="0.25">
      <c r="A90" s="171" t="s">
        <v>219</v>
      </c>
      <c r="B90" s="98" t="s">
        <v>220</v>
      </c>
      <c r="C90" s="157"/>
      <c r="D90" s="157"/>
      <c r="E90" s="93"/>
      <c r="G90" s="375"/>
    </row>
    <row r="91" spans="1:7" s="165" customFormat="1" ht="12" customHeight="1" thickBot="1" x14ac:dyDescent="0.25">
      <c r="A91" s="206" t="s">
        <v>221</v>
      </c>
      <c r="B91" s="96" t="s">
        <v>358</v>
      </c>
      <c r="C91" s="208"/>
      <c r="D91" s="208"/>
      <c r="E91" s="209"/>
      <c r="G91" s="375"/>
    </row>
    <row r="92" spans="1:7" s="165" customFormat="1" ht="13.5" customHeight="1" thickBot="1" x14ac:dyDescent="0.25">
      <c r="A92" s="206" t="s">
        <v>223</v>
      </c>
      <c r="B92" s="96" t="s">
        <v>222</v>
      </c>
      <c r="C92" s="208"/>
      <c r="D92" s="208"/>
      <c r="E92" s="209"/>
      <c r="G92" s="375"/>
    </row>
    <row r="93" spans="1:7" s="165" customFormat="1" ht="15.75" customHeight="1" thickBot="1" x14ac:dyDescent="0.25">
      <c r="A93" s="206" t="s">
        <v>235</v>
      </c>
      <c r="B93" s="172" t="s">
        <v>361</v>
      </c>
      <c r="C93" s="159">
        <f>+C70+C74+C79+C82+C86+C92+C91</f>
        <v>140448605</v>
      </c>
      <c r="D93" s="159">
        <f>+D70+D74+D79+D82+D86+D92+D91</f>
        <v>1819808</v>
      </c>
      <c r="E93" s="194">
        <f>+E70+E74+E79+E82+E86+E92+E91</f>
        <v>142268413</v>
      </c>
      <c r="G93" s="375"/>
    </row>
    <row r="94" spans="1:7" s="165" customFormat="1" ht="25.5" customHeight="1" thickBot="1" x14ac:dyDescent="0.25">
      <c r="A94" s="207" t="s">
        <v>360</v>
      </c>
      <c r="B94" s="173" t="s">
        <v>362</v>
      </c>
      <c r="C94" s="159">
        <f>+C69+C93</f>
        <v>656791471</v>
      </c>
      <c r="D94" s="159">
        <f>+D69+D93</f>
        <v>1417604</v>
      </c>
      <c r="E94" s="194">
        <f>+E69+E93</f>
        <v>658209075</v>
      </c>
      <c r="G94" s="375"/>
    </row>
    <row r="95" spans="1:7" s="165" customFormat="1" ht="15.2" customHeight="1" x14ac:dyDescent="0.2">
      <c r="A95" s="3"/>
      <c r="B95" s="4"/>
      <c r="C95" s="100"/>
      <c r="G95" s="375"/>
    </row>
    <row r="96" spans="1:7" ht="16.5" customHeight="1" x14ac:dyDescent="0.25">
      <c r="A96" s="401" t="s">
        <v>35</v>
      </c>
      <c r="B96" s="401"/>
      <c r="C96" s="401"/>
      <c r="D96" s="401"/>
      <c r="E96" s="401"/>
      <c r="G96" s="375"/>
    </row>
    <row r="97" spans="1:7" s="174" customFormat="1" ht="16.5" customHeight="1" thickBot="1" x14ac:dyDescent="0.3">
      <c r="A97" s="403" t="s">
        <v>87</v>
      </c>
      <c r="B97" s="403"/>
      <c r="C97" s="61"/>
      <c r="E97" s="61" t="str">
        <f>E8</f>
        <v xml:space="preserve"> Forintban!</v>
      </c>
      <c r="G97" s="375"/>
    </row>
    <row r="98" spans="1:7" x14ac:dyDescent="0.25">
      <c r="A98" s="411" t="s">
        <v>51</v>
      </c>
      <c r="B98" s="394" t="s">
        <v>403</v>
      </c>
      <c r="C98" s="396" t="str">
        <f>C9</f>
        <v>2020. évi</v>
      </c>
      <c r="D98" s="397"/>
      <c r="E98" s="398"/>
      <c r="G98" s="375"/>
    </row>
    <row r="99" spans="1:7" ht="24.75" thickBot="1" x14ac:dyDescent="0.3">
      <c r="A99" s="412"/>
      <c r="B99" s="395"/>
      <c r="C99" s="237" t="str">
        <f>C10</f>
        <v>Eredeti
előirányzat</v>
      </c>
      <c r="D99" s="237" t="str">
        <f>D10</f>
        <v>Összes módosítás</v>
      </c>
      <c r="E99" s="356" t="str">
        <f>E10</f>
        <v>Módosított előirányzat</v>
      </c>
      <c r="G99" s="375"/>
    </row>
    <row r="100" spans="1:7" s="164" customFormat="1" ht="12" customHeight="1" thickBot="1" x14ac:dyDescent="0.25">
      <c r="A100" s="25" t="s">
        <v>370</v>
      </c>
      <c r="B100" s="26" t="s">
        <v>371</v>
      </c>
      <c r="C100" s="26" t="s">
        <v>372</v>
      </c>
      <c r="D100" s="26" t="s">
        <v>374</v>
      </c>
      <c r="E100" s="248" t="s">
        <v>373</v>
      </c>
      <c r="G100" s="375"/>
    </row>
    <row r="101" spans="1:7" ht="12" customHeight="1" thickBot="1" x14ac:dyDescent="0.3">
      <c r="A101" s="20" t="s">
        <v>7</v>
      </c>
      <c r="B101" s="24" t="s">
        <v>320</v>
      </c>
      <c r="C101" s="152">
        <f>C102+C103+C104+C105+C106+C119</f>
        <v>461122455</v>
      </c>
      <c r="D101" s="152">
        <f>D102+D103+D104+D105+D106+D119</f>
        <v>-5796590</v>
      </c>
      <c r="E101" s="223">
        <f>E102+E103+E104+E105+E106+E119</f>
        <v>455325865</v>
      </c>
      <c r="G101" s="375"/>
    </row>
    <row r="102" spans="1:7" ht="12" customHeight="1" x14ac:dyDescent="0.25">
      <c r="A102" s="15" t="s">
        <v>63</v>
      </c>
      <c r="B102" s="8" t="s">
        <v>36</v>
      </c>
      <c r="C102" s="230">
        <v>162344941</v>
      </c>
      <c r="D102" s="230">
        <f>E102-C102</f>
        <v>14282850</v>
      </c>
      <c r="E102" s="224">
        <v>176627791</v>
      </c>
      <c r="G102" s="375"/>
    </row>
    <row r="103" spans="1:7" ht="12" customHeight="1" x14ac:dyDescent="0.25">
      <c r="A103" s="12" t="s">
        <v>64</v>
      </c>
      <c r="B103" s="6" t="s">
        <v>107</v>
      </c>
      <c r="C103" s="154">
        <v>30620220</v>
      </c>
      <c r="D103" s="154">
        <f t="shared" ref="D103:D121" si="3">E103-C103</f>
        <v>2805186</v>
      </c>
      <c r="E103" s="90">
        <v>33425406</v>
      </c>
      <c r="G103" s="375"/>
    </row>
    <row r="104" spans="1:7" ht="12" customHeight="1" x14ac:dyDescent="0.25">
      <c r="A104" s="12" t="s">
        <v>65</v>
      </c>
      <c r="B104" s="6" t="s">
        <v>82</v>
      </c>
      <c r="C104" s="156">
        <v>190873654</v>
      </c>
      <c r="D104" s="156">
        <f t="shared" si="3"/>
        <v>-13525475</v>
      </c>
      <c r="E104" s="92">
        <v>177348179</v>
      </c>
      <c r="G104" s="375"/>
    </row>
    <row r="105" spans="1:7" ht="12" customHeight="1" x14ac:dyDescent="0.25">
      <c r="A105" s="12" t="s">
        <v>66</v>
      </c>
      <c r="B105" s="9" t="s">
        <v>108</v>
      </c>
      <c r="C105" s="156">
        <v>13040000</v>
      </c>
      <c r="D105" s="156">
        <f t="shared" si="3"/>
        <v>0</v>
      </c>
      <c r="E105" s="92">
        <v>13040000</v>
      </c>
      <c r="G105" s="375"/>
    </row>
    <row r="106" spans="1:7" ht="12" customHeight="1" x14ac:dyDescent="0.25">
      <c r="A106" s="12" t="s">
        <v>74</v>
      </c>
      <c r="B106" s="17" t="s">
        <v>109</v>
      </c>
      <c r="C106" s="156">
        <v>54243640</v>
      </c>
      <c r="D106" s="156">
        <f t="shared" si="3"/>
        <v>0</v>
      </c>
      <c r="E106" s="92">
        <v>54243640</v>
      </c>
      <c r="G106" s="375"/>
    </row>
    <row r="107" spans="1:7" ht="12" customHeight="1" x14ac:dyDescent="0.25">
      <c r="A107" s="12" t="s">
        <v>67</v>
      </c>
      <c r="B107" s="6" t="s">
        <v>325</v>
      </c>
      <c r="C107" s="156"/>
      <c r="D107" s="156">
        <f t="shared" si="3"/>
        <v>0</v>
      </c>
      <c r="E107" s="92">
        <f t="shared" ref="E107:E117" si="4">G107</f>
        <v>0</v>
      </c>
      <c r="G107" s="375"/>
    </row>
    <row r="108" spans="1:7" ht="12" customHeight="1" x14ac:dyDescent="0.25">
      <c r="A108" s="12" t="s">
        <v>68</v>
      </c>
      <c r="B108" s="65" t="s">
        <v>324</v>
      </c>
      <c r="C108" s="156"/>
      <c r="D108" s="156">
        <f t="shared" si="3"/>
        <v>0</v>
      </c>
      <c r="E108" s="92">
        <f t="shared" si="4"/>
        <v>0</v>
      </c>
      <c r="G108" s="375"/>
    </row>
    <row r="109" spans="1:7" ht="12" customHeight="1" x14ac:dyDescent="0.25">
      <c r="A109" s="12" t="s">
        <v>75</v>
      </c>
      <c r="B109" s="65" t="s">
        <v>323</v>
      </c>
      <c r="C109" s="156"/>
      <c r="D109" s="156">
        <f t="shared" si="3"/>
        <v>0</v>
      </c>
      <c r="E109" s="92">
        <f t="shared" si="4"/>
        <v>0</v>
      </c>
      <c r="G109" s="375"/>
    </row>
    <row r="110" spans="1:7" ht="12" customHeight="1" x14ac:dyDescent="0.25">
      <c r="A110" s="12" t="s">
        <v>76</v>
      </c>
      <c r="B110" s="63" t="s">
        <v>238</v>
      </c>
      <c r="C110" s="156"/>
      <c r="D110" s="156">
        <f t="shared" si="3"/>
        <v>0</v>
      </c>
      <c r="E110" s="92">
        <f t="shared" si="4"/>
        <v>0</v>
      </c>
      <c r="G110" s="375"/>
    </row>
    <row r="111" spans="1:7" ht="12" customHeight="1" x14ac:dyDescent="0.25">
      <c r="A111" s="12" t="s">
        <v>77</v>
      </c>
      <c r="B111" s="64" t="s">
        <v>239</v>
      </c>
      <c r="C111" s="156"/>
      <c r="D111" s="156">
        <f t="shared" si="3"/>
        <v>0</v>
      </c>
      <c r="E111" s="92">
        <f t="shared" si="4"/>
        <v>0</v>
      </c>
      <c r="G111" s="375"/>
    </row>
    <row r="112" spans="1:7" ht="12" customHeight="1" x14ac:dyDescent="0.25">
      <c r="A112" s="12" t="s">
        <v>78</v>
      </c>
      <c r="B112" s="64" t="s">
        <v>240</v>
      </c>
      <c r="C112" s="156"/>
      <c r="D112" s="156">
        <f t="shared" si="3"/>
        <v>0</v>
      </c>
      <c r="E112" s="92">
        <f t="shared" si="4"/>
        <v>0</v>
      </c>
      <c r="G112" s="375"/>
    </row>
    <row r="113" spans="1:7" ht="12" customHeight="1" x14ac:dyDescent="0.25">
      <c r="A113" s="12" t="s">
        <v>80</v>
      </c>
      <c r="B113" s="63" t="s">
        <v>241</v>
      </c>
      <c r="C113" s="156">
        <v>4841212</v>
      </c>
      <c r="D113" s="156">
        <f t="shared" si="3"/>
        <v>0</v>
      </c>
      <c r="E113" s="92">
        <v>4841212</v>
      </c>
      <c r="G113" s="375"/>
    </row>
    <row r="114" spans="1:7" ht="12" customHeight="1" x14ac:dyDescent="0.25">
      <c r="A114" s="12" t="s">
        <v>110</v>
      </c>
      <c r="B114" s="63" t="s">
        <v>242</v>
      </c>
      <c r="C114" s="156"/>
      <c r="D114" s="156">
        <f t="shared" si="3"/>
        <v>0</v>
      </c>
      <c r="E114" s="92">
        <f t="shared" si="4"/>
        <v>0</v>
      </c>
      <c r="G114" s="375"/>
    </row>
    <row r="115" spans="1:7" ht="12" customHeight="1" x14ac:dyDescent="0.25">
      <c r="A115" s="12" t="s">
        <v>236</v>
      </c>
      <c r="B115" s="64" t="s">
        <v>243</v>
      </c>
      <c r="C115" s="156"/>
      <c r="D115" s="156">
        <f t="shared" si="3"/>
        <v>0</v>
      </c>
      <c r="E115" s="92">
        <f t="shared" si="4"/>
        <v>0</v>
      </c>
      <c r="G115" s="375"/>
    </row>
    <row r="116" spans="1:7" ht="12" customHeight="1" x14ac:dyDescent="0.25">
      <c r="A116" s="11" t="s">
        <v>237</v>
      </c>
      <c r="B116" s="65" t="s">
        <v>244</v>
      </c>
      <c r="C116" s="156"/>
      <c r="D116" s="156">
        <f t="shared" si="3"/>
        <v>0</v>
      </c>
      <c r="E116" s="92">
        <f t="shared" si="4"/>
        <v>0</v>
      </c>
      <c r="G116" s="375"/>
    </row>
    <row r="117" spans="1:7" ht="12" customHeight="1" x14ac:dyDescent="0.25">
      <c r="A117" s="12" t="s">
        <v>321</v>
      </c>
      <c r="B117" s="65" t="s">
        <v>245</v>
      </c>
      <c r="C117" s="156"/>
      <c r="D117" s="156">
        <f t="shared" si="3"/>
        <v>0</v>
      </c>
      <c r="E117" s="92">
        <f t="shared" si="4"/>
        <v>0</v>
      </c>
      <c r="G117" s="375"/>
    </row>
    <row r="118" spans="1:7" ht="12" customHeight="1" x14ac:dyDescent="0.25">
      <c r="A118" s="14" t="s">
        <v>322</v>
      </c>
      <c r="B118" s="65" t="s">
        <v>246</v>
      </c>
      <c r="C118" s="156">
        <v>49402428</v>
      </c>
      <c r="D118" s="156">
        <f t="shared" si="3"/>
        <v>0</v>
      </c>
      <c r="E118" s="92">
        <v>49402428</v>
      </c>
      <c r="G118" s="375"/>
    </row>
    <row r="119" spans="1:7" ht="12" customHeight="1" x14ac:dyDescent="0.25">
      <c r="A119" s="12" t="s">
        <v>326</v>
      </c>
      <c r="B119" s="9" t="s">
        <v>37</v>
      </c>
      <c r="C119" s="154">
        <v>10000000</v>
      </c>
      <c r="D119" s="154">
        <f t="shared" si="3"/>
        <v>-9359151</v>
      </c>
      <c r="E119" s="90">
        <v>640849</v>
      </c>
      <c r="G119" s="375"/>
    </row>
    <row r="120" spans="1:7" ht="12" customHeight="1" x14ac:dyDescent="0.25">
      <c r="A120" s="12" t="s">
        <v>327</v>
      </c>
      <c r="B120" s="6" t="s">
        <v>329</v>
      </c>
      <c r="C120" s="154">
        <v>2000000</v>
      </c>
      <c r="D120" s="154">
        <f t="shared" si="3"/>
        <v>-1359151</v>
      </c>
      <c r="E120" s="90">
        <v>640849</v>
      </c>
      <c r="G120" s="375"/>
    </row>
    <row r="121" spans="1:7" ht="12" customHeight="1" thickBot="1" x14ac:dyDescent="0.3">
      <c r="A121" s="16" t="s">
        <v>328</v>
      </c>
      <c r="B121" s="219" t="s">
        <v>330</v>
      </c>
      <c r="C121" s="231">
        <v>8000000</v>
      </c>
      <c r="D121" s="231">
        <f t="shared" si="3"/>
        <v>-8000000</v>
      </c>
      <c r="E121" s="225">
        <v>0</v>
      </c>
      <c r="G121" s="375"/>
    </row>
    <row r="122" spans="1:7" ht="12" customHeight="1" thickBot="1" x14ac:dyDescent="0.3">
      <c r="A122" s="217" t="s">
        <v>8</v>
      </c>
      <c r="B122" s="218" t="s">
        <v>247</v>
      </c>
      <c r="C122" s="232">
        <f>+C123+C125+C127</f>
        <v>195669016</v>
      </c>
      <c r="D122" s="153">
        <f>+D123+D125+D127</f>
        <v>3270001</v>
      </c>
      <c r="E122" s="226">
        <f>+E123+E125+E127</f>
        <v>198939017</v>
      </c>
      <c r="G122" s="375"/>
    </row>
    <row r="123" spans="1:7" ht="12" customHeight="1" x14ac:dyDescent="0.25">
      <c r="A123" s="13" t="s">
        <v>69</v>
      </c>
      <c r="B123" s="6" t="s">
        <v>124</v>
      </c>
      <c r="C123" s="155">
        <v>174297550</v>
      </c>
      <c r="D123" s="230">
        <f>E123-C123</f>
        <v>-127747466</v>
      </c>
      <c r="E123" s="224">
        <v>46550084</v>
      </c>
      <c r="G123" s="375"/>
    </row>
    <row r="124" spans="1:7" ht="12" customHeight="1" x14ac:dyDescent="0.25">
      <c r="A124" s="13" t="s">
        <v>70</v>
      </c>
      <c r="B124" s="10" t="s">
        <v>251</v>
      </c>
      <c r="C124" s="155">
        <v>101435180</v>
      </c>
      <c r="D124" s="154">
        <f t="shared" ref="D124:D130" si="5">E124-C124</f>
        <v>-87833480</v>
      </c>
      <c r="E124" s="90">
        <v>13601700</v>
      </c>
      <c r="G124" s="375"/>
    </row>
    <row r="125" spans="1:7" ht="12" customHeight="1" x14ac:dyDescent="0.25">
      <c r="A125" s="13" t="s">
        <v>71</v>
      </c>
      <c r="B125" s="10" t="s">
        <v>111</v>
      </c>
      <c r="C125" s="154">
        <v>17390675</v>
      </c>
      <c r="D125" s="156">
        <f t="shared" si="5"/>
        <v>131017467</v>
      </c>
      <c r="E125" s="92">
        <v>148408142</v>
      </c>
      <c r="G125" s="375"/>
    </row>
    <row r="126" spans="1:7" ht="12" customHeight="1" x14ac:dyDescent="0.25">
      <c r="A126" s="13" t="s">
        <v>72</v>
      </c>
      <c r="B126" s="10" t="s">
        <v>252</v>
      </c>
      <c r="C126" s="154"/>
      <c r="D126" s="156">
        <f t="shared" si="5"/>
        <v>87833480</v>
      </c>
      <c r="E126" s="92">
        <v>87833480</v>
      </c>
      <c r="G126" s="375"/>
    </row>
    <row r="127" spans="1:7" ht="12" customHeight="1" x14ac:dyDescent="0.25">
      <c r="A127" s="13" t="s">
        <v>73</v>
      </c>
      <c r="B127" s="98" t="s">
        <v>126</v>
      </c>
      <c r="C127" s="154">
        <v>3980791</v>
      </c>
      <c r="D127" s="156">
        <f t="shared" si="5"/>
        <v>0</v>
      </c>
      <c r="E127" s="92">
        <v>3980791</v>
      </c>
      <c r="G127" s="375"/>
    </row>
    <row r="128" spans="1:7" ht="12" customHeight="1" x14ac:dyDescent="0.25">
      <c r="A128" s="13" t="s">
        <v>79</v>
      </c>
      <c r="B128" s="97" t="s">
        <v>313</v>
      </c>
      <c r="C128" s="154"/>
      <c r="D128" s="156">
        <f t="shared" si="5"/>
        <v>0</v>
      </c>
      <c r="E128" s="90">
        <f>G128</f>
        <v>0</v>
      </c>
      <c r="G128" s="375"/>
    </row>
    <row r="129" spans="1:7" ht="12" customHeight="1" x14ac:dyDescent="0.25">
      <c r="A129" s="13" t="s">
        <v>81</v>
      </c>
      <c r="B129" s="162" t="s">
        <v>257</v>
      </c>
      <c r="C129" s="154"/>
      <c r="D129" s="156">
        <f t="shared" si="5"/>
        <v>0</v>
      </c>
      <c r="E129" s="90">
        <f>G129</f>
        <v>0</v>
      </c>
      <c r="G129" s="375"/>
    </row>
    <row r="130" spans="1:7" x14ac:dyDescent="0.25">
      <c r="A130" s="13" t="s">
        <v>112</v>
      </c>
      <c r="B130" s="64" t="s">
        <v>240</v>
      </c>
      <c r="C130" s="154"/>
      <c r="D130" s="156">
        <f t="shared" si="5"/>
        <v>0</v>
      </c>
      <c r="E130" s="90"/>
      <c r="G130" s="375"/>
    </row>
    <row r="131" spans="1:7" ht="12" customHeight="1" x14ac:dyDescent="0.25">
      <c r="A131" s="13" t="s">
        <v>113</v>
      </c>
      <c r="B131" s="64" t="s">
        <v>256</v>
      </c>
      <c r="C131" s="154"/>
      <c r="D131" s="242"/>
      <c r="E131" s="90"/>
      <c r="G131" s="375"/>
    </row>
    <row r="132" spans="1:7" ht="12" customHeight="1" x14ac:dyDescent="0.25">
      <c r="A132" s="13" t="s">
        <v>114</v>
      </c>
      <c r="B132" s="64" t="s">
        <v>255</v>
      </c>
      <c r="C132" s="154"/>
      <c r="D132" s="242"/>
      <c r="E132" s="90"/>
      <c r="G132" s="375"/>
    </row>
    <row r="133" spans="1:7" ht="12" customHeight="1" x14ac:dyDescent="0.25">
      <c r="A133" s="13" t="s">
        <v>248</v>
      </c>
      <c r="B133" s="64" t="s">
        <v>243</v>
      </c>
      <c r="C133" s="154"/>
      <c r="D133" s="242"/>
      <c r="E133" s="90"/>
      <c r="G133" s="375"/>
    </row>
    <row r="134" spans="1:7" ht="12" customHeight="1" x14ac:dyDescent="0.25">
      <c r="A134" s="13" t="s">
        <v>249</v>
      </c>
      <c r="B134" s="64" t="s">
        <v>254</v>
      </c>
      <c r="C134" s="154"/>
      <c r="D134" s="242"/>
      <c r="E134" s="90"/>
      <c r="G134" s="375"/>
    </row>
    <row r="135" spans="1:7" ht="16.5" thickBot="1" x14ac:dyDescent="0.3">
      <c r="A135" s="11" t="s">
        <v>250</v>
      </c>
      <c r="B135" s="64" t="s">
        <v>253</v>
      </c>
      <c r="C135" s="156"/>
      <c r="D135" s="243"/>
      <c r="E135" s="92"/>
      <c r="G135" s="375"/>
    </row>
    <row r="136" spans="1:7" ht="12" customHeight="1" thickBot="1" x14ac:dyDescent="0.3">
      <c r="A136" s="18" t="s">
        <v>9</v>
      </c>
      <c r="B136" s="57" t="s">
        <v>331</v>
      </c>
      <c r="C136" s="153">
        <f>+C101+C122</f>
        <v>656791471</v>
      </c>
      <c r="D136" s="240">
        <f>+D101+D122</f>
        <v>-2526589</v>
      </c>
      <c r="E136" s="89">
        <f>+E101+E122</f>
        <v>654264882</v>
      </c>
      <c r="G136" s="375"/>
    </row>
    <row r="137" spans="1:7" ht="12" customHeight="1" thickBot="1" x14ac:dyDescent="0.3">
      <c r="A137" s="18" t="s">
        <v>10</v>
      </c>
      <c r="B137" s="57" t="s">
        <v>404</v>
      </c>
      <c r="C137" s="153">
        <f>+C138+C139+C140</f>
        <v>0</v>
      </c>
      <c r="D137" s="240">
        <f>+D138+D139+D140</f>
        <v>0</v>
      </c>
      <c r="E137" s="89">
        <f>+E138+E139+E140</f>
        <v>0</v>
      </c>
      <c r="G137" s="375"/>
    </row>
    <row r="138" spans="1:7" ht="12" customHeight="1" x14ac:dyDescent="0.25">
      <c r="A138" s="13" t="s">
        <v>157</v>
      </c>
      <c r="B138" s="10" t="s">
        <v>339</v>
      </c>
      <c r="C138" s="154"/>
      <c r="D138" s="242"/>
      <c r="E138" s="90"/>
      <c r="G138" s="375"/>
    </row>
    <row r="139" spans="1:7" ht="12" customHeight="1" x14ac:dyDescent="0.25">
      <c r="A139" s="13" t="s">
        <v>158</v>
      </c>
      <c r="B139" s="10" t="s">
        <v>340</v>
      </c>
      <c r="C139" s="154"/>
      <c r="D139" s="242"/>
      <c r="E139" s="90"/>
      <c r="G139" s="375"/>
    </row>
    <row r="140" spans="1:7" ht="12" customHeight="1" thickBot="1" x14ac:dyDescent="0.3">
      <c r="A140" s="11" t="s">
        <v>159</v>
      </c>
      <c r="B140" s="10" t="s">
        <v>341</v>
      </c>
      <c r="C140" s="154"/>
      <c r="D140" s="242"/>
      <c r="E140" s="90"/>
      <c r="G140" s="375"/>
    </row>
    <row r="141" spans="1:7" ht="12" customHeight="1" thickBot="1" x14ac:dyDescent="0.3">
      <c r="A141" s="18" t="s">
        <v>11</v>
      </c>
      <c r="B141" s="57" t="s">
        <v>333</v>
      </c>
      <c r="C141" s="153">
        <f>SUM(C142:C147)</f>
        <v>0</v>
      </c>
      <c r="D141" s="240">
        <f>SUM(D142:D147)</f>
        <v>0</v>
      </c>
      <c r="E141" s="89">
        <f>SUM(E142:E147)</f>
        <v>0</v>
      </c>
      <c r="G141" s="375"/>
    </row>
    <row r="142" spans="1:7" ht="12" customHeight="1" x14ac:dyDescent="0.25">
      <c r="A142" s="13" t="s">
        <v>56</v>
      </c>
      <c r="B142" s="7" t="s">
        <v>342</v>
      </c>
      <c r="C142" s="154"/>
      <c r="D142" s="242"/>
      <c r="E142" s="90"/>
      <c r="G142" s="375"/>
    </row>
    <row r="143" spans="1:7" ht="12" customHeight="1" x14ac:dyDescent="0.25">
      <c r="A143" s="13" t="s">
        <v>57</v>
      </c>
      <c r="B143" s="7" t="s">
        <v>334</v>
      </c>
      <c r="C143" s="154"/>
      <c r="D143" s="242"/>
      <c r="E143" s="90"/>
      <c r="G143" s="375"/>
    </row>
    <row r="144" spans="1:7" ht="12" customHeight="1" x14ac:dyDescent="0.25">
      <c r="A144" s="13" t="s">
        <v>58</v>
      </c>
      <c r="B144" s="7" t="s">
        <v>335</v>
      </c>
      <c r="C144" s="154"/>
      <c r="D144" s="242"/>
      <c r="E144" s="90"/>
      <c r="G144" s="375"/>
    </row>
    <row r="145" spans="1:7" ht="12" customHeight="1" x14ac:dyDescent="0.25">
      <c r="A145" s="13" t="s">
        <v>99</v>
      </c>
      <c r="B145" s="7" t="s">
        <v>336</v>
      </c>
      <c r="C145" s="154"/>
      <c r="D145" s="242"/>
      <c r="E145" s="90"/>
      <c r="G145" s="375"/>
    </row>
    <row r="146" spans="1:7" ht="12" customHeight="1" x14ac:dyDescent="0.25">
      <c r="A146" s="13" t="s">
        <v>100</v>
      </c>
      <c r="B146" s="7" t="s">
        <v>337</v>
      </c>
      <c r="C146" s="154"/>
      <c r="D146" s="242"/>
      <c r="E146" s="90"/>
      <c r="G146" s="375"/>
    </row>
    <row r="147" spans="1:7" ht="12" customHeight="1" thickBot="1" x14ac:dyDescent="0.3">
      <c r="A147" s="16" t="s">
        <v>101</v>
      </c>
      <c r="B147" s="290" t="s">
        <v>338</v>
      </c>
      <c r="C147" s="231"/>
      <c r="D147" s="269"/>
      <c r="E147" s="225"/>
      <c r="G147" s="375"/>
    </row>
    <row r="148" spans="1:7" ht="12" customHeight="1" thickBot="1" x14ac:dyDescent="0.3">
      <c r="A148" s="18" t="s">
        <v>12</v>
      </c>
      <c r="B148" s="57" t="s">
        <v>346</v>
      </c>
      <c r="C148" s="159">
        <f>+C149+C150+C151+C152</f>
        <v>0</v>
      </c>
      <c r="D148" s="244">
        <f>+D149+D150+D151+D152</f>
        <v>3944193</v>
      </c>
      <c r="E148" s="194">
        <f>+E149+E150+E151+E152</f>
        <v>3944193</v>
      </c>
      <c r="G148" s="375"/>
    </row>
    <row r="149" spans="1:7" ht="12" customHeight="1" x14ac:dyDescent="0.25">
      <c r="A149" s="13" t="s">
        <v>59</v>
      </c>
      <c r="B149" s="7" t="s">
        <v>258</v>
      </c>
      <c r="C149" s="154"/>
      <c r="D149" s="242"/>
      <c r="E149" s="90"/>
      <c r="G149" s="375"/>
    </row>
    <row r="150" spans="1:7" ht="12" customHeight="1" x14ac:dyDescent="0.25">
      <c r="A150" s="13" t="s">
        <v>60</v>
      </c>
      <c r="B150" s="7" t="s">
        <v>259</v>
      </c>
      <c r="C150" s="154"/>
      <c r="D150" s="156">
        <f>E150-C150</f>
        <v>3944193</v>
      </c>
      <c r="E150" s="90">
        <v>3944193</v>
      </c>
      <c r="G150" s="375"/>
    </row>
    <row r="151" spans="1:7" ht="12" customHeight="1" x14ac:dyDescent="0.25">
      <c r="A151" s="13" t="s">
        <v>175</v>
      </c>
      <c r="B151" s="7" t="s">
        <v>347</v>
      </c>
      <c r="C151" s="154"/>
      <c r="D151" s="242"/>
      <c r="E151" s="90"/>
      <c r="G151" s="375"/>
    </row>
    <row r="152" spans="1:7" ht="12" customHeight="1" thickBot="1" x14ac:dyDescent="0.3">
      <c r="A152" s="11" t="s">
        <v>176</v>
      </c>
      <c r="B152" s="5" t="s">
        <v>277</v>
      </c>
      <c r="C152" s="154"/>
      <c r="D152" s="242"/>
      <c r="E152" s="90"/>
      <c r="G152" s="375"/>
    </row>
    <row r="153" spans="1:7" ht="12" customHeight="1" thickBot="1" x14ac:dyDescent="0.3">
      <c r="A153" s="18" t="s">
        <v>13</v>
      </c>
      <c r="B153" s="57" t="s">
        <v>348</v>
      </c>
      <c r="C153" s="233">
        <f>SUM(C154:C158)</f>
        <v>0</v>
      </c>
      <c r="D153" s="245">
        <f>SUM(D154:D158)</f>
        <v>0</v>
      </c>
      <c r="E153" s="227">
        <f>SUM(E154:E158)</f>
        <v>0</v>
      </c>
      <c r="G153" s="375"/>
    </row>
    <row r="154" spans="1:7" ht="12" customHeight="1" x14ac:dyDescent="0.25">
      <c r="A154" s="13" t="s">
        <v>61</v>
      </c>
      <c r="B154" s="7" t="s">
        <v>343</v>
      </c>
      <c r="C154" s="154"/>
      <c r="D154" s="242"/>
      <c r="E154" s="90"/>
      <c r="G154" s="375"/>
    </row>
    <row r="155" spans="1:7" ht="12" customHeight="1" x14ac:dyDescent="0.25">
      <c r="A155" s="13" t="s">
        <v>62</v>
      </c>
      <c r="B155" s="7" t="s">
        <v>350</v>
      </c>
      <c r="C155" s="154"/>
      <c r="D155" s="242"/>
      <c r="E155" s="90"/>
      <c r="G155" s="375"/>
    </row>
    <row r="156" spans="1:7" ht="12" customHeight="1" x14ac:dyDescent="0.25">
      <c r="A156" s="13" t="s">
        <v>187</v>
      </c>
      <c r="B156" s="7" t="s">
        <v>345</v>
      </c>
      <c r="C156" s="154"/>
      <c r="D156" s="242"/>
      <c r="E156" s="90"/>
      <c r="G156" s="375"/>
    </row>
    <row r="157" spans="1:7" ht="12" customHeight="1" x14ac:dyDescent="0.25">
      <c r="A157" s="13" t="s">
        <v>188</v>
      </c>
      <c r="B157" s="7" t="s">
        <v>351</v>
      </c>
      <c r="C157" s="154"/>
      <c r="D157" s="242"/>
      <c r="E157" s="90"/>
      <c r="G157" s="375"/>
    </row>
    <row r="158" spans="1:7" ht="12" customHeight="1" thickBot="1" x14ac:dyDescent="0.3">
      <c r="A158" s="13" t="s">
        <v>349</v>
      </c>
      <c r="B158" s="7" t="s">
        <v>352</v>
      </c>
      <c r="C158" s="154"/>
      <c r="D158" s="242"/>
      <c r="E158" s="90"/>
      <c r="G158" s="375"/>
    </row>
    <row r="159" spans="1:7" ht="12" customHeight="1" thickBot="1" x14ac:dyDescent="0.3">
      <c r="A159" s="18" t="s">
        <v>14</v>
      </c>
      <c r="B159" s="57" t="s">
        <v>353</v>
      </c>
      <c r="C159" s="234"/>
      <c r="D159" s="246"/>
      <c r="E159" s="228"/>
      <c r="G159" s="375"/>
    </row>
    <row r="160" spans="1:7" ht="12" customHeight="1" thickBot="1" x14ac:dyDescent="0.3">
      <c r="A160" s="18" t="s">
        <v>15</v>
      </c>
      <c r="B160" s="57" t="s">
        <v>354</v>
      </c>
      <c r="C160" s="234"/>
      <c r="D160" s="246"/>
      <c r="E160" s="228"/>
      <c r="G160" s="375"/>
    </row>
    <row r="161" spans="1:8" ht="15.2" customHeight="1" thickBot="1" x14ac:dyDescent="0.3">
      <c r="A161" s="18" t="s">
        <v>16</v>
      </c>
      <c r="B161" s="57" t="s">
        <v>356</v>
      </c>
      <c r="C161" s="235">
        <f>+C137+C141+C148+C153+C159+C160</f>
        <v>0</v>
      </c>
      <c r="D161" s="247">
        <f>+D137+D141+D148+D153+D159+D160</f>
        <v>3944193</v>
      </c>
      <c r="E161" s="229">
        <f>+E137+E141+E148+E153+E159+E160</f>
        <v>3944193</v>
      </c>
      <c r="F161" s="175"/>
      <c r="G161" s="375"/>
      <c r="H161" s="176"/>
    </row>
    <row r="162" spans="1:8" s="165" customFormat="1" ht="12.95" customHeight="1" thickBot="1" x14ac:dyDescent="0.25">
      <c r="A162" s="99" t="s">
        <v>17</v>
      </c>
      <c r="B162" s="140" t="s">
        <v>355</v>
      </c>
      <c r="C162" s="235">
        <f>+C136+C161</f>
        <v>656791471</v>
      </c>
      <c r="D162" s="247">
        <f>+D136+D161</f>
        <v>1417604</v>
      </c>
      <c r="E162" s="229">
        <f>+E136+E161</f>
        <v>658209075</v>
      </c>
      <c r="G162" s="375"/>
    </row>
    <row r="163" spans="1:8" x14ac:dyDescent="0.25">
      <c r="C163" s="346">
        <f>C94-C162</f>
        <v>0</v>
      </c>
      <c r="D163" s="346">
        <f>D94-D162</f>
        <v>0</v>
      </c>
      <c r="E163" s="346">
        <f>E94-E162</f>
        <v>0</v>
      </c>
    </row>
    <row r="164" spans="1:8" x14ac:dyDescent="0.25">
      <c r="A164" s="399" t="s">
        <v>260</v>
      </c>
      <c r="B164" s="399"/>
      <c r="C164" s="399"/>
      <c r="D164" s="399"/>
      <c r="E164" s="399"/>
    </row>
    <row r="165" spans="1:8" ht="15.2" customHeight="1" thickBot="1" x14ac:dyDescent="0.3">
      <c r="A165" s="410" t="s">
        <v>88</v>
      </c>
      <c r="B165" s="410"/>
      <c r="C165" s="101"/>
      <c r="E165" s="101" t="str">
        <f>E97</f>
        <v xml:space="preserve"> Forintban!</v>
      </c>
    </row>
    <row r="166" spans="1:8" ht="25.5" customHeight="1" thickBot="1" x14ac:dyDescent="0.3">
      <c r="A166" s="18">
        <v>1</v>
      </c>
      <c r="B166" s="23" t="s">
        <v>357</v>
      </c>
      <c r="C166" s="239">
        <f>+C69-C136</f>
        <v>-140448605</v>
      </c>
      <c r="D166" s="153">
        <f>+D69-D136</f>
        <v>2124385</v>
      </c>
      <c r="E166" s="89">
        <f>+E69-E136</f>
        <v>-138324220</v>
      </c>
    </row>
    <row r="167" spans="1:8" ht="32.450000000000003" customHeight="1" thickBot="1" x14ac:dyDescent="0.3">
      <c r="A167" s="18" t="s">
        <v>8</v>
      </c>
      <c r="B167" s="23" t="s">
        <v>363</v>
      </c>
      <c r="C167" s="153">
        <f>+C93-C161</f>
        <v>140448605</v>
      </c>
      <c r="D167" s="153">
        <f>+D93-D161</f>
        <v>-2124385</v>
      </c>
      <c r="E167" s="89">
        <f>+E93-E161</f>
        <v>138324220</v>
      </c>
    </row>
    <row r="168" spans="1:8" x14ac:dyDescent="0.25">
      <c r="E168" s="376" t="s">
        <v>531</v>
      </c>
    </row>
  </sheetData>
  <mergeCells count="17">
    <mergeCell ref="B1:E1"/>
    <mergeCell ref="B2:E2"/>
    <mergeCell ref="A3:E3"/>
    <mergeCell ref="A4:E4"/>
    <mergeCell ref="A5:E5"/>
    <mergeCell ref="A165:B165"/>
    <mergeCell ref="A9:A10"/>
    <mergeCell ref="B9:B10"/>
    <mergeCell ref="C9:E9"/>
    <mergeCell ref="A98:A99"/>
    <mergeCell ref="B98:B99"/>
    <mergeCell ref="C98:E98"/>
    <mergeCell ref="A164:E164"/>
    <mergeCell ref="A7:E7"/>
    <mergeCell ref="A96:E96"/>
    <mergeCell ref="A8:B8"/>
    <mergeCell ref="A97:B97"/>
  </mergeCells>
  <phoneticPr fontId="0" type="noConversion"/>
  <printOptions horizontalCentered="1"/>
  <pageMargins left="0.6692913385826772" right="0.6692913385826772" top="0.86614173228346458" bottom="0.86614173228346458" header="0" footer="0"/>
  <pageSetup paperSize="9" scale="72" fitToHeight="2" orientation="portrait" r:id="rId1"/>
  <headerFooter alignWithMargins="0">
    <oddHeader xml:space="preserve">&amp;R&amp;12  
</oddHeader>
  </headerFooter>
  <rowBreaks count="2" manualBreakCount="2">
    <brk id="69" max="4" man="1"/>
    <brk id="147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77825-0691-4D31-B884-6AB4A7B60DD4}">
  <sheetPr>
    <tabColor rgb="FF92D050"/>
  </sheetPr>
  <dimension ref="A1:I168"/>
  <sheetViews>
    <sheetView view="pageLayout" zoomScaleNormal="110" zoomScaleSheetLayoutView="100" workbookViewId="0">
      <selection activeCell="A5" sqref="A5:E5"/>
    </sheetView>
  </sheetViews>
  <sheetFormatPr defaultRowHeight="15.75" x14ac:dyDescent="0.25"/>
  <cols>
    <col min="1" max="1" width="9.5" style="141" customWidth="1"/>
    <col min="2" max="2" width="65.83203125" style="141" customWidth="1"/>
    <col min="3" max="3" width="17.83203125" style="142" customWidth="1"/>
    <col min="4" max="5" width="17.83203125" style="163" customWidth="1"/>
    <col min="6" max="16384" width="9.33203125" style="163"/>
  </cols>
  <sheetData>
    <row r="1" spans="1:5" x14ac:dyDescent="0.25">
      <c r="B1" s="405" t="s">
        <v>534</v>
      </c>
      <c r="C1" s="405"/>
      <c r="D1" s="405"/>
      <c r="E1" s="405"/>
    </row>
    <row r="2" spans="1:5" x14ac:dyDescent="0.25">
      <c r="A2" s="291"/>
      <c r="B2" s="407" t="s">
        <v>545</v>
      </c>
      <c r="C2" s="407"/>
      <c r="D2" s="407"/>
      <c r="E2" s="407"/>
    </row>
    <row r="3" spans="1:5" x14ac:dyDescent="0.25">
      <c r="A3" s="408" t="str">
        <f>CONCATENATE(KVI_MOD_ALAPADATOK!A3)</f>
        <v>Sajószöged Községi Önkormányzat</v>
      </c>
      <c r="B3" s="409"/>
      <c r="C3" s="409"/>
      <c r="D3" s="409"/>
      <c r="E3" s="409"/>
    </row>
    <row r="4" spans="1:5" x14ac:dyDescent="0.25">
      <c r="A4" s="393" t="s">
        <v>561</v>
      </c>
      <c r="B4" s="393"/>
      <c r="C4" s="393"/>
      <c r="D4" s="393"/>
      <c r="E4" s="393"/>
    </row>
    <row r="5" spans="1:5" x14ac:dyDescent="0.25">
      <c r="A5" s="393" t="s">
        <v>562</v>
      </c>
      <c r="B5" s="393"/>
      <c r="C5" s="393"/>
      <c r="D5" s="393"/>
      <c r="E5" s="393"/>
    </row>
    <row r="6" spans="1:5" x14ac:dyDescent="0.25">
      <c r="A6" s="291"/>
      <c r="B6" s="291"/>
      <c r="C6" s="292"/>
      <c r="D6" s="291"/>
      <c r="E6" s="291"/>
    </row>
    <row r="7" spans="1:5" ht="15.95" customHeight="1" x14ac:dyDescent="0.25">
      <c r="A7" s="400" t="s">
        <v>5</v>
      </c>
      <c r="B7" s="400"/>
      <c r="C7" s="400"/>
      <c r="D7" s="400"/>
      <c r="E7" s="400"/>
    </row>
    <row r="8" spans="1:5" ht="15.95" customHeight="1" thickBot="1" x14ac:dyDescent="0.3">
      <c r="A8" s="402" t="s">
        <v>86</v>
      </c>
      <c r="B8" s="402"/>
      <c r="C8" s="294"/>
      <c r="D8" s="291"/>
      <c r="E8" s="294" t="str">
        <f>CONCATENATE('KVI_MOD_1.1.sz.mell.'!E8)</f>
        <v xml:space="preserve"> Forintban!</v>
      </c>
    </row>
    <row r="9" spans="1:5" x14ac:dyDescent="0.25">
      <c r="A9" s="411" t="s">
        <v>51</v>
      </c>
      <c r="B9" s="394" t="s">
        <v>6</v>
      </c>
      <c r="C9" s="396" t="str">
        <f>CONCATENATE(KVI_MOD_ALAPADATOK!D1,". évi")</f>
        <v>2020. évi</v>
      </c>
      <c r="D9" s="397"/>
      <c r="E9" s="398"/>
    </row>
    <row r="10" spans="1:5" ht="24.75" thickBot="1" x14ac:dyDescent="0.3">
      <c r="A10" s="412"/>
      <c r="B10" s="395"/>
      <c r="C10" s="237" t="s">
        <v>402</v>
      </c>
      <c r="D10" s="236" t="s">
        <v>476</v>
      </c>
      <c r="E10" s="286" t="s">
        <v>409</v>
      </c>
    </row>
    <row r="11" spans="1:5" s="164" customFormat="1" ht="12" customHeight="1" thickBot="1" x14ac:dyDescent="0.25">
      <c r="A11" s="160" t="s">
        <v>370</v>
      </c>
      <c r="B11" s="161" t="s">
        <v>371</v>
      </c>
      <c r="C11" s="161" t="s">
        <v>372</v>
      </c>
      <c r="D11" s="161" t="s">
        <v>374</v>
      </c>
      <c r="E11" s="238" t="s">
        <v>373</v>
      </c>
    </row>
    <row r="12" spans="1:5" s="165" customFormat="1" ht="12" customHeight="1" thickBot="1" x14ac:dyDescent="0.25">
      <c r="A12" s="18" t="s">
        <v>7</v>
      </c>
      <c r="B12" s="19" t="s">
        <v>142</v>
      </c>
      <c r="C12" s="153">
        <f>+C13+C14+C15+C16+C17+C18</f>
        <v>98604818</v>
      </c>
      <c r="D12" s="153">
        <f>+D13+D14+D15+D16+D17+D18</f>
        <v>9686361</v>
      </c>
      <c r="E12" s="89">
        <f>+E13+E14+E15+E16+E17+E18</f>
        <v>108291179</v>
      </c>
    </row>
    <row r="13" spans="1:5" s="165" customFormat="1" ht="12" customHeight="1" x14ac:dyDescent="0.2">
      <c r="A13" s="13" t="s">
        <v>63</v>
      </c>
      <c r="B13" s="166" t="s">
        <v>143</v>
      </c>
      <c r="C13" s="155">
        <v>23631621</v>
      </c>
      <c r="D13" s="230">
        <f t="shared" ref="D13:D18" si="0">E13-C13</f>
        <v>6009672</v>
      </c>
      <c r="E13" s="91">
        <v>29641293</v>
      </c>
    </row>
    <row r="14" spans="1:5" s="165" customFormat="1" ht="12" customHeight="1" x14ac:dyDescent="0.2">
      <c r="A14" s="12" t="s">
        <v>64</v>
      </c>
      <c r="B14" s="167" t="s">
        <v>144</v>
      </c>
      <c r="C14" s="154">
        <v>48695600</v>
      </c>
      <c r="D14" s="154">
        <f t="shared" si="0"/>
        <v>0</v>
      </c>
      <c r="E14" s="90">
        <v>48695600</v>
      </c>
    </row>
    <row r="15" spans="1:5" s="165" customFormat="1" ht="12" customHeight="1" x14ac:dyDescent="0.2">
      <c r="A15" s="12" t="s">
        <v>65</v>
      </c>
      <c r="B15" s="167" t="s">
        <v>145</v>
      </c>
      <c r="C15" s="154">
        <v>23410305</v>
      </c>
      <c r="D15" s="154">
        <f t="shared" si="0"/>
        <v>1524913</v>
      </c>
      <c r="E15" s="90">
        <v>24935218</v>
      </c>
    </row>
    <row r="16" spans="1:5" s="165" customFormat="1" ht="12" customHeight="1" x14ac:dyDescent="0.2">
      <c r="A16" s="12" t="s">
        <v>66</v>
      </c>
      <c r="B16" s="167" t="s">
        <v>146</v>
      </c>
      <c r="C16" s="154">
        <v>2867292</v>
      </c>
      <c r="D16" s="154">
        <f t="shared" si="0"/>
        <v>483151</v>
      </c>
      <c r="E16" s="90">
        <v>3350443</v>
      </c>
    </row>
    <row r="17" spans="1:5" s="165" customFormat="1" ht="12" customHeight="1" x14ac:dyDescent="0.2">
      <c r="A17" s="12" t="s">
        <v>83</v>
      </c>
      <c r="B17" s="97" t="s">
        <v>315</v>
      </c>
      <c r="C17" s="154"/>
      <c r="D17" s="154">
        <f t="shared" si="0"/>
        <v>0</v>
      </c>
      <c r="E17" s="90"/>
    </row>
    <row r="18" spans="1:5" s="165" customFormat="1" ht="12" customHeight="1" thickBot="1" x14ac:dyDescent="0.25">
      <c r="A18" s="14" t="s">
        <v>67</v>
      </c>
      <c r="B18" s="98" t="s">
        <v>316</v>
      </c>
      <c r="C18" s="154"/>
      <c r="D18" s="242">
        <f t="shared" si="0"/>
        <v>1668625</v>
      </c>
      <c r="E18" s="90">
        <v>1668625</v>
      </c>
    </row>
    <row r="19" spans="1:5" s="165" customFormat="1" ht="12" customHeight="1" thickBot="1" x14ac:dyDescent="0.25">
      <c r="A19" s="18" t="s">
        <v>8</v>
      </c>
      <c r="B19" s="96" t="s">
        <v>147</v>
      </c>
      <c r="C19" s="153">
        <f>+C20+C21+C22+C23+C24</f>
        <v>11262720</v>
      </c>
      <c r="D19" s="153">
        <f>+D20+D21+D22+D23+D24</f>
        <v>2096799</v>
      </c>
      <c r="E19" s="89">
        <f>+E20+E21+E22+E23+E24</f>
        <v>13359519</v>
      </c>
    </row>
    <row r="20" spans="1:5" s="165" customFormat="1" ht="12" customHeight="1" x14ac:dyDescent="0.2">
      <c r="A20" s="13" t="s">
        <v>69</v>
      </c>
      <c r="B20" s="166" t="s">
        <v>148</v>
      </c>
      <c r="C20" s="155"/>
      <c r="D20" s="155"/>
      <c r="E20" s="91"/>
    </row>
    <row r="21" spans="1:5" s="165" customFormat="1" ht="12" customHeight="1" x14ac:dyDescent="0.2">
      <c r="A21" s="12" t="s">
        <v>70</v>
      </c>
      <c r="B21" s="167" t="s">
        <v>149</v>
      </c>
      <c r="C21" s="154"/>
      <c r="D21" s="154"/>
      <c r="E21" s="90"/>
    </row>
    <row r="22" spans="1:5" s="165" customFormat="1" ht="12" customHeight="1" x14ac:dyDescent="0.2">
      <c r="A22" s="12" t="s">
        <v>71</v>
      </c>
      <c r="B22" s="167" t="s">
        <v>307</v>
      </c>
      <c r="C22" s="154"/>
      <c r="D22" s="154"/>
      <c r="E22" s="90"/>
    </row>
    <row r="23" spans="1:5" s="165" customFormat="1" ht="12" customHeight="1" x14ac:dyDescent="0.2">
      <c r="A23" s="12" t="s">
        <v>72</v>
      </c>
      <c r="B23" s="167" t="s">
        <v>308</v>
      </c>
      <c r="C23" s="154"/>
      <c r="D23" s="154"/>
      <c r="E23" s="90"/>
    </row>
    <row r="24" spans="1:5" s="165" customFormat="1" ht="12" customHeight="1" x14ac:dyDescent="0.2">
      <c r="A24" s="12" t="s">
        <v>73</v>
      </c>
      <c r="B24" s="167" t="s">
        <v>150</v>
      </c>
      <c r="C24" s="154">
        <v>11262720</v>
      </c>
      <c r="D24" s="154">
        <f>E24-C24</f>
        <v>2096799</v>
      </c>
      <c r="E24" s="90">
        <v>13359519</v>
      </c>
    </row>
    <row r="25" spans="1:5" s="165" customFormat="1" ht="12" customHeight="1" thickBot="1" x14ac:dyDescent="0.25">
      <c r="A25" s="14" t="s">
        <v>79</v>
      </c>
      <c r="B25" s="98" t="s">
        <v>151</v>
      </c>
      <c r="C25" s="156"/>
      <c r="D25" s="156"/>
      <c r="E25" s="92"/>
    </row>
    <row r="26" spans="1:5" s="165" customFormat="1" ht="12" customHeight="1" thickBot="1" x14ac:dyDescent="0.25">
      <c r="A26" s="18" t="s">
        <v>9</v>
      </c>
      <c r="B26" s="19" t="s">
        <v>152</v>
      </c>
      <c r="C26" s="153">
        <f>+C27+C28+C29+C30+C31</f>
        <v>117478820</v>
      </c>
      <c r="D26" s="153">
        <f>+D27+D28+D29+D30+D31</f>
        <v>0</v>
      </c>
      <c r="E26" s="89">
        <f>+E27+E28+E29+E30+E31</f>
        <v>117478820</v>
      </c>
    </row>
    <row r="27" spans="1:5" s="165" customFormat="1" ht="12" customHeight="1" x14ac:dyDescent="0.2">
      <c r="A27" s="13" t="s">
        <v>52</v>
      </c>
      <c r="B27" s="166" t="s">
        <v>153</v>
      </c>
      <c r="C27" s="155"/>
      <c r="D27" s="155"/>
      <c r="E27" s="91"/>
    </row>
    <row r="28" spans="1:5" s="165" customFormat="1" ht="12" customHeight="1" x14ac:dyDescent="0.2">
      <c r="A28" s="12" t="s">
        <v>53</v>
      </c>
      <c r="B28" s="167" t="s">
        <v>154</v>
      </c>
      <c r="C28" s="154"/>
      <c r="D28" s="154"/>
      <c r="E28" s="90"/>
    </row>
    <row r="29" spans="1:5" s="165" customFormat="1" ht="12" customHeight="1" x14ac:dyDescent="0.2">
      <c r="A29" s="12" t="s">
        <v>54</v>
      </c>
      <c r="B29" s="167" t="s">
        <v>309</v>
      </c>
      <c r="C29" s="154"/>
      <c r="D29" s="154"/>
      <c r="E29" s="90"/>
    </row>
    <row r="30" spans="1:5" s="165" customFormat="1" ht="12" customHeight="1" x14ac:dyDescent="0.2">
      <c r="A30" s="12" t="s">
        <v>55</v>
      </c>
      <c r="B30" s="167" t="s">
        <v>310</v>
      </c>
      <c r="C30" s="154"/>
      <c r="D30" s="154"/>
      <c r="E30" s="90"/>
    </row>
    <row r="31" spans="1:5" s="165" customFormat="1" ht="12" customHeight="1" x14ac:dyDescent="0.2">
      <c r="A31" s="12" t="s">
        <v>95</v>
      </c>
      <c r="B31" s="167" t="s">
        <v>155</v>
      </c>
      <c r="C31" s="154">
        <v>117478820</v>
      </c>
      <c r="D31" s="154"/>
      <c r="E31" s="90">
        <v>117478820</v>
      </c>
    </row>
    <row r="32" spans="1:5" s="165" customFormat="1" ht="12" customHeight="1" thickBot="1" x14ac:dyDescent="0.25">
      <c r="A32" s="14" t="s">
        <v>96</v>
      </c>
      <c r="B32" s="168" t="s">
        <v>156</v>
      </c>
      <c r="C32" s="156">
        <v>117478820</v>
      </c>
      <c r="D32" s="156"/>
      <c r="E32" s="90">
        <v>117478820</v>
      </c>
    </row>
    <row r="33" spans="1:5" s="165" customFormat="1" ht="12" customHeight="1" thickBot="1" x14ac:dyDescent="0.25">
      <c r="A33" s="18" t="s">
        <v>97</v>
      </c>
      <c r="B33" s="19" t="s">
        <v>411</v>
      </c>
      <c r="C33" s="159">
        <f>SUM(C34:C40)</f>
        <v>221400000</v>
      </c>
      <c r="D33" s="159">
        <f>SUM(D34:D40)</f>
        <v>-8450000</v>
      </c>
      <c r="E33" s="194">
        <f>SUM(E34:E40)</f>
        <v>212950000</v>
      </c>
    </row>
    <row r="34" spans="1:5" s="165" customFormat="1" ht="12" customHeight="1" x14ac:dyDescent="0.2">
      <c r="A34" s="13" t="s">
        <v>157</v>
      </c>
      <c r="B34" s="362" t="s">
        <v>412</v>
      </c>
      <c r="C34" s="155">
        <v>3100000</v>
      </c>
      <c r="D34" s="230">
        <f>E34-C34</f>
        <v>0</v>
      </c>
      <c r="E34" s="91">
        <v>3100000</v>
      </c>
    </row>
    <row r="35" spans="1:5" s="165" customFormat="1" ht="12" customHeight="1" x14ac:dyDescent="0.2">
      <c r="A35" s="12" t="s">
        <v>158</v>
      </c>
      <c r="B35" s="363" t="s">
        <v>413</v>
      </c>
      <c r="C35" s="154"/>
      <c r="D35" s="154">
        <f t="shared" ref="D35:D40" si="1">E35-C35</f>
        <v>0</v>
      </c>
      <c r="E35" s="90"/>
    </row>
    <row r="36" spans="1:5" s="165" customFormat="1" ht="12" customHeight="1" x14ac:dyDescent="0.2">
      <c r="A36" s="12" t="s">
        <v>159</v>
      </c>
      <c r="B36" s="363" t="s">
        <v>414</v>
      </c>
      <c r="C36" s="154">
        <v>110000000</v>
      </c>
      <c r="D36" s="154">
        <f t="shared" si="1"/>
        <v>0</v>
      </c>
      <c r="E36" s="90">
        <v>110000000</v>
      </c>
    </row>
    <row r="37" spans="1:5" s="165" customFormat="1" ht="12" customHeight="1" x14ac:dyDescent="0.2">
      <c r="A37" s="12" t="s">
        <v>160</v>
      </c>
      <c r="B37" s="363" t="s">
        <v>503</v>
      </c>
      <c r="C37" s="154">
        <v>200000</v>
      </c>
      <c r="D37" s="154">
        <f t="shared" si="1"/>
        <v>150000</v>
      </c>
      <c r="E37" s="90">
        <v>350000</v>
      </c>
    </row>
    <row r="38" spans="1:5" s="165" customFormat="1" ht="12" customHeight="1" x14ac:dyDescent="0.2">
      <c r="A38" s="12" t="s">
        <v>415</v>
      </c>
      <c r="B38" s="363" t="s">
        <v>161</v>
      </c>
      <c r="C38" s="154">
        <v>8800000</v>
      </c>
      <c r="D38" s="154">
        <f t="shared" si="1"/>
        <v>-8800000</v>
      </c>
      <c r="E38" s="90">
        <v>0</v>
      </c>
    </row>
    <row r="39" spans="1:5" s="165" customFormat="1" ht="12" customHeight="1" x14ac:dyDescent="0.2">
      <c r="A39" s="12" t="s">
        <v>416</v>
      </c>
      <c r="B39" s="363" t="s">
        <v>472</v>
      </c>
      <c r="C39" s="154">
        <v>99000000</v>
      </c>
      <c r="D39" s="154">
        <f t="shared" si="1"/>
        <v>0</v>
      </c>
      <c r="E39" s="90">
        <v>99000000</v>
      </c>
    </row>
    <row r="40" spans="1:5" s="165" customFormat="1" ht="12" customHeight="1" thickBot="1" x14ac:dyDescent="0.25">
      <c r="A40" s="14" t="s">
        <v>417</v>
      </c>
      <c r="B40" s="364" t="s">
        <v>528</v>
      </c>
      <c r="C40" s="156">
        <v>300000</v>
      </c>
      <c r="D40" s="154">
        <f t="shared" si="1"/>
        <v>200000</v>
      </c>
      <c r="E40" s="90">
        <v>500000</v>
      </c>
    </row>
    <row r="41" spans="1:5" s="165" customFormat="1" ht="12" customHeight="1" thickBot="1" x14ac:dyDescent="0.25">
      <c r="A41" s="18" t="s">
        <v>11</v>
      </c>
      <c r="B41" s="19" t="s">
        <v>317</v>
      </c>
      <c r="C41" s="153">
        <f>SUM(C42:C52)</f>
        <v>54016468</v>
      </c>
      <c r="D41" s="153">
        <f>SUM(D42:D52)</f>
        <v>-3735364</v>
      </c>
      <c r="E41" s="89">
        <f>SUM(E42:E52)</f>
        <v>50281104</v>
      </c>
    </row>
    <row r="42" spans="1:5" s="165" customFormat="1" ht="12" customHeight="1" x14ac:dyDescent="0.2">
      <c r="A42" s="13" t="s">
        <v>56</v>
      </c>
      <c r="B42" s="166" t="s">
        <v>164</v>
      </c>
      <c r="C42" s="155"/>
      <c r="D42" s="230">
        <f t="shared" ref="D42:D47" si="2">E42-C42</f>
        <v>0</v>
      </c>
      <c r="E42" s="91"/>
    </row>
    <row r="43" spans="1:5" s="165" customFormat="1" ht="12" customHeight="1" x14ac:dyDescent="0.2">
      <c r="A43" s="12" t="s">
        <v>57</v>
      </c>
      <c r="B43" s="167" t="s">
        <v>165</v>
      </c>
      <c r="C43" s="154">
        <v>12268000</v>
      </c>
      <c r="D43" s="154">
        <f t="shared" si="2"/>
        <v>0</v>
      </c>
      <c r="E43" s="90">
        <v>12268000</v>
      </c>
    </row>
    <row r="44" spans="1:5" s="165" customFormat="1" ht="12" customHeight="1" x14ac:dyDescent="0.2">
      <c r="A44" s="12" t="s">
        <v>58</v>
      </c>
      <c r="B44" s="167" t="s">
        <v>166</v>
      </c>
      <c r="C44" s="154">
        <v>1850000</v>
      </c>
      <c r="D44" s="154">
        <f t="shared" si="2"/>
        <v>0</v>
      </c>
      <c r="E44" s="90">
        <v>1850000</v>
      </c>
    </row>
    <row r="45" spans="1:5" s="165" customFormat="1" ht="12" customHeight="1" x14ac:dyDescent="0.2">
      <c r="A45" s="12" t="s">
        <v>99</v>
      </c>
      <c r="B45" s="167" t="s">
        <v>167</v>
      </c>
      <c r="C45" s="154">
        <v>13693455</v>
      </c>
      <c r="D45" s="154">
        <f t="shared" si="2"/>
        <v>0</v>
      </c>
      <c r="E45" s="90">
        <v>13693455</v>
      </c>
    </row>
    <row r="46" spans="1:5" s="165" customFormat="1" ht="12" customHeight="1" x14ac:dyDescent="0.2">
      <c r="A46" s="12" t="s">
        <v>100</v>
      </c>
      <c r="B46" s="167" t="s">
        <v>168</v>
      </c>
      <c r="C46" s="154">
        <v>15279908</v>
      </c>
      <c r="D46" s="154">
        <f t="shared" si="2"/>
        <v>-2537297</v>
      </c>
      <c r="E46" s="90">
        <v>12742611</v>
      </c>
    </row>
    <row r="47" spans="1:5" s="165" customFormat="1" ht="12" customHeight="1" x14ac:dyDescent="0.2">
      <c r="A47" s="12" t="s">
        <v>101</v>
      </c>
      <c r="B47" s="167" t="s">
        <v>169</v>
      </c>
      <c r="C47" s="154">
        <v>10925105</v>
      </c>
      <c r="D47" s="154">
        <f t="shared" si="2"/>
        <v>-1198067</v>
      </c>
      <c r="E47" s="90">
        <v>9727038</v>
      </c>
    </row>
    <row r="48" spans="1:5" s="165" customFormat="1" ht="12" customHeight="1" x14ac:dyDescent="0.2">
      <c r="A48" s="12" t="s">
        <v>102</v>
      </c>
      <c r="B48" s="167" t="s">
        <v>170</v>
      </c>
      <c r="C48" s="154"/>
      <c r="D48" s="154"/>
      <c r="E48" s="90"/>
    </row>
    <row r="49" spans="1:5" s="165" customFormat="1" ht="12" customHeight="1" x14ac:dyDescent="0.2">
      <c r="A49" s="12" t="s">
        <v>103</v>
      </c>
      <c r="B49" s="167" t="s">
        <v>418</v>
      </c>
      <c r="C49" s="154"/>
      <c r="D49" s="154"/>
      <c r="E49" s="90"/>
    </row>
    <row r="50" spans="1:5" s="165" customFormat="1" ht="12" customHeight="1" x14ac:dyDescent="0.2">
      <c r="A50" s="12" t="s">
        <v>162</v>
      </c>
      <c r="B50" s="167" t="s">
        <v>172</v>
      </c>
      <c r="C50" s="157"/>
      <c r="D50" s="157"/>
      <c r="E50" s="93"/>
    </row>
    <row r="51" spans="1:5" s="165" customFormat="1" ht="12" customHeight="1" x14ac:dyDescent="0.2">
      <c r="A51" s="14" t="s">
        <v>163</v>
      </c>
      <c r="B51" s="168" t="s">
        <v>319</v>
      </c>
      <c r="C51" s="158"/>
      <c r="D51" s="158"/>
      <c r="E51" s="94"/>
    </row>
    <row r="52" spans="1:5" s="165" customFormat="1" ht="12" customHeight="1" thickBot="1" x14ac:dyDescent="0.25">
      <c r="A52" s="14" t="s">
        <v>318</v>
      </c>
      <c r="B52" s="98" t="s">
        <v>173</v>
      </c>
      <c r="C52" s="158"/>
      <c r="D52" s="158"/>
      <c r="E52" s="94"/>
    </row>
    <row r="53" spans="1:5" s="165" customFormat="1" ht="12" customHeight="1" thickBot="1" x14ac:dyDescent="0.25">
      <c r="A53" s="18" t="s">
        <v>12</v>
      </c>
      <c r="B53" s="19" t="s">
        <v>174</v>
      </c>
      <c r="C53" s="153">
        <f>SUM(C54:C58)</f>
        <v>11000000</v>
      </c>
      <c r="D53" s="153">
        <f>SUM(D54:D58)</f>
        <v>0</v>
      </c>
      <c r="E53" s="89">
        <f>SUM(E54:E58)</f>
        <v>11000000</v>
      </c>
    </row>
    <row r="54" spans="1:5" s="165" customFormat="1" ht="12" customHeight="1" x14ac:dyDescent="0.2">
      <c r="A54" s="13" t="s">
        <v>59</v>
      </c>
      <c r="B54" s="166" t="s">
        <v>178</v>
      </c>
      <c r="C54" s="205"/>
      <c r="D54" s="205"/>
      <c r="E54" s="95"/>
    </row>
    <row r="55" spans="1:5" s="165" customFormat="1" ht="12" customHeight="1" x14ac:dyDescent="0.2">
      <c r="A55" s="12" t="s">
        <v>60</v>
      </c>
      <c r="B55" s="167" t="s">
        <v>179</v>
      </c>
      <c r="C55" s="157">
        <v>11000000</v>
      </c>
      <c r="D55" s="157"/>
      <c r="E55" s="93">
        <v>11000000</v>
      </c>
    </row>
    <row r="56" spans="1:5" s="165" customFormat="1" ht="12" customHeight="1" x14ac:dyDescent="0.2">
      <c r="A56" s="12" t="s">
        <v>175</v>
      </c>
      <c r="B56" s="167" t="s">
        <v>180</v>
      </c>
      <c r="C56" s="157"/>
      <c r="D56" s="157"/>
      <c r="E56" s="93"/>
    </row>
    <row r="57" spans="1:5" s="165" customFormat="1" ht="12" customHeight="1" x14ac:dyDescent="0.2">
      <c r="A57" s="12" t="s">
        <v>176</v>
      </c>
      <c r="B57" s="167" t="s">
        <v>181</v>
      </c>
      <c r="C57" s="157"/>
      <c r="D57" s="157"/>
      <c r="E57" s="93"/>
    </row>
    <row r="58" spans="1:5" s="165" customFormat="1" ht="12" customHeight="1" thickBot="1" x14ac:dyDescent="0.25">
      <c r="A58" s="14" t="s">
        <v>177</v>
      </c>
      <c r="B58" s="98" t="s">
        <v>182</v>
      </c>
      <c r="C58" s="158"/>
      <c r="D58" s="158"/>
      <c r="E58" s="94"/>
    </row>
    <row r="59" spans="1:5" s="165" customFormat="1" ht="12" customHeight="1" thickBot="1" x14ac:dyDescent="0.25">
      <c r="A59" s="18" t="s">
        <v>104</v>
      </c>
      <c r="B59" s="19" t="s">
        <v>183</v>
      </c>
      <c r="C59" s="153">
        <f>SUM(C60:C62)</f>
        <v>0</v>
      </c>
      <c r="D59" s="153">
        <f>SUM(D60:D62)</f>
        <v>0</v>
      </c>
      <c r="E59" s="89">
        <f>SUM(E60:E62)</f>
        <v>0</v>
      </c>
    </row>
    <row r="60" spans="1:5" s="165" customFormat="1" ht="12" customHeight="1" x14ac:dyDescent="0.2">
      <c r="A60" s="13" t="s">
        <v>61</v>
      </c>
      <c r="B60" s="166" t="s">
        <v>184</v>
      </c>
      <c r="C60" s="155"/>
      <c r="D60" s="155"/>
      <c r="E60" s="91"/>
    </row>
    <row r="61" spans="1:5" s="165" customFormat="1" ht="12" customHeight="1" x14ac:dyDescent="0.2">
      <c r="A61" s="12" t="s">
        <v>62</v>
      </c>
      <c r="B61" s="167" t="s">
        <v>311</v>
      </c>
      <c r="C61" s="154"/>
      <c r="D61" s="154"/>
      <c r="E61" s="90"/>
    </row>
    <row r="62" spans="1:5" s="165" customFormat="1" ht="12" customHeight="1" x14ac:dyDescent="0.2">
      <c r="A62" s="12" t="s">
        <v>187</v>
      </c>
      <c r="B62" s="167" t="s">
        <v>185</v>
      </c>
      <c r="C62" s="154"/>
      <c r="D62" s="154"/>
      <c r="E62" s="90"/>
    </row>
    <row r="63" spans="1:5" s="165" customFormat="1" ht="12" customHeight="1" thickBot="1" x14ac:dyDescent="0.25">
      <c r="A63" s="14" t="s">
        <v>188</v>
      </c>
      <c r="B63" s="98" t="s">
        <v>186</v>
      </c>
      <c r="C63" s="156"/>
      <c r="D63" s="156"/>
      <c r="E63" s="92"/>
    </row>
    <row r="64" spans="1:5" s="165" customFormat="1" ht="12" customHeight="1" thickBot="1" x14ac:dyDescent="0.25">
      <c r="A64" s="18" t="s">
        <v>14</v>
      </c>
      <c r="B64" s="96" t="s">
        <v>189</v>
      </c>
      <c r="C64" s="153">
        <f>SUM(C65:C67)</f>
        <v>2580040</v>
      </c>
      <c r="D64" s="153">
        <f>SUM(D65:D67)</f>
        <v>0</v>
      </c>
      <c r="E64" s="89">
        <f>SUM(E65:E67)</f>
        <v>2580040</v>
      </c>
    </row>
    <row r="65" spans="1:5" s="165" customFormat="1" ht="12" customHeight="1" x14ac:dyDescent="0.2">
      <c r="A65" s="13" t="s">
        <v>105</v>
      </c>
      <c r="B65" s="166" t="s">
        <v>191</v>
      </c>
      <c r="C65" s="157"/>
      <c r="D65" s="157"/>
      <c r="E65" s="93"/>
    </row>
    <row r="66" spans="1:5" s="165" customFormat="1" ht="12" customHeight="1" x14ac:dyDescent="0.2">
      <c r="A66" s="12" t="s">
        <v>106</v>
      </c>
      <c r="B66" s="167" t="s">
        <v>312</v>
      </c>
      <c r="C66" s="93">
        <v>2580040</v>
      </c>
      <c r="D66" s="157"/>
      <c r="E66" s="93">
        <v>2580040</v>
      </c>
    </row>
    <row r="67" spans="1:5" s="165" customFormat="1" ht="12" customHeight="1" x14ac:dyDescent="0.2">
      <c r="A67" s="12" t="s">
        <v>125</v>
      </c>
      <c r="B67" s="167" t="s">
        <v>192</v>
      </c>
      <c r="C67" s="157"/>
      <c r="D67" s="157"/>
      <c r="E67" s="93"/>
    </row>
    <row r="68" spans="1:5" s="165" customFormat="1" ht="12" customHeight="1" thickBot="1" x14ac:dyDescent="0.25">
      <c r="A68" s="14" t="s">
        <v>190</v>
      </c>
      <c r="B68" s="98" t="s">
        <v>193</v>
      </c>
      <c r="C68" s="157"/>
      <c r="D68" s="157"/>
      <c r="E68" s="93"/>
    </row>
    <row r="69" spans="1:5" s="165" customFormat="1" ht="12" customHeight="1" thickBot="1" x14ac:dyDescent="0.25">
      <c r="A69" s="220" t="s">
        <v>359</v>
      </c>
      <c r="B69" s="19" t="s">
        <v>194</v>
      </c>
      <c r="C69" s="159">
        <f>+C12+C19+C26+C33+C41+C53+C59+C64</f>
        <v>516342866</v>
      </c>
      <c r="D69" s="159">
        <f>+D12+D19+D26+D33+D41+D53+D59+D64</f>
        <v>-402204</v>
      </c>
      <c r="E69" s="194">
        <f>+E12+E19+E26+E33+E41+E53+E59+E64</f>
        <v>515940662</v>
      </c>
    </row>
    <row r="70" spans="1:5" s="165" customFormat="1" ht="12" customHeight="1" thickBot="1" x14ac:dyDescent="0.25">
      <c r="A70" s="206" t="s">
        <v>195</v>
      </c>
      <c r="B70" s="96" t="s">
        <v>196</v>
      </c>
      <c r="C70" s="153">
        <f>SUM(C71:C73)</f>
        <v>0</v>
      </c>
      <c r="D70" s="153">
        <f>SUM(D71:D73)</f>
        <v>0</v>
      </c>
      <c r="E70" s="89">
        <f>SUM(E71:E73)</f>
        <v>0</v>
      </c>
    </row>
    <row r="71" spans="1:5" s="165" customFormat="1" ht="12" customHeight="1" x14ac:dyDescent="0.2">
      <c r="A71" s="13" t="s">
        <v>224</v>
      </c>
      <c r="B71" s="166" t="s">
        <v>197</v>
      </c>
      <c r="C71" s="157"/>
      <c r="D71" s="157"/>
      <c r="E71" s="93"/>
    </row>
    <row r="72" spans="1:5" s="165" customFormat="1" ht="12" customHeight="1" x14ac:dyDescent="0.2">
      <c r="A72" s="12" t="s">
        <v>233</v>
      </c>
      <c r="B72" s="167" t="s">
        <v>198</v>
      </c>
      <c r="C72" s="157"/>
      <c r="D72" s="157"/>
      <c r="E72" s="93"/>
    </row>
    <row r="73" spans="1:5" s="165" customFormat="1" ht="12" customHeight="1" thickBot="1" x14ac:dyDescent="0.25">
      <c r="A73" s="14" t="s">
        <v>234</v>
      </c>
      <c r="B73" s="216" t="s">
        <v>344</v>
      </c>
      <c r="C73" s="157"/>
      <c r="D73" s="157"/>
      <c r="E73" s="93"/>
    </row>
    <row r="74" spans="1:5" s="165" customFormat="1" ht="12" customHeight="1" thickBot="1" x14ac:dyDescent="0.25">
      <c r="A74" s="206" t="s">
        <v>200</v>
      </c>
      <c r="B74" s="96" t="s">
        <v>201</v>
      </c>
      <c r="C74" s="153">
        <f>SUM(C75:C78)</f>
        <v>69406265</v>
      </c>
      <c r="D74" s="153">
        <f>SUM(D75:D78)</f>
        <v>0</v>
      </c>
      <c r="E74" s="89">
        <f>SUM(E75:E78)</f>
        <v>69406265</v>
      </c>
    </row>
    <row r="75" spans="1:5" s="165" customFormat="1" ht="12" customHeight="1" x14ac:dyDescent="0.2">
      <c r="A75" s="13" t="s">
        <v>84</v>
      </c>
      <c r="B75" s="284" t="s">
        <v>202</v>
      </c>
      <c r="C75" s="157">
        <v>69406265</v>
      </c>
      <c r="D75" s="157"/>
      <c r="E75" s="224">
        <v>69406265</v>
      </c>
    </row>
    <row r="76" spans="1:5" s="165" customFormat="1" ht="12" customHeight="1" x14ac:dyDescent="0.2">
      <c r="A76" s="12" t="s">
        <v>85</v>
      </c>
      <c r="B76" s="284" t="s">
        <v>425</v>
      </c>
      <c r="C76" s="157"/>
      <c r="D76" s="157"/>
      <c r="E76" s="93"/>
    </row>
    <row r="77" spans="1:5" s="165" customFormat="1" ht="12" customHeight="1" x14ac:dyDescent="0.2">
      <c r="A77" s="12" t="s">
        <v>225</v>
      </c>
      <c r="B77" s="284" t="s">
        <v>203</v>
      </c>
      <c r="C77" s="157"/>
      <c r="D77" s="157"/>
      <c r="E77" s="93"/>
    </row>
    <row r="78" spans="1:5" s="165" customFormat="1" ht="12" customHeight="1" thickBot="1" x14ac:dyDescent="0.25">
      <c r="A78" s="14" t="s">
        <v>226</v>
      </c>
      <c r="B78" s="285" t="s">
        <v>426</v>
      </c>
      <c r="C78" s="157"/>
      <c r="D78" s="157"/>
      <c r="E78" s="93"/>
    </row>
    <row r="79" spans="1:5" s="165" customFormat="1" ht="12" customHeight="1" thickBot="1" x14ac:dyDescent="0.25">
      <c r="A79" s="206" t="s">
        <v>204</v>
      </c>
      <c r="B79" s="96" t="s">
        <v>205</v>
      </c>
      <c r="C79" s="153">
        <f>SUM(C80:C81)</f>
        <v>71042340</v>
      </c>
      <c r="D79" s="153">
        <f>SUM(D80:D81)</f>
        <v>1819808</v>
      </c>
      <c r="E79" s="89">
        <f>SUM(E80:E81)</f>
        <v>72862148</v>
      </c>
    </row>
    <row r="80" spans="1:5" s="165" customFormat="1" ht="12" customHeight="1" x14ac:dyDescent="0.2">
      <c r="A80" s="13" t="s">
        <v>227</v>
      </c>
      <c r="B80" s="166" t="s">
        <v>206</v>
      </c>
      <c r="C80" s="157">
        <v>71042340</v>
      </c>
      <c r="D80" s="230">
        <f>E80-C80</f>
        <v>1819808</v>
      </c>
      <c r="E80" s="224">
        <v>72862148</v>
      </c>
    </row>
    <row r="81" spans="1:5" s="165" customFormat="1" ht="12" customHeight="1" thickBot="1" x14ac:dyDescent="0.25">
      <c r="A81" s="14" t="s">
        <v>228</v>
      </c>
      <c r="B81" s="98" t="s">
        <v>207</v>
      </c>
      <c r="C81" s="157"/>
      <c r="D81" s="157"/>
      <c r="E81" s="93"/>
    </row>
    <row r="82" spans="1:5" s="165" customFormat="1" ht="12" customHeight="1" thickBot="1" x14ac:dyDescent="0.25">
      <c r="A82" s="206" t="s">
        <v>208</v>
      </c>
      <c r="B82" s="96" t="s">
        <v>209</v>
      </c>
      <c r="C82" s="153">
        <f>SUM(C83:C85)</f>
        <v>0</v>
      </c>
      <c r="D82" s="153">
        <f>SUM(D83:D85)</f>
        <v>0</v>
      </c>
      <c r="E82" s="89">
        <f>SUM(E83:E85)</f>
        <v>0</v>
      </c>
    </row>
    <row r="83" spans="1:5" s="165" customFormat="1" ht="12" customHeight="1" x14ac:dyDescent="0.2">
      <c r="A83" s="13" t="s">
        <v>229</v>
      </c>
      <c r="B83" s="166" t="s">
        <v>210</v>
      </c>
      <c r="C83" s="157"/>
      <c r="D83" s="157"/>
      <c r="E83" s="93"/>
    </row>
    <row r="84" spans="1:5" s="165" customFormat="1" ht="12" customHeight="1" x14ac:dyDescent="0.2">
      <c r="A84" s="12" t="s">
        <v>230</v>
      </c>
      <c r="B84" s="167" t="s">
        <v>211</v>
      </c>
      <c r="C84" s="157"/>
      <c r="D84" s="157"/>
      <c r="E84" s="93"/>
    </row>
    <row r="85" spans="1:5" s="165" customFormat="1" ht="12" customHeight="1" thickBot="1" x14ac:dyDescent="0.25">
      <c r="A85" s="14" t="s">
        <v>231</v>
      </c>
      <c r="B85" s="98" t="s">
        <v>427</v>
      </c>
      <c r="C85" s="157"/>
      <c r="D85" s="157"/>
      <c r="E85" s="93"/>
    </row>
    <row r="86" spans="1:5" s="165" customFormat="1" ht="12" customHeight="1" thickBot="1" x14ac:dyDescent="0.25">
      <c r="A86" s="206" t="s">
        <v>212</v>
      </c>
      <c r="B86" s="96" t="s">
        <v>232</v>
      </c>
      <c r="C86" s="153">
        <f>SUM(C87:C90)</f>
        <v>0</v>
      </c>
      <c r="D86" s="153">
        <f>SUM(D87:D90)</f>
        <v>0</v>
      </c>
      <c r="E86" s="89">
        <f>SUM(E87:E90)</f>
        <v>0</v>
      </c>
    </row>
    <row r="87" spans="1:5" s="165" customFormat="1" ht="12" customHeight="1" x14ac:dyDescent="0.2">
      <c r="A87" s="169" t="s">
        <v>213</v>
      </c>
      <c r="B87" s="166" t="s">
        <v>214</v>
      </c>
      <c r="C87" s="157"/>
      <c r="D87" s="157"/>
      <c r="E87" s="93"/>
    </row>
    <row r="88" spans="1:5" s="165" customFormat="1" ht="12" customHeight="1" x14ac:dyDescent="0.2">
      <c r="A88" s="170" t="s">
        <v>215</v>
      </c>
      <c r="B88" s="167" t="s">
        <v>216</v>
      </c>
      <c r="C88" s="157"/>
      <c r="D88" s="157"/>
      <c r="E88" s="93"/>
    </row>
    <row r="89" spans="1:5" s="165" customFormat="1" ht="12" customHeight="1" x14ac:dyDescent="0.2">
      <c r="A89" s="170" t="s">
        <v>217</v>
      </c>
      <c r="B89" s="167" t="s">
        <v>218</v>
      </c>
      <c r="C89" s="157"/>
      <c r="D89" s="157"/>
      <c r="E89" s="93"/>
    </row>
    <row r="90" spans="1:5" s="165" customFormat="1" ht="12" customHeight="1" thickBot="1" x14ac:dyDescent="0.25">
      <c r="A90" s="171" t="s">
        <v>219</v>
      </c>
      <c r="B90" s="98" t="s">
        <v>220</v>
      </c>
      <c r="C90" s="157"/>
      <c r="D90" s="157"/>
      <c r="E90" s="93"/>
    </row>
    <row r="91" spans="1:5" s="165" customFormat="1" ht="12" customHeight="1" thickBot="1" x14ac:dyDescent="0.25">
      <c r="A91" s="206" t="s">
        <v>221</v>
      </c>
      <c r="B91" s="96" t="s">
        <v>358</v>
      </c>
      <c r="C91" s="208"/>
      <c r="D91" s="208"/>
      <c r="E91" s="209"/>
    </row>
    <row r="92" spans="1:5" s="165" customFormat="1" ht="13.5" customHeight="1" thickBot="1" x14ac:dyDescent="0.25">
      <c r="A92" s="206" t="s">
        <v>223</v>
      </c>
      <c r="B92" s="96" t="s">
        <v>222</v>
      </c>
      <c r="C92" s="208"/>
      <c r="D92" s="208"/>
      <c r="E92" s="209"/>
    </row>
    <row r="93" spans="1:5" s="165" customFormat="1" ht="15.75" customHeight="1" thickBot="1" x14ac:dyDescent="0.25">
      <c r="A93" s="206" t="s">
        <v>235</v>
      </c>
      <c r="B93" s="172" t="s">
        <v>361</v>
      </c>
      <c r="C93" s="159">
        <f>+C70+C74+C79+C82+C86+C92+C91</f>
        <v>140448605</v>
      </c>
      <c r="D93" s="159">
        <f>+D70+D74+D79+D82+D86+D92+D91</f>
        <v>1819808</v>
      </c>
      <c r="E93" s="194">
        <f>+E70+E74+E79+E82+E86+E92+E91</f>
        <v>142268413</v>
      </c>
    </row>
    <row r="94" spans="1:5" s="165" customFormat="1" ht="25.5" customHeight="1" thickBot="1" x14ac:dyDescent="0.25">
      <c r="A94" s="207" t="s">
        <v>360</v>
      </c>
      <c r="B94" s="173" t="s">
        <v>362</v>
      </c>
      <c r="C94" s="159">
        <f>+C69+C93</f>
        <v>656791471</v>
      </c>
      <c r="D94" s="159">
        <f>+D69+D93</f>
        <v>1417604</v>
      </c>
      <c r="E94" s="194">
        <f>+E69+E93</f>
        <v>658209075</v>
      </c>
    </row>
    <row r="95" spans="1:5" s="165" customFormat="1" ht="15.2" customHeight="1" x14ac:dyDescent="0.2">
      <c r="A95" s="3"/>
      <c r="B95" s="4"/>
      <c r="C95" s="100"/>
    </row>
    <row r="96" spans="1:5" ht="16.5" customHeight="1" x14ac:dyDescent="0.25">
      <c r="A96" s="401" t="s">
        <v>35</v>
      </c>
      <c r="B96" s="401"/>
      <c r="C96" s="401"/>
      <c r="D96" s="401"/>
      <c r="E96" s="401"/>
    </row>
    <row r="97" spans="1:5" s="174" customFormat="1" ht="16.5" customHeight="1" thickBot="1" x14ac:dyDescent="0.3">
      <c r="A97" s="403" t="s">
        <v>87</v>
      </c>
      <c r="B97" s="403"/>
      <c r="C97" s="61"/>
      <c r="E97" s="61" t="str">
        <f>E8</f>
        <v xml:space="preserve"> Forintban!</v>
      </c>
    </row>
    <row r="98" spans="1:5" x14ac:dyDescent="0.25">
      <c r="A98" s="411" t="s">
        <v>51</v>
      </c>
      <c r="B98" s="394" t="s">
        <v>403</v>
      </c>
      <c r="C98" s="396" t="str">
        <f>C9</f>
        <v>2020. évi</v>
      </c>
      <c r="D98" s="397"/>
      <c r="E98" s="398"/>
    </row>
    <row r="99" spans="1:5" ht="24.75" thickBot="1" x14ac:dyDescent="0.3">
      <c r="A99" s="412"/>
      <c r="B99" s="395"/>
      <c r="C99" s="237" t="str">
        <f>C10</f>
        <v>Eredeti
előirányzat</v>
      </c>
      <c r="D99" s="236" t="str">
        <f>D10</f>
        <v>Összes módosítás</v>
      </c>
      <c r="E99" s="286" t="str">
        <f>E10</f>
        <v>Módosított előirányzat</v>
      </c>
    </row>
    <row r="100" spans="1:5" s="164" customFormat="1" ht="12" customHeight="1" thickBot="1" x14ac:dyDescent="0.25">
      <c r="A100" s="25" t="s">
        <v>370</v>
      </c>
      <c r="B100" s="26" t="s">
        <v>371</v>
      </c>
      <c r="C100" s="26" t="s">
        <v>372</v>
      </c>
      <c r="D100" s="26" t="s">
        <v>374</v>
      </c>
      <c r="E100" s="248" t="s">
        <v>373</v>
      </c>
    </row>
    <row r="101" spans="1:5" ht="12" customHeight="1" thickBot="1" x14ac:dyDescent="0.3">
      <c r="A101" s="20" t="s">
        <v>7</v>
      </c>
      <c r="B101" s="24" t="s">
        <v>320</v>
      </c>
      <c r="C101" s="152">
        <f>C102+C103+C104+C105+C106+C119</f>
        <v>461122455</v>
      </c>
      <c r="D101" s="152">
        <f>D102+D103+D104+D105+D106+D119</f>
        <v>-5796590</v>
      </c>
      <c r="E101" s="223">
        <f>E102+E103+E104+E105+E106+E119</f>
        <v>455325865</v>
      </c>
    </row>
    <row r="102" spans="1:5" ht="12" customHeight="1" x14ac:dyDescent="0.25">
      <c r="A102" s="15" t="s">
        <v>63</v>
      </c>
      <c r="B102" s="8" t="s">
        <v>36</v>
      </c>
      <c r="C102" s="230">
        <v>162344941</v>
      </c>
      <c r="D102" s="230">
        <f>E102-C102</f>
        <v>14282850</v>
      </c>
      <c r="E102" s="224">
        <v>176627791</v>
      </c>
    </row>
    <row r="103" spans="1:5" ht="12" customHeight="1" x14ac:dyDescent="0.25">
      <c r="A103" s="12" t="s">
        <v>64</v>
      </c>
      <c r="B103" s="6" t="s">
        <v>107</v>
      </c>
      <c r="C103" s="154">
        <v>30620220</v>
      </c>
      <c r="D103" s="154">
        <f t="shared" ref="D103:D121" si="3">E103-C103</f>
        <v>2805186</v>
      </c>
      <c r="E103" s="90">
        <v>33425406</v>
      </c>
    </row>
    <row r="104" spans="1:5" ht="12" customHeight="1" x14ac:dyDescent="0.25">
      <c r="A104" s="12" t="s">
        <v>65</v>
      </c>
      <c r="B104" s="6" t="s">
        <v>82</v>
      </c>
      <c r="C104" s="156">
        <v>190873654</v>
      </c>
      <c r="D104" s="156">
        <f t="shared" si="3"/>
        <v>-13525475</v>
      </c>
      <c r="E104" s="92">
        <v>177348179</v>
      </c>
    </row>
    <row r="105" spans="1:5" ht="12" customHeight="1" x14ac:dyDescent="0.25">
      <c r="A105" s="12" t="s">
        <v>66</v>
      </c>
      <c r="B105" s="9" t="s">
        <v>108</v>
      </c>
      <c r="C105" s="156">
        <v>13040000</v>
      </c>
      <c r="D105" s="156">
        <f t="shared" si="3"/>
        <v>0</v>
      </c>
      <c r="E105" s="92">
        <v>13040000</v>
      </c>
    </row>
    <row r="106" spans="1:5" ht="12" customHeight="1" x14ac:dyDescent="0.25">
      <c r="A106" s="12" t="s">
        <v>74</v>
      </c>
      <c r="B106" s="17" t="s">
        <v>109</v>
      </c>
      <c r="C106" s="156">
        <v>54243640</v>
      </c>
      <c r="D106" s="156">
        <f t="shared" si="3"/>
        <v>0</v>
      </c>
      <c r="E106" s="92">
        <v>54243640</v>
      </c>
    </row>
    <row r="107" spans="1:5" ht="12" customHeight="1" x14ac:dyDescent="0.25">
      <c r="A107" s="12" t="s">
        <v>67</v>
      </c>
      <c r="B107" s="6" t="s">
        <v>325</v>
      </c>
      <c r="C107" s="156"/>
      <c r="D107" s="156">
        <f t="shared" si="3"/>
        <v>0</v>
      </c>
      <c r="E107" s="92">
        <f t="shared" ref="E107:E117" si="4">G107</f>
        <v>0</v>
      </c>
    </row>
    <row r="108" spans="1:5" ht="12" customHeight="1" x14ac:dyDescent="0.25">
      <c r="A108" s="12" t="s">
        <v>68</v>
      </c>
      <c r="B108" s="65" t="s">
        <v>324</v>
      </c>
      <c r="C108" s="156"/>
      <c r="D108" s="156">
        <f t="shared" si="3"/>
        <v>0</v>
      </c>
      <c r="E108" s="92">
        <f t="shared" si="4"/>
        <v>0</v>
      </c>
    </row>
    <row r="109" spans="1:5" ht="12" customHeight="1" x14ac:dyDescent="0.25">
      <c r="A109" s="12" t="s">
        <v>75</v>
      </c>
      <c r="B109" s="65" t="s">
        <v>323</v>
      </c>
      <c r="C109" s="156"/>
      <c r="D109" s="156">
        <f t="shared" si="3"/>
        <v>0</v>
      </c>
      <c r="E109" s="92">
        <f t="shared" si="4"/>
        <v>0</v>
      </c>
    </row>
    <row r="110" spans="1:5" ht="12" customHeight="1" x14ac:dyDescent="0.25">
      <c r="A110" s="12" t="s">
        <v>76</v>
      </c>
      <c r="B110" s="63" t="s">
        <v>238</v>
      </c>
      <c r="C110" s="156"/>
      <c r="D110" s="156">
        <f t="shared" si="3"/>
        <v>0</v>
      </c>
      <c r="E110" s="92">
        <f t="shared" si="4"/>
        <v>0</v>
      </c>
    </row>
    <row r="111" spans="1:5" ht="12" customHeight="1" x14ac:dyDescent="0.25">
      <c r="A111" s="12" t="s">
        <v>77</v>
      </c>
      <c r="B111" s="64" t="s">
        <v>239</v>
      </c>
      <c r="C111" s="156"/>
      <c r="D111" s="156">
        <f t="shared" si="3"/>
        <v>0</v>
      </c>
      <c r="E111" s="92">
        <f t="shared" si="4"/>
        <v>0</v>
      </c>
    </row>
    <row r="112" spans="1:5" ht="12" customHeight="1" x14ac:dyDescent="0.25">
      <c r="A112" s="12" t="s">
        <v>78</v>
      </c>
      <c r="B112" s="64" t="s">
        <v>240</v>
      </c>
      <c r="C112" s="156"/>
      <c r="D112" s="156">
        <f t="shared" si="3"/>
        <v>0</v>
      </c>
      <c r="E112" s="92">
        <f t="shared" si="4"/>
        <v>0</v>
      </c>
    </row>
    <row r="113" spans="1:5" ht="12" customHeight="1" x14ac:dyDescent="0.25">
      <c r="A113" s="12" t="s">
        <v>80</v>
      </c>
      <c r="B113" s="63" t="s">
        <v>241</v>
      </c>
      <c r="C113" s="156">
        <v>4841212</v>
      </c>
      <c r="D113" s="156">
        <f t="shared" si="3"/>
        <v>0</v>
      </c>
      <c r="E113" s="92">
        <v>4841212</v>
      </c>
    </row>
    <row r="114" spans="1:5" ht="12" customHeight="1" x14ac:dyDescent="0.25">
      <c r="A114" s="12" t="s">
        <v>110</v>
      </c>
      <c r="B114" s="63" t="s">
        <v>242</v>
      </c>
      <c r="C114" s="156"/>
      <c r="D114" s="156">
        <f t="shared" si="3"/>
        <v>0</v>
      </c>
      <c r="E114" s="92">
        <f t="shared" si="4"/>
        <v>0</v>
      </c>
    </row>
    <row r="115" spans="1:5" ht="12" customHeight="1" x14ac:dyDescent="0.25">
      <c r="A115" s="12" t="s">
        <v>236</v>
      </c>
      <c r="B115" s="64" t="s">
        <v>243</v>
      </c>
      <c r="C115" s="156"/>
      <c r="D115" s="156">
        <f t="shared" si="3"/>
        <v>0</v>
      </c>
      <c r="E115" s="92">
        <f t="shared" si="4"/>
        <v>0</v>
      </c>
    </row>
    <row r="116" spans="1:5" ht="12" customHeight="1" x14ac:dyDescent="0.25">
      <c r="A116" s="11" t="s">
        <v>237</v>
      </c>
      <c r="B116" s="65" t="s">
        <v>244</v>
      </c>
      <c r="C116" s="156"/>
      <c r="D116" s="156">
        <f t="shared" si="3"/>
        <v>0</v>
      </c>
      <c r="E116" s="92">
        <f t="shared" si="4"/>
        <v>0</v>
      </c>
    </row>
    <row r="117" spans="1:5" ht="12" customHeight="1" x14ac:dyDescent="0.25">
      <c r="A117" s="12" t="s">
        <v>321</v>
      </c>
      <c r="B117" s="65" t="s">
        <v>245</v>
      </c>
      <c r="C117" s="156"/>
      <c r="D117" s="156">
        <f t="shared" si="3"/>
        <v>0</v>
      </c>
      <c r="E117" s="92">
        <f t="shared" si="4"/>
        <v>0</v>
      </c>
    </row>
    <row r="118" spans="1:5" ht="12" customHeight="1" x14ac:dyDescent="0.25">
      <c r="A118" s="14" t="s">
        <v>322</v>
      </c>
      <c r="B118" s="65" t="s">
        <v>246</v>
      </c>
      <c r="C118" s="156">
        <v>49402428</v>
      </c>
      <c r="D118" s="156">
        <f t="shared" si="3"/>
        <v>0</v>
      </c>
      <c r="E118" s="92">
        <v>49402428</v>
      </c>
    </row>
    <row r="119" spans="1:5" ht="12" customHeight="1" x14ac:dyDescent="0.25">
      <c r="A119" s="12" t="s">
        <v>326</v>
      </c>
      <c r="B119" s="9" t="s">
        <v>37</v>
      </c>
      <c r="C119" s="154">
        <v>10000000</v>
      </c>
      <c r="D119" s="154">
        <f t="shared" si="3"/>
        <v>-9359151</v>
      </c>
      <c r="E119" s="90">
        <v>640849</v>
      </c>
    </row>
    <row r="120" spans="1:5" ht="12" customHeight="1" x14ac:dyDescent="0.25">
      <c r="A120" s="12" t="s">
        <v>327</v>
      </c>
      <c r="B120" s="6" t="s">
        <v>329</v>
      </c>
      <c r="C120" s="154">
        <v>2000000</v>
      </c>
      <c r="D120" s="154">
        <f t="shared" si="3"/>
        <v>-1359151</v>
      </c>
      <c r="E120" s="90">
        <v>640849</v>
      </c>
    </row>
    <row r="121" spans="1:5" ht="12" customHeight="1" thickBot="1" x14ac:dyDescent="0.3">
      <c r="A121" s="16" t="s">
        <v>328</v>
      </c>
      <c r="B121" s="219" t="s">
        <v>330</v>
      </c>
      <c r="C121" s="231">
        <v>8000000</v>
      </c>
      <c r="D121" s="231">
        <f t="shared" si="3"/>
        <v>-8000000</v>
      </c>
      <c r="E121" s="225">
        <v>0</v>
      </c>
    </row>
    <row r="122" spans="1:5" ht="12" customHeight="1" thickBot="1" x14ac:dyDescent="0.3">
      <c r="A122" s="217" t="s">
        <v>8</v>
      </c>
      <c r="B122" s="218" t="s">
        <v>247</v>
      </c>
      <c r="C122" s="232">
        <f>+C123+C125+C127</f>
        <v>195669016</v>
      </c>
      <c r="D122" s="153">
        <f>+D123+D125+D127</f>
        <v>3270001</v>
      </c>
      <c r="E122" s="226">
        <f>+E123+E125+E127</f>
        <v>198939017</v>
      </c>
    </row>
    <row r="123" spans="1:5" ht="12" customHeight="1" x14ac:dyDescent="0.25">
      <c r="A123" s="13" t="s">
        <v>69</v>
      </c>
      <c r="B123" s="6" t="s">
        <v>124</v>
      </c>
      <c r="C123" s="155">
        <v>174297550</v>
      </c>
      <c r="D123" s="230">
        <f t="shared" ref="D123:D128" si="5">E123-C123</f>
        <v>-127747466</v>
      </c>
      <c r="E123" s="224">
        <v>46550084</v>
      </c>
    </row>
    <row r="124" spans="1:5" ht="12" customHeight="1" x14ac:dyDescent="0.25">
      <c r="A124" s="13" t="s">
        <v>70</v>
      </c>
      <c r="B124" s="10" t="s">
        <v>251</v>
      </c>
      <c r="C124" s="155">
        <v>101435180</v>
      </c>
      <c r="D124" s="154">
        <f t="shared" si="5"/>
        <v>-87833480</v>
      </c>
      <c r="E124" s="90">
        <v>13601700</v>
      </c>
    </row>
    <row r="125" spans="1:5" ht="12" customHeight="1" x14ac:dyDescent="0.25">
      <c r="A125" s="13" t="s">
        <v>71</v>
      </c>
      <c r="B125" s="10" t="s">
        <v>111</v>
      </c>
      <c r="C125" s="154">
        <v>17390675</v>
      </c>
      <c r="D125" s="156">
        <f t="shared" si="5"/>
        <v>131017467</v>
      </c>
      <c r="E125" s="92">
        <v>148408142</v>
      </c>
    </row>
    <row r="126" spans="1:5" ht="12" customHeight="1" x14ac:dyDescent="0.25">
      <c r="A126" s="13" t="s">
        <v>72</v>
      </c>
      <c r="B126" s="10" t="s">
        <v>252</v>
      </c>
      <c r="C126" s="154"/>
      <c r="D126" s="156">
        <f t="shared" si="5"/>
        <v>87833480</v>
      </c>
      <c r="E126" s="92">
        <v>87833480</v>
      </c>
    </row>
    <row r="127" spans="1:5" ht="12" customHeight="1" x14ac:dyDescent="0.25">
      <c r="A127" s="13" t="s">
        <v>73</v>
      </c>
      <c r="B127" s="98" t="s">
        <v>126</v>
      </c>
      <c r="C127" s="154">
        <v>3980791</v>
      </c>
      <c r="D127" s="156">
        <f t="shared" si="5"/>
        <v>0</v>
      </c>
      <c r="E127" s="92">
        <v>3980791</v>
      </c>
    </row>
    <row r="128" spans="1:5" ht="12" customHeight="1" x14ac:dyDescent="0.25">
      <c r="A128" s="13" t="s">
        <v>79</v>
      </c>
      <c r="B128" s="97" t="s">
        <v>313</v>
      </c>
      <c r="C128" s="154"/>
      <c r="D128" s="156">
        <f t="shared" si="5"/>
        <v>0</v>
      </c>
      <c r="E128" s="90">
        <f>G128</f>
        <v>0</v>
      </c>
    </row>
    <row r="129" spans="1:5" ht="12" customHeight="1" x14ac:dyDescent="0.25">
      <c r="A129" s="13" t="s">
        <v>81</v>
      </c>
      <c r="B129" s="162" t="s">
        <v>257</v>
      </c>
      <c r="C129" s="154"/>
      <c r="D129" s="242"/>
      <c r="E129" s="90">
        <f>G129</f>
        <v>0</v>
      </c>
    </row>
    <row r="130" spans="1:5" x14ac:dyDescent="0.25">
      <c r="A130" s="13" t="s">
        <v>112</v>
      </c>
      <c r="B130" s="64" t="s">
        <v>240</v>
      </c>
      <c r="C130" s="154"/>
      <c r="D130" s="242"/>
      <c r="E130" s="90"/>
    </row>
    <row r="131" spans="1:5" ht="12" customHeight="1" x14ac:dyDescent="0.25">
      <c r="A131" s="13" t="s">
        <v>113</v>
      </c>
      <c r="B131" s="64" t="s">
        <v>256</v>
      </c>
      <c r="C131" s="154"/>
      <c r="D131" s="242"/>
      <c r="E131" s="90"/>
    </row>
    <row r="132" spans="1:5" ht="12" customHeight="1" x14ac:dyDescent="0.25">
      <c r="A132" s="13" t="s">
        <v>114</v>
      </c>
      <c r="B132" s="64" t="s">
        <v>255</v>
      </c>
      <c r="C132" s="154"/>
      <c r="D132" s="242"/>
      <c r="E132" s="90"/>
    </row>
    <row r="133" spans="1:5" ht="12" customHeight="1" x14ac:dyDescent="0.25">
      <c r="A133" s="13" t="s">
        <v>248</v>
      </c>
      <c r="B133" s="64" t="s">
        <v>243</v>
      </c>
      <c r="C133" s="154"/>
      <c r="D133" s="242"/>
      <c r="E133" s="90"/>
    </row>
    <row r="134" spans="1:5" ht="12" customHeight="1" x14ac:dyDescent="0.25">
      <c r="A134" s="13" t="s">
        <v>249</v>
      </c>
      <c r="B134" s="64" t="s">
        <v>254</v>
      </c>
      <c r="C134" s="154"/>
      <c r="D134" s="242"/>
      <c r="E134" s="90"/>
    </row>
    <row r="135" spans="1:5" ht="16.5" thickBot="1" x14ac:dyDescent="0.3">
      <c r="A135" s="11" t="s">
        <v>250</v>
      </c>
      <c r="B135" s="64" t="s">
        <v>253</v>
      </c>
      <c r="C135" s="156"/>
      <c r="D135" s="243"/>
      <c r="E135" s="92"/>
    </row>
    <row r="136" spans="1:5" ht="12" customHeight="1" thickBot="1" x14ac:dyDescent="0.3">
      <c r="A136" s="18" t="s">
        <v>9</v>
      </c>
      <c r="B136" s="57" t="s">
        <v>331</v>
      </c>
      <c r="C136" s="153">
        <f>+C101+C122</f>
        <v>656791471</v>
      </c>
      <c r="D136" s="240">
        <f>+D101+D122</f>
        <v>-2526589</v>
      </c>
      <c r="E136" s="89">
        <f>+E101+E122</f>
        <v>654264882</v>
      </c>
    </row>
    <row r="137" spans="1:5" ht="12" customHeight="1" thickBot="1" x14ac:dyDescent="0.3">
      <c r="A137" s="18" t="s">
        <v>10</v>
      </c>
      <c r="B137" s="57" t="s">
        <v>404</v>
      </c>
      <c r="C137" s="153">
        <f>+C138+C139+C140</f>
        <v>0</v>
      </c>
      <c r="D137" s="240">
        <f>+D138+D139+D140</f>
        <v>0</v>
      </c>
      <c r="E137" s="89">
        <f>+E138+E139+E140</f>
        <v>0</v>
      </c>
    </row>
    <row r="138" spans="1:5" ht="12" customHeight="1" x14ac:dyDescent="0.25">
      <c r="A138" s="13" t="s">
        <v>157</v>
      </c>
      <c r="B138" s="10" t="s">
        <v>339</v>
      </c>
      <c r="C138" s="154"/>
      <c r="D138" s="242"/>
      <c r="E138" s="90"/>
    </row>
    <row r="139" spans="1:5" ht="12" customHeight="1" x14ac:dyDescent="0.25">
      <c r="A139" s="13" t="s">
        <v>158</v>
      </c>
      <c r="B139" s="10" t="s">
        <v>340</v>
      </c>
      <c r="C139" s="154"/>
      <c r="D139" s="242"/>
      <c r="E139" s="90"/>
    </row>
    <row r="140" spans="1:5" ht="12" customHeight="1" thickBot="1" x14ac:dyDescent="0.3">
      <c r="A140" s="11" t="s">
        <v>159</v>
      </c>
      <c r="B140" s="10" t="s">
        <v>341</v>
      </c>
      <c r="C140" s="154"/>
      <c r="D140" s="242"/>
      <c r="E140" s="90"/>
    </row>
    <row r="141" spans="1:5" ht="12" customHeight="1" thickBot="1" x14ac:dyDescent="0.3">
      <c r="A141" s="18" t="s">
        <v>11</v>
      </c>
      <c r="B141" s="57" t="s">
        <v>333</v>
      </c>
      <c r="C141" s="153">
        <f>SUM(C142:C147)</f>
        <v>0</v>
      </c>
      <c r="D141" s="240">
        <f>SUM(D142:D147)</f>
        <v>0</v>
      </c>
      <c r="E141" s="89">
        <f>SUM(E142:E147)</f>
        <v>0</v>
      </c>
    </row>
    <row r="142" spans="1:5" ht="12" customHeight="1" x14ac:dyDescent="0.25">
      <c r="A142" s="13" t="s">
        <v>56</v>
      </c>
      <c r="B142" s="7" t="s">
        <v>342</v>
      </c>
      <c r="C142" s="154"/>
      <c r="D142" s="242"/>
      <c r="E142" s="90"/>
    </row>
    <row r="143" spans="1:5" ht="12" customHeight="1" x14ac:dyDescent="0.25">
      <c r="A143" s="13" t="s">
        <v>57</v>
      </c>
      <c r="B143" s="7" t="s">
        <v>334</v>
      </c>
      <c r="C143" s="154"/>
      <c r="D143" s="242"/>
      <c r="E143" s="90"/>
    </row>
    <row r="144" spans="1:5" ht="12" customHeight="1" x14ac:dyDescent="0.25">
      <c r="A144" s="13" t="s">
        <v>58</v>
      </c>
      <c r="B144" s="7" t="s">
        <v>335</v>
      </c>
      <c r="C144" s="154"/>
      <c r="D144" s="242"/>
      <c r="E144" s="90"/>
    </row>
    <row r="145" spans="1:5" ht="12" customHeight="1" x14ac:dyDescent="0.25">
      <c r="A145" s="13" t="s">
        <v>99</v>
      </c>
      <c r="B145" s="7" t="s">
        <v>336</v>
      </c>
      <c r="C145" s="154"/>
      <c r="D145" s="242"/>
      <c r="E145" s="90"/>
    </row>
    <row r="146" spans="1:5" ht="12" customHeight="1" x14ac:dyDescent="0.25">
      <c r="A146" s="13" t="s">
        <v>100</v>
      </c>
      <c r="B146" s="7" t="s">
        <v>337</v>
      </c>
      <c r="C146" s="154"/>
      <c r="D146" s="242"/>
      <c r="E146" s="90"/>
    </row>
    <row r="147" spans="1:5" ht="12" customHeight="1" thickBot="1" x14ac:dyDescent="0.3">
      <c r="A147" s="16" t="s">
        <v>101</v>
      </c>
      <c r="B147" s="290" t="s">
        <v>338</v>
      </c>
      <c r="C147" s="231"/>
      <c r="D147" s="269"/>
      <c r="E147" s="225"/>
    </row>
    <row r="148" spans="1:5" ht="12" customHeight="1" thickBot="1" x14ac:dyDescent="0.3">
      <c r="A148" s="18" t="s">
        <v>12</v>
      </c>
      <c r="B148" s="57" t="s">
        <v>346</v>
      </c>
      <c r="C148" s="159">
        <f>+C149+C150+C151+C152</f>
        <v>0</v>
      </c>
      <c r="D148" s="244">
        <f>+D149+D150+D151+D152</f>
        <v>3944193</v>
      </c>
      <c r="E148" s="194">
        <f>+E149+E150+E151+E152</f>
        <v>3944193</v>
      </c>
    </row>
    <row r="149" spans="1:5" ht="12" customHeight="1" x14ac:dyDescent="0.25">
      <c r="A149" s="13" t="s">
        <v>59</v>
      </c>
      <c r="B149" s="7" t="s">
        <v>258</v>
      </c>
      <c r="C149" s="154"/>
      <c r="D149" s="242"/>
      <c r="E149" s="90"/>
    </row>
    <row r="150" spans="1:5" ht="12" customHeight="1" x14ac:dyDescent="0.25">
      <c r="A150" s="13" t="s">
        <v>60</v>
      </c>
      <c r="B150" s="7" t="s">
        <v>259</v>
      </c>
      <c r="C150" s="154"/>
      <c r="D150" s="156">
        <f>E150-C150</f>
        <v>3944193</v>
      </c>
      <c r="E150" s="90">
        <v>3944193</v>
      </c>
    </row>
    <row r="151" spans="1:5" ht="12" customHeight="1" x14ac:dyDescent="0.25">
      <c r="A151" s="13" t="s">
        <v>175</v>
      </c>
      <c r="B151" s="7" t="s">
        <v>347</v>
      </c>
      <c r="C151" s="154"/>
      <c r="D151" s="242"/>
      <c r="E151" s="90"/>
    </row>
    <row r="152" spans="1:5" ht="12" customHeight="1" thickBot="1" x14ac:dyDescent="0.3">
      <c r="A152" s="11" t="s">
        <v>176</v>
      </c>
      <c r="B152" s="5" t="s">
        <v>277</v>
      </c>
      <c r="C152" s="154"/>
      <c r="D152" s="242"/>
      <c r="E152" s="90"/>
    </row>
    <row r="153" spans="1:5" ht="12" customHeight="1" thickBot="1" x14ac:dyDescent="0.3">
      <c r="A153" s="18" t="s">
        <v>13</v>
      </c>
      <c r="B153" s="57" t="s">
        <v>348</v>
      </c>
      <c r="C153" s="233">
        <f>SUM(C154:C158)</f>
        <v>0</v>
      </c>
      <c r="D153" s="245">
        <f>SUM(D154:D158)</f>
        <v>0</v>
      </c>
      <c r="E153" s="227">
        <f>SUM(E154:E158)</f>
        <v>0</v>
      </c>
    </row>
    <row r="154" spans="1:5" ht="12" customHeight="1" x14ac:dyDescent="0.25">
      <c r="A154" s="13" t="s">
        <v>61</v>
      </c>
      <c r="B154" s="7" t="s">
        <v>343</v>
      </c>
      <c r="C154" s="154"/>
      <c r="D154" s="242"/>
      <c r="E154" s="90"/>
    </row>
    <row r="155" spans="1:5" ht="12" customHeight="1" x14ac:dyDescent="0.25">
      <c r="A155" s="13" t="s">
        <v>62</v>
      </c>
      <c r="B155" s="7" t="s">
        <v>350</v>
      </c>
      <c r="C155" s="154"/>
      <c r="D155" s="242"/>
      <c r="E155" s="90"/>
    </row>
    <row r="156" spans="1:5" ht="12" customHeight="1" x14ac:dyDescent="0.25">
      <c r="A156" s="13" t="s">
        <v>187</v>
      </c>
      <c r="B156" s="7" t="s">
        <v>345</v>
      </c>
      <c r="C156" s="154"/>
      <c r="D156" s="242"/>
      <c r="E156" s="90"/>
    </row>
    <row r="157" spans="1:5" ht="12" customHeight="1" x14ac:dyDescent="0.25">
      <c r="A157" s="13" t="s">
        <v>188</v>
      </c>
      <c r="B157" s="7" t="s">
        <v>351</v>
      </c>
      <c r="C157" s="154"/>
      <c r="D157" s="242"/>
      <c r="E157" s="90"/>
    </row>
    <row r="158" spans="1:5" ht="12" customHeight="1" thickBot="1" x14ac:dyDescent="0.3">
      <c r="A158" s="13" t="s">
        <v>349</v>
      </c>
      <c r="B158" s="7" t="s">
        <v>352</v>
      </c>
      <c r="C158" s="154"/>
      <c r="D158" s="242"/>
      <c r="E158" s="90"/>
    </row>
    <row r="159" spans="1:5" ht="12" customHeight="1" thickBot="1" x14ac:dyDescent="0.3">
      <c r="A159" s="18" t="s">
        <v>14</v>
      </c>
      <c r="B159" s="57" t="s">
        <v>353</v>
      </c>
      <c r="C159" s="234"/>
      <c r="D159" s="246"/>
      <c r="E159" s="228"/>
    </row>
    <row r="160" spans="1:5" ht="12" customHeight="1" thickBot="1" x14ac:dyDescent="0.3">
      <c r="A160" s="18" t="s">
        <v>15</v>
      </c>
      <c r="B160" s="57" t="s">
        <v>354</v>
      </c>
      <c r="C160" s="234"/>
      <c r="D160" s="246"/>
      <c r="E160" s="228"/>
    </row>
    <row r="161" spans="1:9" ht="15.2" customHeight="1" thickBot="1" x14ac:dyDescent="0.3">
      <c r="A161" s="18" t="s">
        <v>16</v>
      </c>
      <c r="B161" s="57" t="s">
        <v>356</v>
      </c>
      <c r="C161" s="235">
        <f>+C137+C141+C148+C153+C159+C160</f>
        <v>0</v>
      </c>
      <c r="D161" s="247">
        <f>+D137+D141+D148+D153+D159+D160</f>
        <v>3944193</v>
      </c>
      <c r="E161" s="229">
        <f>+E137+E141+E148+E153+E159+E160</f>
        <v>3944193</v>
      </c>
      <c r="F161" s="175"/>
      <c r="G161" s="176"/>
      <c r="H161" s="176"/>
      <c r="I161" s="176"/>
    </row>
    <row r="162" spans="1:9" s="165" customFormat="1" ht="12.95" customHeight="1" thickBot="1" x14ac:dyDescent="0.25">
      <c r="A162" s="99" t="s">
        <v>17</v>
      </c>
      <c r="B162" s="140" t="s">
        <v>355</v>
      </c>
      <c r="C162" s="235">
        <f>+C136+C161</f>
        <v>656791471</v>
      </c>
      <c r="D162" s="247">
        <f>+D136+D161</f>
        <v>1417604</v>
      </c>
      <c r="E162" s="229">
        <f>+E136+E161</f>
        <v>658209075</v>
      </c>
    </row>
    <row r="163" spans="1:9" x14ac:dyDescent="0.25">
      <c r="C163" s="346">
        <f>C94-C162</f>
        <v>0</v>
      </c>
      <c r="D163" s="346">
        <f>D94-D162</f>
        <v>0</v>
      </c>
    </row>
    <row r="164" spans="1:9" x14ac:dyDescent="0.25">
      <c r="A164" s="399" t="s">
        <v>260</v>
      </c>
      <c r="B164" s="399"/>
      <c r="C164" s="399"/>
      <c r="D164" s="399"/>
      <c r="E164" s="399"/>
    </row>
    <row r="165" spans="1:9" ht="15.2" customHeight="1" thickBot="1" x14ac:dyDescent="0.3">
      <c r="A165" s="410" t="s">
        <v>88</v>
      </c>
      <c r="B165" s="410"/>
      <c r="C165" s="101"/>
      <c r="E165" s="101" t="str">
        <f>E97</f>
        <v xml:space="preserve"> Forintban!</v>
      </c>
    </row>
    <row r="166" spans="1:9" ht="25.5" customHeight="1" thickBot="1" x14ac:dyDescent="0.3">
      <c r="A166" s="18">
        <v>1</v>
      </c>
      <c r="B166" s="23" t="s">
        <v>357</v>
      </c>
      <c r="C166" s="239">
        <f>+C69-C136</f>
        <v>-140448605</v>
      </c>
      <c r="D166" s="153">
        <f>+D69-D136</f>
        <v>2124385</v>
      </c>
      <c r="E166" s="89">
        <f>+E69-E136</f>
        <v>-138324220</v>
      </c>
    </row>
    <row r="167" spans="1:9" ht="32.450000000000003" customHeight="1" thickBot="1" x14ac:dyDescent="0.3">
      <c r="A167" s="18" t="s">
        <v>8</v>
      </c>
      <c r="B167" s="23" t="s">
        <v>363</v>
      </c>
      <c r="C167" s="153">
        <f>+C93-C161</f>
        <v>140448605</v>
      </c>
      <c r="D167" s="153">
        <f>+D93-D161</f>
        <v>-2124385</v>
      </c>
      <c r="E167" s="89">
        <f>+E93-E161</f>
        <v>138324220</v>
      </c>
    </row>
    <row r="168" spans="1:9" x14ac:dyDescent="0.25">
      <c r="E168" s="376" t="s">
        <v>531</v>
      </c>
    </row>
  </sheetData>
  <mergeCells count="17">
    <mergeCell ref="B1:E1"/>
    <mergeCell ref="A164:E164"/>
    <mergeCell ref="A165:B165"/>
    <mergeCell ref="A9:A10"/>
    <mergeCell ref="B9:B10"/>
    <mergeCell ref="C9:E9"/>
    <mergeCell ref="A96:E96"/>
    <mergeCell ref="A97:B97"/>
    <mergeCell ref="A98:A99"/>
    <mergeCell ref="B98:B99"/>
    <mergeCell ref="C98:E98"/>
    <mergeCell ref="B2:E2"/>
    <mergeCell ref="A3:E3"/>
    <mergeCell ref="A4:E4"/>
    <mergeCell ref="A5:E5"/>
    <mergeCell ref="A7:E7"/>
    <mergeCell ref="A8:B8"/>
  </mergeCells>
  <printOptions horizontalCentered="1"/>
  <pageMargins left="0.6692913385826772" right="0.6692913385826772" top="0.86614173228346458" bottom="0.86614173228346458" header="0" footer="0"/>
  <pageSetup paperSize="9" scale="72" fitToHeight="2" orientation="portrait" r:id="rId1"/>
  <headerFooter alignWithMargins="0"/>
  <rowBreaks count="2" manualBreakCount="2">
    <brk id="69" max="4" man="1"/>
    <brk id="147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C0756-24A9-4887-B60C-372BA508A3AB}">
  <sheetPr>
    <tabColor rgb="FF92D050"/>
  </sheetPr>
  <dimension ref="A1:I35"/>
  <sheetViews>
    <sheetView view="pageLayout" zoomScaleNormal="100" zoomScaleSheetLayoutView="85" workbookViewId="0">
      <selection activeCell="F18" sqref="F18"/>
    </sheetView>
  </sheetViews>
  <sheetFormatPr defaultRowHeight="12.75" x14ac:dyDescent="0.2"/>
  <cols>
    <col min="1" max="1" width="6.83203125" style="32" customWidth="1"/>
    <col min="2" max="2" width="48" style="68" customWidth="1"/>
    <col min="3" max="5" width="15.5" style="32" customWidth="1"/>
    <col min="6" max="6" width="55.1640625" style="32" customWidth="1"/>
    <col min="7" max="9" width="15.5" style="32" customWidth="1"/>
    <col min="10" max="16384" width="9.33203125" style="32"/>
  </cols>
  <sheetData>
    <row r="1" spans="1:9" ht="12.75" customHeight="1" x14ac:dyDescent="0.2">
      <c r="F1" s="413" t="s">
        <v>535</v>
      </c>
      <c r="G1" s="413"/>
      <c r="H1" s="413"/>
      <c r="I1" s="413"/>
    </row>
    <row r="2" spans="1:9" ht="12.75" customHeight="1" x14ac:dyDescent="0.2">
      <c r="F2" s="414" t="s">
        <v>536</v>
      </c>
      <c r="G2" s="414"/>
      <c r="H2" s="414"/>
      <c r="I2" s="414"/>
    </row>
    <row r="3" spans="1:9" ht="39.75" customHeight="1" x14ac:dyDescent="0.2">
      <c r="A3" s="312"/>
      <c r="B3" s="318" t="s">
        <v>91</v>
      </c>
      <c r="C3" s="319"/>
      <c r="D3" s="319"/>
      <c r="E3" s="319"/>
      <c r="F3" s="319"/>
      <c r="G3" s="319"/>
      <c r="H3" s="319"/>
      <c r="I3" s="319"/>
    </row>
    <row r="4" spans="1:9" ht="14.25" thickBot="1" x14ac:dyDescent="0.25">
      <c r="A4" s="312"/>
      <c r="B4" s="311"/>
      <c r="C4" s="312"/>
      <c r="D4" s="312"/>
      <c r="E4" s="312"/>
      <c r="F4" s="312"/>
      <c r="G4" s="320"/>
      <c r="H4" s="320"/>
      <c r="I4" s="320"/>
    </row>
    <row r="5" spans="1:9" ht="18" customHeight="1" thickBot="1" x14ac:dyDescent="0.25">
      <c r="A5" s="415" t="s">
        <v>51</v>
      </c>
      <c r="B5" s="321" t="s">
        <v>39</v>
      </c>
      <c r="C5" s="322"/>
      <c r="D5" s="323"/>
      <c r="E5" s="323"/>
      <c r="F5" s="321" t="s">
        <v>40</v>
      </c>
      <c r="G5" s="324"/>
      <c r="H5" s="325"/>
      <c r="I5" s="326"/>
    </row>
    <row r="6" spans="1:9" s="109" customFormat="1" ht="35.25" customHeight="1" thickBot="1" x14ac:dyDescent="0.25">
      <c r="A6" s="416"/>
      <c r="B6" s="314" t="s">
        <v>44</v>
      </c>
      <c r="C6" s="287" t="str">
        <f>+CONCATENATE('KVI_MOD_1.1.sz.mell.'!C9," eredeti előirányzat")</f>
        <v>2020. évi eredeti előirányzat</v>
      </c>
      <c r="D6" s="236" t="s">
        <v>476</v>
      </c>
      <c r="E6" s="286" t="s">
        <v>409</v>
      </c>
      <c r="F6" s="314" t="s">
        <v>44</v>
      </c>
      <c r="G6" s="287" t="str">
        <f>+C6</f>
        <v>2020. évi eredeti előirányzat</v>
      </c>
      <c r="H6" s="287" t="str">
        <f>+D6</f>
        <v>Összes módosítás</v>
      </c>
      <c r="I6" s="360" t="str">
        <f>+E6</f>
        <v>Módosított előirányzat</v>
      </c>
    </row>
    <row r="7" spans="1:9" s="110" customFormat="1" ht="12" customHeight="1" thickBot="1" x14ac:dyDescent="0.25">
      <c r="A7" s="327" t="s">
        <v>370</v>
      </c>
      <c r="B7" s="328" t="s">
        <v>371</v>
      </c>
      <c r="C7" s="329" t="s">
        <v>372</v>
      </c>
      <c r="D7" s="332" t="s">
        <v>374</v>
      </c>
      <c r="E7" s="332" t="s">
        <v>373</v>
      </c>
      <c r="F7" s="328" t="s">
        <v>405</v>
      </c>
      <c r="G7" s="329" t="s">
        <v>376</v>
      </c>
      <c r="H7" s="329" t="s">
        <v>377</v>
      </c>
      <c r="I7" s="333" t="s">
        <v>406</v>
      </c>
    </row>
    <row r="8" spans="1:9" ht="12.95" customHeight="1" x14ac:dyDescent="0.2">
      <c r="A8" s="111" t="s">
        <v>7</v>
      </c>
      <c r="B8" s="112" t="s">
        <v>261</v>
      </c>
      <c r="C8" s="102">
        <v>98604818</v>
      </c>
      <c r="D8" s="102">
        <f>E8-C8</f>
        <v>9686361</v>
      </c>
      <c r="E8" s="102">
        <v>108291179</v>
      </c>
      <c r="F8" s="112" t="s">
        <v>45</v>
      </c>
      <c r="G8" s="107">
        <v>162344941</v>
      </c>
      <c r="H8" s="102">
        <f t="shared" ref="H8:H13" si="0">I8-G8</f>
        <v>14282850</v>
      </c>
      <c r="I8" s="253">
        <v>176627791</v>
      </c>
    </row>
    <row r="9" spans="1:9" ht="12.95" customHeight="1" x14ac:dyDescent="0.2">
      <c r="A9" s="113" t="s">
        <v>8</v>
      </c>
      <c r="B9" s="114" t="s">
        <v>262</v>
      </c>
      <c r="C9" s="103">
        <v>11262720</v>
      </c>
      <c r="D9" s="103">
        <f>E9-C9</f>
        <v>2096799</v>
      </c>
      <c r="E9" s="103">
        <v>13359519</v>
      </c>
      <c r="F9" s="114" t="s">
        <v>107</v>
      </c>
      <c r="G9" s="47">
        <v>30620220</v>
      </c>
      <c r="H9" s="103">
        <f t="shared" si="0"/>
        <v>2805186</v>
      </c>
      <c r="I9" s="254">
        <v>33425406</v>
      </c>
    </row>
    <row r="10" spans="1:9" ht="12.95" customHeight="1" x14ac:dyDescent="0.2">
      <c r="A10" s="113" t="s">
        <v>9</v>
      </c>
      <c r="B10" s="114" t="s">
        <v>282</v>
      </c>
      <c r="C10" s="103"/>
      <c r="D10" s="103"/>
      <c r="E10" s="103"/>
      <c r="F10" s="114" t="s">
        <v>128</v>
      </c>
      <c r="G10" s="47">
        <v>190873654</v>
      </c>
      <c r="H10" s="103">
        <f t="shared" si="0"/>
        <v>-13525475</v>
      </c>
      <c r="I10" s="254">
        <v>177348179</v>
      </c>
    </row>
    <row r="11" spans="1:9" ht="12.95" customHeight="1" x14ac:dyDescent="0.2">
      <c r="A11" s="113" t="s">
        <v>10</v>
      </c>
      <c r="B11" s="114" t="s">
        <v>98</v>
      </c>
      <c r="C11" s="103">
        <v>221400000</v>
      </c>
      <c r="D11" s="103">
        <f>E11-C11</f>
        <v>-8450000</v>
      </c>
      <c r="E11" s="103">
        <v>212950000</v>
      </c>
      <c r="F11" s="114" t="s">
        <v>108</v>
      </c>
      <c r="G11" s="47">
        <v>13040000</v>
      </c>
      <c r="H11" s="103">
        <f t="shared" si="0"/>
        <v>0</v>
      </c>
      <c r="I11" s="254">
        <v>13040000</v>
      </c>
    </row>
    <row r="12" spans="1:9" ht="12.95" customHeight="1" x14ac:dyDescent="0.2">
      <c r="A12" s="113" t="s">
        <v>11</v>
      </c>
      <c r="B12" s="115" t="s">
        <v>306</v>
      </c>
      <c r="C12" s="103">
        <v>54016468</v>
      </c>
      <c r="D12" s="103">
        <f>E12-C12</f>
        <v>-3735364</v>
      </c>
      <c r="E12" s="103">
        <v>50281104</v>
      </c>
      <c r="F12" s="114" t="s">
        <v>109</v>
      </c>
      <c r="G12" s="47">
        <v>54243640</v>
      </c>
      <c r="H12" s="103">
        <f t="shared" si="0"/>
        <v>0</v>
      </c>
      <c r="I12" s="254">
        <v>54243640</v>
      </c>
    </row>
    <row r="13" spans="1:9" ht="12.95" customHeight="1" x14ac:dyDescent="0.2">
      <c r="A13" s="113" t="s">
        <v>12</v>
      </c>
      <c r="B13" s="114" t="s">
        <v>263</v>
      </c>
      <c r="C13" s="104"/>
      <c r="D13" s="104"/>
      <c r="E13" s="104"/>
      <c r="F13" s="114" t="s">
        <v>37</v>
      </c>
      <c r="G13" s="47">
        <v>10000000</v>
      </c>
      <c r="H13" s="103">
        <f t="shared" si="0"/>
        <v>-9359151</v>
      </c>
      <c r="I13" s="254">
        <v>640849</v>
      </c>
    </row>
    <row r="14" spans="1:9" ht="12.95" customHeight="1" x14ac:dyDescent="0.2">
      <c r="A14" s="113" t="s">
        <v>13</v>
      </c>
      <c r="B14" s="114" t="s">
        <v>364</v>
      </c>
      <c r="C14" s="103"/>
      <c r="D14" s="103"/>
      <c r="E14" s="103"/>
      <c r="F14" s="30"/>
      <c r="G14" s="107"/>
      <c r="H14" s="103"/>
      <c r="I14" s="254"/>
    </row>
    <row r="15" spans="1:9" ht="12.95" customHeight="1" x14ac:dyDescent="0.2">
      <c r="A15" s="113" t="s">
        <v>14</v>
      </c>
      <c r="B15" s="30"/>
      <c r="C15" s="103"/>
      <c r="D15" s="103"/>
      <c r="E15" s="103"/>
      <c r="F15" s="30"/>
      <c r="G15" s="47"/>
      <c r="H15" s="103"/>
      <c r="I15" s="254"/>
    </row>
    <row r="16" spans="1:9" ht="12.95" customHeight="1" x14ac:dyDescent="0.2">
      <c r="A16" s="113" t="s">
        <v>15</v>
      </c>
      <c r="B16" s="177"/>
      <c r="C16" s="104"/>
      <c r="D16" s="104"/>
      <c r="E16" s="104"/>
      <c r="F16" s="30"/>
      <c r="G16" s="103"/>
      <c r="H16" s="103"/>
      <c r="I16" s="254"/>
    </row>
    <row r="17" spans="1:9" ht="12.95" customHeight="1" x14ac:dyDescent="0.2">
      <c r="A17" s="113" t="s">
        <v>16</v>
      </c>
      <c r="B17" s="30"/>
      <c r="C17" s="103"/>
      <c r="D17" s="103"/>
      <c r="E17" s="103"/>
      <c r="F17" s="30"/>
      <c r="G17" s="103"/>
      <c r="H17" s="103"/>
      <c r="I17" s="254"/>
    </row>
    <row r="18" spans="1:9" ht="12.95" customHeight="1" x14ac:dyDescent="0.2">
      <c r="A18" s="113" t="s">
        <v>17</v>
      </c>
      <c r="B18" s="30"/>
      <c r="C18" s="103"/>
      <c r="D18" s="103"/>
      <c r="E18" s="103"/>
      <c r="F18" s="30"/>
      <c r="G18" s="103"/>
      <c r="H18" s="103"/>
      <c r="I18" s="254"/>
    </row>
    <row r="19" spans="1:9" ht="12.95" customHeight="1" thickBot="1" x14ac:dyDescent="0.25">
      <c r="A19" s="113" t="s">
        <v>18</v>
      </c>
      <c r="B19" s="34"/>
      <c r="C19" s="105"/>
      <c r="D19" s="105"/>
      <c r="E19" s="105"/>
      <c r="F19" s="30"/>
      <c r="G19" s="105"/>
      <c r="H19" s="105"/>
      <c r="I19" s="255"/>
    </row>
    <row r="20" spans="1:9" ht="21.75" thickBot="1" x14ac:dyDescent="0.25">
      <c r="A20" s="116" t="s">
        <v>19</v>
      </c>
      <c r="B20" s="58" t="s">
        <v>365</v>
      </c>
      <c r="C20" s="106">
        <f>C8+C9+C11+C12+C13+C15+C16+C17+C18+C19</f>
        <v>385284006</v>
      </c>
      <c r="D20" s="106">
        <f>D8+D9+D11+D12+D13+D15+D16+D17+D18+D19</f>
        <v>-402204</v>
      </c>
      <c r="E20" s="106">
        <f>E8+E9+E11+E12+E13+E15+E16+E17+E18+E19</f>
        <v>384881802</v>
      </c>
      <c r="F20" s="58" t="s">
        <v>268</v>
      </c>
      <c r="G20" s="106">
        <f>SUM(G8:G19)</f>
        <v>461122455</v>
      </c>
      <c r="H20" s="106">
        <f>SUM(H8:H19)</f>
        <v>-5796590</v>
      </c>
      <c r="I20" s="134">
        <f>SUM(I8:I19)</f>
        <v>455325865</v>
      </c>
    </row>
    <row r="21" spans="1:9" ht="12.95" customHeight="1" x14ac:dyDescent="0.2">
      <c r="A21" s="117" t="s">
        <v>20</v>
      </c>
      <c r="B21" s="118" t="s">
        <v>265</v>
      </c>
      <c r="C21" s="221">
        <f>+C22+C23+C24+C25</f>
        <v>75838449</v>
      </c>
      <c r="D21" s="221">
        <f>+D22+D23+D24+D25</f>
        <v>-1450193</v>
      </c>
      <c r="E21" s="221">
        <f>+E22+E23+E24+E25</f>
        <v>74388256</v>
      </c>
      <c r="F21" s="119" t="s">
        <v>115</v>
      </c>
      <c r="G21" s="107"/>
      <c r="H21" s="107"/>
      <c r="I21" s="256"/>
    </row>
    <row r="22" spans="1:9" ht="12.95" customHeight="1" x14ac:dyDescent="0.2">
      <c r="A22" s="120" t="s">
        <v>21</v>
      </c>
      <c r="B22" s="119" t="s">
        <v>122</v>
      </c>
      <c r="C22" s="47">
        <v>6432184</v>
      </c>
      <c r="D22" s="47">
        <f>E22-C22</f>
        <v>-1450193</v>
      </c>
      <c r="E22" s="47">
        <v>4981991</v>
      </c>
      <c r="F22" s="119" t="s">
        <v>267</v>
      </c>
      <c r="G22" s="47"/>
      <c r="H22" s="47"/>
      <c r="I22" s="257"/>
    </row>
    <row r="23" spans="1:9" ht="12.95" customHeight="1" x14ac:dyDescent="0.2">
      <c r="A23" s="120" t="s">
        <v>22</v>
      </c>
      <c r="B23" s="119" t="s">
        <v>123</v>
      </c>
      <c r="C23" s="47"/>
      <c r="D23" s="47"/>
      <c r="E23" s="47"/>
      <c r="F23" s="119" t="s">
        <v>89</v>
      </c>
      <c r="G23" s="47"/>
      <c r="H23" s="47"/>
      <c r="I23" s="257"/>
    </row>
    <row r="24" spans="1:9" ht="12.95" customHeight="1" x14ac:dyDescent="0.2">
      <c r="A24" s="120" t="s">
        <v>23</v>
      </c>
      <c r="B24" s="119" t="s">
        <v>127</v>
      </c>
      <c r="C24" s="47"/>
      <c r="D24" s="47"/>
      <c r="E24" s="47"/>
      <c r="F24" s="119" t="s">
        <v>90</v>
      </c>
      <c r="G24" s="47"/>
      <c r="H24" s="47"/>
      <c r="I24" s="257"/>
    </row>
    <row r="25" spans="1:9" ht="12.95" customHeight="1" x14ac:dyDescent="0.2">
      <c r="A25" s="120" t="s">
        <v>24</v>
      </c>
      <c r="B25" s="125" t="s">
        <v>133</v>
      </c>
      <c r="C25" s="47">
        <v>69406265</v>
      </c>
      <c r="D25" s="47">
        <f>E25-C25</f>
        <v>0</v>
      </c>
      <c r="E25" s="47">
        <v>69406265</v>
      </c>
      <c r="F25" s="118" t="s">
        <v>129</v>
      </c>
      <c r="G25" s="47"/>
      <c r="H25" s="47"/>
      <c r="I25" s="257"/>
    </row>
    <row r="26" spans="1:9" ht="12.95" customHeight="1" x14ac:dyDescent="0.2">
      <c r="A26" s="120" t="s">
        <v>25</v>
      </c>
      <c r="B26" s="119" t="s">
        <v>266</v>
      </c>
      <c r="C26" s="121">
        <f>+C27+C28</f>
        <v>0</v>
      </c>
      <c r="D26" s="121">
        <f>+D27+D28</f>
        <v>0</v>
      </c>
      <c r="E26" s="121">
        <f>+E27+E28</f>
        <v>0</v>
      </c>
      <c r="F26" s="119" t="s">
        <v>116</v>
      </c>
      <c r="G26" s="47"/>
      <c r="H26" s="47"/>
      <c r="I26" s="257"/>
    </row>
    <row r="27" spans="1:9" ht="12.95" customHeight="1" x14ac:dyDescent="0.2">
      <c r="A27" s="117" t="s">
        <v>26</v>
      </c>
      <c r="B27" s="118" t="s">
        <v>264</v>
      </c>
      <c r="C27" s="107"/>
      <c r="D27" s="107"/>
      <c r="E27" s="107"/>
      <c r="F27" s="112" t="s">
        <v>347</v>
      </c>
      <c r="G27" s="107"/>
      <c r="H27" s="107"/>
      <c r="I27" s="256"/>
    </row>
    <row r="28" spans="1:9" ht="12.95" customHeight="1" x14ac:dyDescent="0.2">
      <c r="A28" s="120" t="s">
        <v>27</v>
      </c>
      <c r="B28" s="119" t="s">
        <v>471</v>
      </c>
      <c r="C28" s="47"/>
      <c r="D28" s="47"/>
      <c r="E28" s="47"/>
      <c r="F28" s="114" t="s">
        <v>353</v>
      </c>
      <c r="G28" s="47"/>
      <c r="H28" s="47"/>
      <c r="I28" s="257"/>
    </row>
    <row r="29" spans="1:9" ht="12.95" customHeight="1" x14ac:dyDescent="0.2">
      <c r="A29" s="113" t="s">
        <v>28</v>
      </c>
      <c r="B29" s="119" t="s">
        <v>358</v>
      </c>
      <c r="C29" s="47"/>
      <c r="D29" s="47"/>
      <c r="E29" s="47"/>
      <c r="F29" s="114" t="s">
        <v>354</v>
      </c>
      <c r="G29" s="47"/>
      <c r="H29" s="47"/>
      <c r="I29" s="257"/>
    </row>
    <row r="30" spans="1:9" ht="12.95" customHeight="1" thickBot="1" x14ac:dyDescent="0.25">
      <c r="A30" s="149" t="s">
        <v>29</v>
      </c>
      <c r="B30" s="118" t="s">
        <v>222</v>
      </c>
      <c r="C30" s="107"/>
      <c r="D30" s="107"/>
      <c r="E30" s="107"/>
      <c r="F30" s="179" t="s">
        <v>259</v>
      </c>
      <c r="G30" s="107"/>
      <c r="H30" s="107">
        <f>I30-G30</f>
        <v>3944193</v>
      </c>
      <c r="I30" s="256">
        <v>3944193</v>
      </c>
    </row>
    <row r="31" spans="1:9" ht="24" customHeight="1" thickBot="1" x14ac:dyDescent="0.25">
      <c r="A31" s="116" t="s">
        <v>30</v>
      </c>
      <c r="B31" s="58" t="s">
        <v>366</v>
      </c>
      <c r="C31" s="106">
        <f>+C21+C26+C29+C30</f>
        <v>75838449</v>
      </c>
      <c r="D31" s="106">
        <f>+D21+D26+D29+D30</f>
        <v>-1450193</v>
      </c>
      <c r="E31" s="251">
        <f>+E21+E26+E29+E30</f>
        <v>74388256</v>
      </c>
      <c r="F31" s="58" t="s">
        <v>368</v>
      </c>
      <c r="G31" s="106">
        <f>SUM(G21:G30)</f>
        <v>0</v>
      </c>
      <c r="H31" s="106">
        <f>SUM(H21:H30)</f>
        <v>3944193</v>
      </c>
      <c r="I31" s="134">
        <f>SUM(I21:I30)</f>
        <v>3944193</v>
      </c>
    </row>
    <row r="32" spans="1:9" ht="13.5" thickBot="1" x14ac:dyDescent="0.25">
      <c r="A32" s="116" t="s">
        <v>31</v>
      </c>
      <c r="B32" s="122" t="s">
        <v>367</v>
      </c>
      <c r="C32" s="282">
        <f>+C20+C31</f>
        <v>461122455</v>
      </c>
      <c r="D32" s="282">
        <f>+D20+D31</f>
        <v>-1852397</v>
      </c>
      <c r="E32" s="283">
        <f>+E20+E31</f>
        <v>459270058</v>
      </c>
      <c r="F32" s="122" t="s">
        <v>369</v>
      </c>
      <c r="G32" s="282">
        <f>+G20+G31</f>
        <v>461122455</v>
      </c>
      <c r="H32" s="282">
        <f>+H20+H31</f>
        <v>-1852397</v>
      </c>
      <c r="I32" s="283">
        <f>+I20+I31</f>
        <v>459270058</v>
      </c>
    </row>
    <row r="33" spans="1:9" ht="13.5" thickBot="1" x14ac:dyDescent="0.25">
      <c r="A33" s="116" t="s">
        <v>32</v>
      </c>
      <c r="B33" s="122" t="s">
        <v>93</v>
      </c>
      <c r="C33" s="282">
        <f>IF(C20-G20&lt;0,G20-C20,"-")</f>
        <v>75838449</v>
      </c>
      <c r="D33" s="282" t="str">
        <f>IF(D20-H20&lt;0,H20-D20,"-")</f>
        <v>-</v>
      </c>
      <c r="E33" s="283">
        <f>IF(E20-I20&lt;0,I20-E20,"-")</f>
        <v>70444063</v>
      </c>
      <c r="F33" s="122" t="s">
        <v>94</v>
      </c>
      <c r="G33" s="282" t="str">
        <f>IF(C20-G20&gt;0,C20-G20,"-")</f>
        <v>-</v>
      </c>
      <c r="H33" s="282">
        <f>IF(D20-H20&gt;0,D20-H20,"-")</f>
        <v>5394386</v>
      </c>
      <c r="I33" s="283" t="str">
        <f>IF(E20-I20&gt;0,E20-I20,"-")</f>
        <v>-</v>
      </c>
    </row>
    <row r="34" spans="1:9" ht="13.5" thickBot="1" x14ac:dyDescent="0.25">
      <c r="A34" s="116" t="s">
        <v>33</v>
      </c>
      <c r="B34" s="122" t="s">
        <v>423</v>
      </c>
      <c r="C34" s="282" t="str">
        <f>IF(C32-G32&lt;0,G32-C32,"-")</f>
        <v>-</v>
      </c>
      <c r="D34" s="282" t="str">
        <f>IF(D32-H32&lt;0,H32-D32,"-")</f>
        <v>-</v>
      </c>
      <c r="E34" s="282" t="str">
        <f>IF(E32-I32&lt;0,I32-E32,"-")</f>
        <v>-</v>
      </c>
      <c r="F34" s="122" t="s">
        <v>424</v>
      </c>
      <c r="G34" s="282" t="str">
        <f>IF(C32-G32&gt;0,C32-G32,"-")</f>
        <v>-</v>
      </c>
      <c r="H34" s="282" t="str">
        <f>IF(D32-H32&gt;0,D32-H32,"-")</f>
        <v>-</v>
      </c>
      <c r="I34" s="282" t="str">
        <f>IF(E32-I32&gt;0,E32-I32,"-")</f>
        <v>-</v>
      </c>
    </row>
    <row r="35" spans="1:9" ht="18.75" x14ac:dyDescent="0.2">
      <c r="B35" s="417"/>
      <c r="C35" s="417"/>
      <c r="D35" s="417"/>
      <c r="E35" s="417"/>
      <c r="F35" s="417"/>
      <c r="I35" s="378" t="s">
        <v>531</v>
      </c>
    </row>
  </sheetData>
  <mergeCells count="4">
    <mergeCell ref="F1:I1"/>
    <mergeCell ref="F2:I2"/>
    <mergeCell ref="A5:A6"/>
    <mergeCell ref="B35:F35"/>
  </mergeCells>
  <phoneticPr fontId="0" type="noConversion"/>
  <printOptions horizontalCentered="1"/>
  <pageMargins left="0.33" right="0.48" top="0.9055118110236221" bottom="0.5" header="0.6692913385826772" footer="0.28000000000000003"/>
  <pageSetup paperSize="9" scale="72" orientation="landscape" verticalDpi="300" r:id="rId1"/>
  <headerFooter alignWithMargins="0">
    <oddHeader xml:space="preserve">&amp;R&amp;"Times New Roman CE,Félkövér dőlt"&amp;11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0BF1E-0EDD-4EAF-87D7-874D045F4C02}">
  <sheetPr>
    <tabColor rgb="FF92D050"/>
  </sheetPr>
  <dimension ref="A1:I36"/>
  <sheetViews>
    <sheetView view="pageLayout" zoomScaleNormal="100" zoomScaleSheetLayoutView="70" workbookViewId="0">
      <selection activeCell="E23" sqref="E23"/>
    </sheetView>
  </sheetViews>
  <sheetFormatPr defaultRowHeight="12.75" x14ac:dyDescent="0.2"/>
  <cols>
    <col min="1" max="1" width="6.83203125" style="32" customWidth="1"/>
    <col min="2" max="2" width="49.83203125" style="68" customWidth="1"/>
    <col min="3" max="5" width="15.5" style="32" customWidth="1"/>
    <col min="6" max="6" width="49.83203125" style="32" customWidth="1"/>
    <col min="7" max="9" width="15.5" style="32" customWidth="1"/>
    <col min="10" max="16384" width="9.33203125" style="32"/>
  </cols>
  <sheetData>
    <row r="1" spans="1:9" ht="15.75" x14ac:dyDescent="0.2">
      <c r="F1" s="413" t="s">
        <v>537</v>
      </c>
      <c r="G1" s="413"/>
      <c r="H1" s="413"/>
      <c r="I1" s="413"/>
    </row>
    <row r="2" spans="1:9" ht="15" x14ac:dyDescent="0.2">
      <c r="F2" s="414" t="s">
        <v>538</v>
      </c>
      <c r="G2" s="414"/>
      <c r="H2" s="414"/>
      <c r="I2" s="414"/>
    </row>
    <row r="3" spans="1:9" ht="31.5" customHeight="1" x14ac:dyDescent="0.2">
      <c r="A3" s="312"/>
      <c r="B3" s="318" t="s">
        <v>92</v>
      </c>
      <c r="C3" s="319"/>
      <c r="D3" s="319"/>
      <c r="E3" s="319"/>
      <c r="F3" s="319"/>
      <c r="G3" s="319"/>
      <c r="H3" s="319"/>
      <c r="I3" s="319"/>
    </row>
    <row r="4" spans="1:9" ht="14.25" thickBot="1" x14ac:dyDescent="0.25">
      <c r="A4" s="312"/>
      <c r="B4" s="311"/>
      <c r="C4" s="312"/>
      <c r="D4" s="312"/>
      <c r="E4" s="312"/>
      <c r="F4" s="312"/>
      <c r="G4" s="320"/>
      <c r="H4" s="320"/>
      <c r="I4" s="320"/>
    </row>
    <row r="5" spans="1:9" ht="13.5" customHeight="1" thickBot="1" x14ac:dyDescent="0.25">
      <c r="A5" s="415" t="s">
        <v>51</v>
      </c>
      <c r="B5" s="321" t="s">
        <v>39</v>
      </c>
      <c r="C5" s="322"/>
      <c r="D5" s="323"/>
      <c r="E5" s="323"/>
      <c r="F5" s="321" t="s">
        <v>40</v>
      </c>
      <c r="G5" s="324"/>
      <c r="H5" s="325"/>
      <c r="I5" s="326"/>
    </row>
    <row r="6" spans="1:9" s="109" customFormat="1" ht="36.75" customHeight="1" thickBot="1" x14ac:dyDescent="0.25">
      <c r="A6" s="416"/>
      <c r="B6" s="314" t="s">
        <v>44</v>
      </c>
      <c r="C6" s="287" t="str">
        <f>+CONCATENATE('KVI_MOD_1.1.sz.mell.'!C9," eredeti előirányzat")</f>
        <v>2020. évi eredeti előirányzat</v>
      </c>
      <c r="D6" s="236" t="s">
        <v>476</v>
      </c>
      <c r="E6" s="286" t="s">
        <v>409</v>
      </c>
      <c r="F6" s="314" t="s">
        <v>44</v>
      </c>
      <c r="G6" s="287" t="str">
        <f>+C6</f>
        <v>2020. évi eredeti előirányzat</v>
      </c>
      <c r="H6" s="287" t="str">
        <f>+D6</f>
        <v>Összes módosítás</v>
      </c>
      <c r="I6" s="360" t="str">
        <f>+E6</f>
        <v>Módosított előirányzat</v>
      </c>
    </row>
    <row r="7" spans="1:9" s="109" customFormat="1" ht="13.5" thickBot="1" x14ac:dyDescent="0.25">
      <c r="A7" s="327" t="s">
        <v>370</v>
      </c>
      <c r="B7" s="328" t="s">
        <v>371</v>
      </c>
      <c r="C7" s="329" t="s">
        <v>372</v>
      </c>
      <c r="D7" s="329" t="s">
        <v>374</v>
      </c>
      <c r="E7" s="329" t="s">
        <v>373</v>
      </c>
      <c r="F7" s="328" t="s">
        <v>375</v>
      </c>
      <c r="G7" s="329" t="s">
        <v>376</v>
      </c>
      <c r="H7" s="330" t="s">
        <v>377</v>
      </c>
      <c r="I7" s="331" t="s">
        <v>406</v>
      </c>
    </row>
    <row r="8" spans="1:9" ht="12.95" customHeight="1" x14ac:dyDescent="0.2">
      <c r="A8" s="111" t="s">
        <v>7</v>
      </c>
      <c r="B8" s="112" t="s">
        <v>269</v>
      </c>
      <c r="C8" s="102">
        <v>117478820</v>
      </c>
      <c r="D8" s="102">
        <f>E8-C8</f>
        <v>0</v>
      </c>
      <c r="E8" s="102">
        <v>117478820</v>
      </c>
      <c r="F8" s="112" t="s">
        <v>124</v>
      </c>
      <c r="G8" s="103">
        <v>174297550</v>
      </c>
      <c r="H8" s="262">
        <f>I8-G8</f>
        <v>-127747466</v>
      </c>
      <c r="I8" s="132">
        <v>46550084</v>
      </c>
    </row>
    <row r="9" spans="1:9" x14ac:dyDescent="0.2">
      <c r="A9" s="113" t="s">
        <v>8</v>
      </c>
      <c r="B9" s="114" t="s">
        <v>270</v>
      </c>
      <c r="C9" s="103">
        <v>117478820</v>
      </c>
      <c r="D9" s="103">
        <f>E9-C9</f>
        <v>0</v>
      </c>
      <c r="E9" s="103">
        <v>117478820</v>
      </c>
      <c r="F9" s="114" t="s">
        <v>275</v>
      </c>
      <c r="G9" s="103">
        <v>101435180</v>
      </c>
      <c r="H9" s="103">
        <f>I9-G9</f>
        <v>-87833480</v>
      </c>
      <c r="I9" s="254">
        <v>13601700</v>
      </c>
    </row>
    <row r="10" spans="1:9" ht="12.95" customHeight="1" x14ac:dyDescent="0.2">
      <c r="A10" s="113" t="s">
        <v>9</v>
      </c>
      <c r="B10" s="114" t="s">
        <v>3</v>
      </c>
      <c r="C10" s="103">
        <v>11000000</v>
      </c>
      <c r="D10" s="103">
        <f>E10-C10</f>
        <v>0</v>
      </c>
      <c r="E10" s="103">
        <v>11000000</v>
      </c>
      <c r="F10" s="114" t="s">
        <v>111</v>
      </c>
      <c r="G10" s="103">
        <v>17390675</v>
      </c>
      <c r="H10" s="103">
        <f>I10-G10</f>
        <v>131017467</v>
      </c>
      <c r="I10" s="254">
        <v>148408142</v>
      </c>
    </row>
    <row r="11" spans="1:9" ht="12.95" customHeight="1" x14ac:dyDescent="0.2">
      <c r="A11" s="113" t="s">
        <v>10</v>
      </c>
      <c r="B11" s="114" t="s">
        <v>271</v>
      </c>
      <c r="C11" s="103">
        <v>2580040</v>
      </c>
      <c r="D11" s="103">
        <f>E11-C11</f>
        <v>0</v>
      </c>
      <c r="E11" s="103">
        <v>2580040</v>
      </c>
      <c r="F11" s="114" t="s">
        <v>276</v>
      </c>
      <c r="G11" s="103"/>
      <c r="H11" s="103">
        <f>I11-G11</f>
        <v>87833480</v>
      </c>
      <c r="I11" s="254">
        <v>87833480</v>
      </c>
    </row>
    <row r="12" spans="1:9" ht="12.75" customHeight="1" x14ac:dyDescent="0.2">
      <c r="A12" s="113" t="s">
        <v>11</v>
      </c>
      <c r="B12" s="114" t="s">
        <v>272</v>
      </c>
      <c r="C12" s="103"/>
      <c r="D12" s="103"/>
      <c r="E12" s="103"/>
      <c r="F12" s="114" t="s">
        <v>126</v>
      </c>
      <c r="G12" s="103">
        <v>3980791</v>
      </c>
      <c r="H12" s="103">
        <f>I12-G12</f>
        <v>0</v>
      </c>
      <c r="I12" s="254">
        <v>3980791</v>
      </c>
    </row>
    <row r="13" spans="1:9" ht="12.95" customHeight="1" x14ac:dyDescent="0.2">
      <c r="A13" s="113" t="s">
        <v>12</v>
      </c>
      <c r="B13" s="114" t="s">
        <v>273</v>
      </c>
      <c r="C13" s="104"/>
      <c r="D13" s="104"/>
      <c r="E13" s="104"/>
      <c r="F13" s="180"/>
      <c r="G13" s="103"/>
      <c r="H13" s="103"/>
      <c r="I13" s="254"/>
    </row>
    <row r="14" spans="1:9" ht="12.95" customHeight="1" x14ac:dyDescent="0.2">
      <c r="A14" s="113" t="s">
        <v>13</v>
      </c>
      <c r="B14" s="30"/>
      <c r="C14" s="103"/>
      <c r="D14" s="103"/>
      <c r="E14" s="103"/>
      <c r="F14" s="180"/>
      <c r="G14" s="103"/>
      <c r="H14" s="103"/>
      <c r="I14" s="254"/>
    </row>
    <row r="15" spans="1:9" ht="12.95" customHeight="1" x14ac:dyDescent="0.2">
      <c r="A15" s="113" t="s">
        <v>14</v>
      </c>
      <c r="B15" s="30"/>
      <c r="C15" s="103"/>
      <c r="D15" s="103"/>
      <c r="E15" s="103"/>
      <c r="F15" s="181"/>
      <c r="G15" s="103"/>
      <c r="H15" s="103"/>
      <c r="I15" s="254"/>
    </row>
    <row r="16" spans="1:9" ht="12.95" customHeight="1" x14ac:dyDescent="0.2">
      <c r="A16" s="113" t="s">
        <v>15</v>
      </c>
      <c r="B16" s="178"/>
      <c r="C16" s="104"/>
      <c r="D16" s="104"/>
      <c r="E16" s="104"/>
      <c r="F16" s="180"/>
      <c r="G16" s="103"/>
      <c r="H16" s="103"/>
      <c r="I16" s="254"/>
    </row>
    <row r="17" spans="1:9" x14ac:dyDescent="0.2">
      <c r="A17" s="113" t="s">
        <v>16</v>
      </c>
      <c r="B17" s="30"/>
      <c r="C17" s="104"/>
      <c r="D17" s="104"/>
      <c r="E17" s="104"/>
      <c r="F17" s="180"/>
      <c r="G17" s="103"/>
      <c r="H17" s="103"/>
      <c r="I17" s="254"/>
    </row>
    <row r="18" spans="1:9" ht="12.95" customHeight="1" thickBot="1" x14ac:dyDescent="0.25">
      <c r="A18" s="149" t="s">
        <v>17</v>
      </c>
      <c r="B18" s="179"/>
      <c r="C18" s="151"/>
      <c r="D18" s="151"/>
      <c r="E18" s="151"/>
      <c r="F18" s="150" t="s">
        <v>37</v>
      </c>
      <c r="G18" s="260"/>
      <c r="H18" s="260"/>
      <c r="I18" s="258"/>
    </row>
    <row r="19" spans="1:9" ht="15.95" customHeight="1" thickBot="1" x14ac:dyDescent="0.25">
      <c r="A19" s="116" t="s">
        <v>18</v>
      </c>
      <c r="B19" s="58" t="s">
        <v>283</v>
      </c>
      <c r="C19" s="106">
        <f>+C8+C10+C11+C13+C14+C15+C16+C17+C18</f>
        <v>131058860</v>
      </c>
      <c r="D19" s="106">
        <f>+D8+D10+D11+D13+D14+D15+D16+D17+D18</f>
        <v>0</v>
      </c>
      <c r="E19" s="106">
        <f>+E8+E10+E11+E13+E14+E15+E16+E17+E18</f>
        <v>131058860</v>
      </c>
      <c r="F19" s="58" t="s">
        <v>284</v>
      </c>
      <c r="G19" s="106">
        <f>+G8+G10+G12+G13+G14+G15+G16+G17+G18</f>
        <v>195669016</v>
      </c>
      <c r="H19" s="106">
        <f>+H8+H10+H12+H13+H14+H15+H16+H17+H18</f>
        <v>3270001</v>
      </c>
      <c r="I19" s="134">
        <f>+I8+I10+I12+I13+I14+I15+I16+I17+I18</f>
        <v>198939017</v>
      </c>
    </row>
    <row r="20" spans="1:9" ht="12.95" customHeight="1" x14ac:dyDescent="0.2">
      <c r="A20" s="111" t="s">
        <v>19</v>
      </c>
      <c r="B20" s="124" t="s">
        <v>141</v>
      </c>
      <c r="C20" s="131">
        <f>+C21+C22+C23+C24+C25</f>
        <v>64610156</v>
      </c>
      <c r="D20" s="131">
        <f>+D21+D22+D23+D24+D25</f>
        <v>3270001</v>
      </c>
      <c r="E20" s="131">
        <f>+E21+E22+E23+E24+E25</f>
        <v>67880157</v>
      </c>
      <c r="F20" s="119" t="s">
        <v>115</v>
      </c>
      <c r="G20" s="261"/>
      <c r="H20" s="261"/>
      <c r="I20" s="259"/>
    </row>
    <row r="21" spans="1:9" ht="12.95" customHeight="1" x14ac:dyDescent="0.2">
      <c r="A21" s="113" t="s">
        <v>20</v>
      </c>
      <c r="B21" s="125" t="s">
        <v>130</v>
      </c>
      <c r="C21" s="47">
        <v>64610156</v>
      </c>
      <c r="D21" s="47">
        <f>E21-C21</f>
        <v>3270001</v>
      </c>
      <c r="E21" s="47">
        <v>67880157</v>
      </c>
      <c r="F21" s="119" t="s">
        <v>118</v>
      </c>
      <c r="G21" s="47"/>
      <c r="H21" s="47"/>
      <c r="I21" s="257"/>
    </row>
    <row r="22" spans="1:9" ht="12.95" customHeight="1" x14ac:dyDescent="0.2">
      <c r="A22" s="111" t="s">
        <v>21</v>
      </c>
      <c r="B22" s="125" t="s">
        <v>131</v>
      </c>
      <c r="C22" s="47"/>
      <c r="D22" s="47"/>
      <c r="E22" s="47"/>
      <c r="F22" s="119" t="s">
        <v>89</v>
      </c>
      <c r="G22" s="47"/>
      <c r="H22" s="47"/>
      <c r="I22" s="257"/>
    </row>
    <row r="23" spans="1:9" ht="12.95" customHeight="1" x14ac:dyDescent="0.2">
      <c r="A23" s="113" t="s">
        <v>22</v>
      </c>
      <c r="B23" s="125" t="s">
        <v>132</v>
      </c>
      <c r="C23" s="47"/>
      <c r="D23" s="47"/>
      <c r="E23" s="47"/>
      <c r="F23" s="119" t="s">
        <v>90</v>
      </c>
      <c r="G23" s="47"/>
      <c r="H23" s="47"/>
      <c r="I23" s="257"/>
    </row>
    <row r="24" spans="1:9" ht="12.95" customHeight="1" x14ac:dyDescent="0.2">
      <c r="A24" s="111" t="s">
        <v>23</v>
      </c>
      <c r="B24" s="125" t="s">
        <v>133</v>
      </c>
      <c r="C24" s="47"/>
      <c r="D24" s="47"/>
      <c r="E24" s="47"/>
      <c r="F24" s="118" t="s">
        <v>129</v>
      </c>
      <c r="G24" s="47"/>
      <c r="H24" s="47"/>
      <c r="I24" s="257"/>
    </row>
    <row r="25" spans="1:9" ht="12.95" customHeight="1" x14ac:dyDescent="0.2">
      <c r="A25" s="113" t="s">
        <v>24</v>
      </c>
      <c r="B25" s="126" t="s">
        <v>134</v>
      </c>
      <c r="C25" s="47"/>
      <c r="D25" s="47"/>
      <c r="E25" s="47"/>
      <c r="F25" s="119" t="s">
        <v>119</v>
      </c>
      <c r="G25" s="47"/>
      <c r="H25" s="47"/>
      <c r="I25" s="257"/>
    </row>
    <row r="26" spans="1:9" ht="12.95" customHeight="1" x14ac:dyDescent="0.2">
      <c r="A26" s="111" t="s">
        <v>25</v>
      </c>
      <c r="B26" s="127" t="s">
        <v>135</v>
      </c>
      <c r="C26" s="121">
        <f>+C27+C28+C29+C30+C31</f>
        <v>0</v>
      </c>
      <c r="D26" s="121">
        <f>+D27+D28+D29+D30+D31</f>
        <v>0</v>
      </c>
      <c r="E26" s="121">
        <f>+E27+E28+E29+E30+E31</f>
        <v>0</v>
      </c>
      <c r="F26" s="128" t="s">
        <v>117</v>
      </c>
      <c r="G26" s="47"/>
      <c r="H26" s="47"/>
      <c r="I26" s="257"/>
    </row>
    <row r="27" spans="1:9" ht="12.95" customHeight="1" x14ac:dyDescent="0.2">
      <c r="A27" s="113" t="s">
        <v>26</v>
      </c>
      <c r="B27" s="126" t="s">
        <v>136</v>
      </c>
      <c r="C27" s="47"/>
      <c r="D27" s="47"/>
      <c r="E27" s="47"/>
      <c r="F27" s="128" t="s">
        <v>277</v>
      </c>
      <c r="G27" s="47"/>
      <c r="H27" s="47"/>
      <c r="I27" s="257"/>
    </row>
    <row r="28" spans="1:9" ht="12.95" customHeight="1" x14ac:dyDescent="0.2">
      <c r="A28" s="111" t="s">
        <v>27</v>
      </c>
      <c r="B28" s="126" t="s">
        <v>137</v>
      </c>
      <c r="C28" s="47"/>
      <c r="D28" s="47"/>
      <c r="E28" s="47"/>
      <c r="F28" s="123"/>
      <c r="G28" s="47"/>
      <c r="H28" s="47"/>
      <c r="I28" s="257"/>
    </row>
    <row r="29" spans="1:9" ht="12.95" customHeight="1" x14ac:dyDescent="0.2">
      <c r="A29" s="113" t="s">
        <v>28</v>
      </c>
      <c r="B29" s="125" t="s">
        <v>138</v>
      </c>
      <c r="C29" s="47"/>
      <c r="D29" s="47"/>
      <c r="E29" s="47"/>
      <c r="F29" s="56"/>
      <c r="G29" s="47"/>
      <c r="H29" s="47"/>
      <c r="I29" s="257"/>
    </row>
    <row r="30" spans="1:9" ht="12.95" customHeight="1" x14ac:dyDescent="0.2">
      <c r="A30" s="111" t="s">
        <v>29</v>
      </c>
      <c r="B30" s="129" t="s">
        <v>139</v>
      </c>
      <c r="C30" s="47"/>
      <c r="D30" s="47"/>
      <c r="E30" s="47"/>
      <c r="F30" s="30"/>
      <c r="G30" s="47"/>
      <c r="H30" s="47"/>
      <c r="I30" s="257"/>
    </row>
    <row r="31" spans="1:9" ht="12.95" customHeight="1" thickBot="1" x14ac:dyDescent="0.25">
      <c r="A31" s="113" t="s">
        <v>30</v>
      </c>
      <c r="B31" s="130" t="s">
        <v>140</v>
      </c>
      <c r="C31" s="47"/>
      <c r="D31" s="47"/>
      <c r="E31" s="47"/>
      <c r="F31" s="56"/>
      <c r="G31" s="47"/>
      <c r="H31" s="47"/>
      <c r="I31" s="257"/>
    </row>
    <row r="32" spans="1:9" ht="21.75" customHeight="1" thickBot="1" x14ac:dyDescent="0.25">
      <c r="A32" s="116" t="s">
        <v>31</v>
      </c>
      <c r="B32" s="58" t="s">
        <v>274</v>
      </c>
      <c r="C32" s="106">
        <f>+C20+C26</f>
        <v>64610156</v>
      </c>
      <c r="D32" s="106">
        <f>+D20+D26</f>
        <v>3270001</v>
      </c>
      <c r="E32" s="106">
        <f>+E20+E26</f>
        <v>67880157</v>
      </c>
      <c r="F32" s="58" t="s">
        <v>278</v>
      </c>
      <c r="G32" s="106">
        <f>SUM(G20:G31)</f>
        <v>0</v>
      </c>
      <c r="H32" s="106">
        <f>SUM(H20:H31)</f>
        <v>0</v>
      </c>
      <c r="I32" s="134">
        <f>SUM(I20:I31)</f>
        <v>0</v>
      </c>
    </row>
    <row r="33" spans="1:9" ht="13.5" thickBot="1" x14ac:dyDescent="0.25">
      <c r="A33" s="116" t="s">
        <v>32</v>
      </c>
      <c r="B33" s="122" t="s">
        <v>279</v>
      </c>
      <c r="C33" s="282">
        <f>+C19+C32</f>
        <v>195669016</v>
      </c>
      <c r="D33" s="282">
        <f>+D19+D32</f>
        <v>3270001</v>
      </c>
      <c r="E33" s="283">
        <f>+E19+E32</f>
        <v>198939017</v>
      </c>
      <c r="F33" s="122" t="s">
        <v>280</v>
      </c>
      <c r="G33" s="282">
        <f>+G19+G32</f>
        <v>195669016</v>
      </c>
      <c r="H33" s="282">
        <f>+H19+H32</f>
        <v>3270001</v>
      </c>
      <c r="I33" s="283">
        <f>+I19+I32</f>
        <v>198939017</v>
      </c>
    </row>
    <row r="34" spans="1:9" ht="13.5" thickBot="1" x14ac:dyDescent="0.25">
      <c r="A34" s="116" t="s">
        <v>33</v>
      </c>
      <c r="B34" s="122" t="s">
        <v>93</v>
      </c>
      <c r="C34" s="282">
        <f>IF(C19-G19&lt;0,G19-C19,"-")</f>
        <v>64610156</v>
      </c>
      <c r="D34" s="282">
        <f>IF(D19-H19&lt;0,H19-D19,"-")</f>
        <v>3270001</v>
      </c>
      <c r="E34" s="283">
        <f>IF(E19-I19&lt;0,I19-E19,"-")</f>
        <v>67880157</v>
      </c>
      <c r="F34" s="122" t="s">
        <v>94</v>
      </c>
      <c r="G34" s="282" t="str">
        <f>IF(C19-G19&gt;0,C19-G19,"-")</f>
        <v>-</v>
      </c>
      <c r="H34" s="282" t="str">
        <f>IF(D19-H19&gt;0,D19-H19,"-")</f>
        <v>-</v>
      </c>
      <c r="I34" s="283" t="str">
        <f>IF(E19-I19&gt;0,E19-I19,"-")</f>
        <v>-</v>
      </c>
    </row>
    <row r="35" spans="1:9" ht="13.5" thickBot="1" x14ac:dyDescent="0.25">
      <c r="A35" s="116" t="s">
        <v>34</v>
      </c>
      <c r="B35" s="122" t="s">
        <v>423</v>
      </c>
      <c r="C35" s="282" t="str">
        <f>IF(C33-G33&lt;0,G33-C33,"-")</f>
        <v>-</v>
      </c>
      <c r="D35" s="282" t="str">
        <f>IF(D33-H33&lt;0,H33-D33,"-")</f>
        <v>-</v>
      </c>
      <c r="E35" s="282" t="str">
        <f>IF(E33-I33&lt;0,I33-E33,"-")</f>
        <v>-</v>
      </c>
      <c r="F35" s="122" t="s">
        <v>424</v>
      </c>
      <c r="G35" s="282" t="str">
        <f>IF(C33-G33&gt;0,C33-G33,"-")</f>
        <v>-</v>
      </c>
      <c r="H35" s="282" t="str">
        <f>IF(D33-H33&gt;0,D33-H33,"-")</f>
        <v>-</v>
      </c>
      <c r="I35" s="282" t="str">
        <f>IF(E33-I33&gt;0,E33-I33,"-")</f>
        <v>-</v>
      </c>
    </row>
    <row r="36" spans="1:9" x14ac:dyDescent="0.2">
      <c r="I36" s="378" t="s">
        <v>531</v>
      </c>
    </row>
  </sheetData>
  <sheetProtection formatCells="0"/>
  <mergeCells count="3">
    <mergeCell ref="A5:A6"/>
    <mergeCell ref="F1:I1"/>
    <mergeCell ref="F2:I2"/>
  </mergeCells>
  <phoneticPr fontId="0" type="noConversion"/>
  <printOptions horizontalCentered="1"/>
  <pageMargins left="0.78740157480314965" right="0.78740157480314965" top="0.47244094488188981" bottom="0.78740157480314965" header="0.47244094488188981" footer="0.78740157480314965"/>
  <pageSetup paperSize="9" scale="70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5D3EE-7552-440E-B6EF-C5B6388195BD}">
  <sheetPr>
    <tabColor rgb="FF92D050"/>
  </sheetPr>
  <dimension ref="A1:G27"/>
  <sheetViews>
    <sheetView view="pageLayout" zoomScaleNormal="100" workbookViewId="0">
      <selection activeCell="F12" sqref="F12"/>
    </sheetView>
  </sheetViews>
  <sheetFormatPr defaultRowHeight="12.75" x14ac:dyDescent="0.2"/>
  <cols>
    <col min="1" max="1" width="47.1640625" style="28" customWidth="1"/>
    <col min="2" max="2" width="15.6640625" style="27" customWidth="1"/>
    <col min="3" max="3" width="16.33203125" style="27" customWidth="1"/>
    <col min="4" max="5" width="18" style="27" customWidth="1"/>
    <col min="6" max="6" width="16.6640625" style="27" customWidth="1"/>
    <col min="7" max="7" width="18.83203125" style="32" customWidth="1"/>
    <col min="8" max="9" width="12.83203125" style="27" customWidth="1"/>
    <col min="10" max="10" width="13.83203125" style="27" customWidth="1"/>
    <col min="11" max="16384" width="9.33203125" style="27"/>
  </cols>
  <sheetData>
    <row r="1" spans="1:7" ht="15.75" x14ac:dyDescent="0.2">
      <c r="D1" s="413" t="s">
        <v>539</v>
      </c>
      <c r="E1" s="413"/>
      <c r="F1" s="413"/>
      <c r="G1" s="413"/>
    </row>
    <row r="2" spans="1:7" ht="15" customHeight="1" x14ac:dyDescent="0.2">
      <c r="A2" s="311"/>
      <c r="B2" s="379"/>
      <c r="C2" s="379"/>
      <c r="D2" s="414" t="s">
        <v>540</v>
      </c>
      <c r="E2" s="414"/>
      <c r="F2" s="414"/>
      <c r="G2" s="414"/>
    </row>
    <row r="3" spans="1:7" x14ac:dyDescent="0.2">
      <c r="A3" s="311"/>
      <c r="B3" s="312"/>
      <c r="C3" s="312"/>
      <c r="D3" s="312"/>
      <c r="E3" s="312"/>
      <c r="F3" s="312"/>
      <c r="G3" s="312"/>
    </row>
    <row r="4" spans="1:7" ht="25.5" customHeight="1" x14ac:dyDescent="0.2">
      <c r="A4" s="418" t="s">
        <v>0</v>
      </c>
      <c r="B4" s="418"/>
      <c r="C4" s="418"/>
      <c r="D4" s="418"/>
      <c r="E4" s="418"/>
      <c r="F4" s="418"/>
      <c r="G4" s="418"/>
    </row>
    <row r="5" spans="1:7" ht="17.25" customHeight="1" thickBot="1" x14ac:dyDescent="0.3">
      <c r="A5" s="311"/>
      <c r="B5" s="312"/>
      <c r="C5" s="312"/>
      <c r="D5" s="312"/>
      <c r="E5" s="312"/>
      <c r="F5" s="312"/>
      <c r="G5" s="313">
        <f>'KVI_MOD_2.2.sz.mell'!I4</f>
        <v>0</v>
      </c>
    </row>
    <row r="6" spans="1:7" s="29" customFormat="1" ht="44.45" customHeight="1" thickBot="1" x14ac:dyDescent="0.25">
      <c r="A6" s="314" t="s">
        <v>47</v>
      </c>
      <c r="B6" s="287" t="s">
        <v>48</v>
      </c>
      <c r="C6" s="287" t="s">
        <v>49</v>
      </c>
      <c r="D6" s="287" t="str">
        <f>+CONCATENATE("Felhasználás   ",LEFT(KVI_MOD_ALAPADATOK!D1,4)-1,". XII. 31-ig")</f>
        <v>Felhasználás   2019. XII. 31-ig</v>
      </c>
      <c r="E6" s="287" t="str">
        <f>CONCATENATE(KVI_MOD_ALAPADATOK!D1,". évi eredeti előirányzat")</f>
        <v>2020. évi eredeti előirányzat</v>
      </c>
      <c r="F6" s="287" t="s">
        <v>504</v>
      </c>
      <c r="G6" s="288" t="s">
        <v>505</v>
      </c>
    </row>
    <row r="7" spans="1:7" s="32" customFormat="1" ht="12" customHeight="1" thickBot="1" x14ac:dyDescent="0.25">
      <c r="A7" s="315" t="s">
        <v>370</v>
      </c>
      <c r="B7" s="316" t="s">
        <v>371</v>
      </c>
      <c r="C7" s="316" t="s">
        <v>372</v>
      </c>
      <c r="D7" s="316" t="s">
        <v>374</v>
      </c>
      <c r="E7" s="316" t="s">
        <v>373</v>
      </c>
      <c r="F7" s="316" t="s">
        <v>375</v>
      </c>
      <c r="G7" s="317" t="s">
        <v>477</v>
      </c>
    </row>
    <row r="8" spans="1:7" ht="15.95" customHeight="1" x14ac:dyDescent="0.2">
      <c r="A8" s="210" t="s">
        <v>510</v>
      </c>
      <c r="B8" s="21">
        <v>111971908</v>
      </c>
      <c r="C8" s="212" t="s">
        <v>511</v>
      </c>
      <c r="D8" s="21">
        <v>103462708</v>
      </c>
      <c r="E8" s="21">
        <v>8509200</v>
      </c>
      <c r="F8" s="21">
        <f t="shared" ref="F8:F21" si="0">B8-D8-E8</f>
        <v>0</v>
      </c>
      <c r="G8" s="33">
        <f>E8+F8</f>
        <v>8509200</v>
      </c>
    </row>
    <row r="9" spans="1:7" ht="15.95" customHeight="1" x14ac:dyDescent="0.2">
      <c r="A9" s="210" t="s">
        <v>512</v>
      </c>
      <c r="B9" s="21">
        <v>104613317</v>
      </c>
      <c r="C9" s="212" t="s">
        <v>513</v>
      </c>
      <c r="D9" s="21">
        <v>90914259</v>
      </c>
      <c r="E9" s="21">
        <v>13699058</v>
      </c>
      <c r="F9" s="21">
        <f t="shared" si="0"/>
        <v>0</v>
      </c>
      <c r="G9" s="33">
        <f t="shared" ref="G9:G25" si="1">E9+F9</f>
        <v>13699058</v>
      </c>
    </row>
    <row r="10" spans="1:7" ht="22.5" x14ac:dyDescent="0.2">
      <c r="A10" s="210" t="s">
        <v>514</v>
      </c>
      <c r="B10" s="21">
        <v>87833480</v>
      </c>
      <c r="C10" s="212" t="s">
        <v>515</v>
      </c>
      <c r="D10" s="21"/>
      <c r="E10" s="21">
        <v>87833480</v>
      </c>
      <c r="F10" s="21">
        <f>-E10</f>
        <v>-87833480</v>
      </c>
      <c r="G10" s="33">
        <f t="shared" si="1"/>
        <v>0</v>
      </c>
    </row>
    <row r="11" spans="1:7" ht="15.95" customHeight="1" x14ac:dyDescent="0.2">
      <c r="A11" s="211" t="s">
        <v>516</v>
      </c>
      <c r="B11" s="21">
        <v>3942212</v>
      </c>
      <c r="C11" s="212" t="s">
        <v>517</v>
      </c>
      <c r="D11" s="21">
        <v>2635463</v>
      </c>
      <c r="E11" s="21">
        <v>1306749</v>
      </c>
      <c r="F11" s="21">
        <v>-300</v>
      </c>
      <c r="G11" s="33">
        <f t="shared" si="1"/>
        <v>1306449</v>
      </c>
    </row>
    <row r="12" spans="1:7" ht="15.95" customHeight="1" x14ac:dyDescent="0.2">
      <c r="A12" s="210" t="s">
        <v>518</v>
      </c>
      <c r="B12" s="21">
        <v>2433981</v>
      </c>
      <c r="C12" s="212" t="s">
        <v>515</v>
      </c>
      <c r="D12" s="21"/>
      <c r="E12" s="21">
        <v>2433981</v>
      </c>
      <c r="F12" s="21">
        <v>1</v>
      </c>
      <c r="G12" s="33">
        <f t="shared" si="1"/>
        <v>2433982</v>
      </c>
    </row>
    <row r="13" spans="1:7" ht="15.95" customHeight="1" x14ac:dyDescent="0.2">
      <c r="A13" s="211" t="s">
        <v>519</v>
      </c>
      <c r="B13" s="21">
        <v>2000250</v>
      </c>
      <c r="C13" s="212" t="s">
        <v>515</v>
      </c>
      <c r="D13" s="21"/>
      <c r="E13" s="21">
        <v>2000250</v>
      </c>
      <c r="F13" s="21">
        <f t="shared" si="0"/>
        <v>0</v>
      </c>
      <c r="G13" s="33">
        <f t="shared" si="1"/>
        <v>2000250</v>
      </c>
    </row>
    <row r="14" spans="1:7" ht="15.95" customHeight="1" x14ac:dyDescent="0.2">
      <c r="A14" s="210" t="s">
        <v>520</v>
      </c>
      <c r="B14" s="21">
        <v>654050</v>
      </c>
      <c r="C14" s="212" t="s">
        <v>515</v>
      </c>
      <c r="D14" s="21"/>
      <c r="E14" s="21">
        <v>654050</v>
      </c>
      <c r="F14" s="21">
        <f t="shared" si="0"/>
        <v>0</v>
      </c>
      <c r="G14" s="33">
        <f t="shared" si="1"/>
        <v>654050</v>
      </c>
    </row>
    <row r="15" spans="1:7" ht="15.95" customHeight="1" x14ac:dyDescent="0.2">
      <c r="A15" s="210" t="s">
        <v>521</v>
      </c>
      <c r="B15" s="21">
        <v>35907370</v>
      </c>
      <c r="C15" s="212" t="s">
        <v>515</v>
      </c>
      <c r="D15" s="21"/>
      <c r="E15" s="21">
        <v>35907370</v>
      </c>
      <c r="F15" s="21">
        <f>-E15</f>
        <v>-35907370</v>
      </c>
      <c r="G15" s="33">
        <f t="shared" si="1"/>
        <v>0</v>
      </c>
    </row>
    <row r="16" spans="1:7" ht="15.95" customHeight="1" x14ac:dyDescent="0.2">
      <c r="A16" s="210" t="s">
        <v>522</v>
      </c>
      <c r="B16" s="21">
        <v>4999997</v>
      </c>
      <c r="C16" s="212" t="s">
        <v>515</v>
      </c>
      <c r="D16" s="21"/>
      <c r="E16" s="21">
        <v>4999997</v>
      </c>
      <c r="F16" s="21">
        <f t="shared" si="0"/>
        <v>0</v>
      </c>
      <c r="G16" s="33">
        <f t="shared" si="1"/>
        <v>4999997</v>
      </c>
    </row>
    <row r="17" spans="1:7" ht="15.95" customHeight="1" x14ac:dyDescent="0.2">
      <c r="A17" s="210" t="s">
        <v>523</v>
      </c>
      <c r="B17" s="21">
        <v>6826617</v>
      </c>
      <c r="C17" s="212" t="s">
        <v>515</v>
      </c>
      <c r="D17" s="21"/>
      <c r="E17" s="21">
        <v>6826617</v>
      </c>
      <c r="F17" s="21">
        <f>-E17</f>
        <v>-6826617</v>
      </c>
      <c r="G17" s="33">
        <f t="shared" si="1"/>
        <v>0</v>
      </c>
    </row>
    <row r="18" spans="1:7" ht="15.95" customHeight="1" x14ac:dyDescent="0.2">
      <c r="A18" s="210" t="s">
        <v>524</v>
      </c>
      <c r="B18" s="21">
        <v>2970149</v>
      </c>
      <c r="C18" s="212" t="s">
        <v>515</v>
      </c>
      <c r="D18" s="21"/>
      <c r="E18" s="21">
        <v>2970149</v>
      </c>
      <c r="F18" s="21">
        <f t="shared" si="0"/>
        <v>0</v>
      </c>
      <c r="G18" s="33">
        <f t="shared" si="1"/>
        <v>2970149</v>
      </c>
    </row>
    <row r="19" spans="1:7" ht="15.95" customHeight="1" x14ac:dyDescent="0.2">
      <c r="A19" s="210" t="s">
        <v>525</v>
      </c>
      <c r="B19" s="21">
        <v>1867550</v>
      </c>
      <c r="C19" s="212" t="s">
        <v>515</v>
      </c>
      <c r="D19" s="21"/>
      <c r="E19" s="21">
        <v>1867550</v>
      </c>
      <c r="F19" s="21">
        <v>-449700</v>
      </c>
      <c r="G19" s="33">
        <f t="shared" si="1"/>
        <v>1417850</v>
      </c>
    </row>
    <row r="20" spans="1:7" ht="15.95" customHeight="1" x14ac:dyDescent="0.2">
      <c r="A20" s="210" t="s">
        <v>526</v>
      </c>
      <c r="B20" s="21">
        <v>5289099</v>
      </c>
      <c r="C20" s="212" t="s">
        <v>515</v>
      </c>
      <c r="D20" s="21"/>
      <c r="E20" s="21">
        <v>5289099</v>
      </c>
      <c r="F20" s="21">
        <f>B20-D20-E20</f>
        <v>0</v>
      </c>
      <c r="G20" s="33">
        <f t="shared" si="1"/>
        <v>5289099</v>
      </c>
    </row>
    <row r="21" spans="1:7" ht="15.95" customHeight="1" x14ac:dyDescent="0.2">
      <c r="A21" s="210" t="s">
        <v>529</v>
      </c>
      <c r="B21" s="21">
        <v>1270000</v>
      </c>
      <c r="C21" s="212" t="s">
        <v>515</v>
      </c>
      <c r="D21" s="21"/>
      <c r="E21" s="21"/>
      <c r="F21" s="21">
        <f t="shared" si="0"/>
        <v>1270000</v>
      </c>
      <c r="G21" s="33">
        <f t="shared" si="1"/>
        <v>1270000</v>
      </c>
    </row>
    <row r="22" spans="1:7" ht="15.95" customHeight="1" x14ac:dyDescent="0.2">
      <c r="A22" s="210" t="s">
        <v>530</v>
      </c>
      <c r="B22" s="21">
        <v>2000000</v>
      </c>
      <c r="C22" s="212" t="s">
        <v>515</v>
      </c>
      <c r="D22" s="21"/>
      <c r="E22" s="21"/>
      <c r="F22" s="21">
        <v>2000000</v>
      </c>
      <c r="G22" s="33">
        <f t="shared" si="1"/>
        <v>2000000</v>
      </c>
    </row>
    <row r="23" spans="1:7" ht="15.95" customHeight="1" x14ac:dyDescent="0.2">
      <c r="A23" s="210"/>
      <c r="B23" s="21"/>
      <c r="C23" s="212"/>
      <c r="D23" s="21"/>
      <c r="E23" s="21"/>
      <c r="F23" s="21"/>
      <c r="G23" s="33">
        <f t="shared" si="1"/>
        <v>0</v>
      </c>
    </row>
    <row r="24" spans="1:7" ht="15.95" customHeight="1" x14ac:dyDescent="0.2">
      <c r="A24" s="210"/>
      <c r="B24" s="21"/>
      <c r="C24" s="212"/>
      <c r="D24" s="21"/>
      <c r="E24" s="21"/>
      <c r="F24" s="21"/>
      <c r="G24" s="33">
        <f t="shared" si="1"/>
        <v>0</v>
      </c>
    </row>
    <row r="25" spans="1:7" ht="15.95" customHeight="1" thickBot="1" x14ac:dyDescent="0.25">
      <c r="A25" s="34"/>
      <c r="B25" s="22"/>
      <c r="C25" s="213"/>
      <c r="D25" s="22"/>
      <c r="E25" s="22"/>
      <c r="F25" s="22"/>
      <c r="G25" s="35">
        <f t="shared" si="1"/>
        <v>0</v>
      </c>
    </row>
    <row r="26" spans="1:7" s="38" customFormat="1" ht="18" customHeight="1" thickBot="1" x14ac:dyDescent="0.25">
      <c r="A26" s="69" t="s">
        <v>46</v>
      </c>
      <c r="B26" s="36">
        <f>SUM(B8:B25)</f>
        <v>374579980</v>
      </c>
      <c r="C26" s="54"/>
      <c r="D26" s="36">
        <f>SUM(D8:D25)</f>
        <v>197012430</v>
      </c>
      <c r="E26" s="36"/>
      <c r="F26" s="36">
        <f>SUM(F8:F25)</f>
        <v>-127747466</v>
      </c>
      <c r="G26" s="37">
        <f>SUM(G8:G25)</f>
        <v>46550084</v>
      </c>
    </row>
    <row r="27" spans="1:7" x14ac:dyDescent="0.2">
      <c r="G27" s="378" t="s">
        <v>531</v>
      </c>
    </row>
  </sheetData>
  <mergeCells count="3">
    <mergeCell ref="A4:G4"/>
    <mergeCell ref="D1:G1"/>
    <mergeCell ref="D2:G2"/>
  </mergeCells>
  <phoneticPr fontId="0" type="noConversion"/>
  <printOptions horizontalCentered="1"/>
  <pageMargins left="0.61" right="0.52" top="1.02" bottom="0.98425196850393704" header="0.78740157480314965" footer="0.78740157480314965"/>
  <pageSetup paperSize="9" scale="96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6FF94-B6A0-437E-AE00-C6996BE2F329}">
  <sheetPr>
    <tabColor rgb="FF92D050"/>
  </sheetPr>
  <dimension ref="A1:I23"/>
  <sheetViews>
    <sheetView view="pageLayout" zoomScaleNormal="115" workbookViewId="0">
      <selection activeCell="C14" sqref="C14"/>
    </sheetView>
  </sheetViews>
  <sheetFormatPr defaultRowHeight="12.75" x14ac:dyDescent="0.2"/>
  <cols>
    <col min="1" max="1" width="54.1640625" style="28" customWidth="1"/>
    <col min="2" max="2" width="15.6640625" style="27" customWidth="1"/>
    <col min="3" max="3" width="16.33203125" style="27" customWidth="1"/>
    <col min="4" max="5" width="18" style="27" customWidth="1"/>
    <col min="6" max="6" width="16.6640625" style="27" customWidth="1"/>
    <col min="7" max="7" width="18.83203125" style="27" customWidth="1"/>
    <col min="8" max="9" width="12.83203125" style="27" customWidth="1"/>
    <col min="10" max="10" width="13.83203125" style="27" customWidth="1"/>
    <col min="11" max="16384" width="9.33203125" style="27"/>
  </cols>
  <sheetData>
    <row r="1" spans="1:9" ht="15.75" x14ac:dyDescent="0.2">
      <c r="D1" s="413" t="s">
        <v>541</v>
      </c>
      <c r="E1" s="413"/>
      <c r="F1" s="413"/>
      <c r="G1" s="413"/>
    </row>
    <row r="2" spans="1:9" ht="15" x14ac:dyDescent="0.2">
      <c r="A2" s="311"/>
      <c r="B2" s="379"/>
      <c r="C2" s="379"/>
      <c r="D2" s="414" t="s">
        <v>542</v>
      </c>
      <c r="E2" s="414"/>
      <c r="F2" s="414"/>
      <c r="G2" s="414"/>
    </row>
    <row r="3" spans="1:9" x14ac:dyDescent="0.2">
      <c r="A3" s="311"/>
      <c r="B3" s="312"/>
      <c r="C3" s="312"/>
      <c r="D3" s="312"/>
      <c r="E3" s="312"/>
      <c r="F3" s="312"/>
      <c r="G3" s="312"/>
    </row>
    <row r="4" spans="1:9" ht="24.75" customHeight="1" x14ac:dyDescent="0.2">
      <c r="A4" s="418" t="s">
        <v>1</v>
      </c>
      <c r="B4" s="418"/>
      <c r="C4" s="418"/>
      <c r="D4" s="418"/>
      <c r="E4" s="418"/>
      <c r="F4" s="418"/>
      <c r="G4" s="418"/>
    </row>
    <row r="5" spans="1:9" ht="23.25" customHeight="1" thickBot="1" x14ac:dyDescent="0.3">
      <c r="A5" s="311"/>
      <c r="B5" s="312"/>
      <c r="C5" s="312"/>
      <c r="D5" s="312"/>
      <c r="E5" s="312"/>
      <c r="F5" s="312"/>
      <c r="G5" s="313">
        <f>'KVI_MOD_3.sz.mell..'!G5</f>
        <v>0</v>
      </c>
    </row>
    <row r="6" spans="1:9" s="29" customFormat="1" ht="48.75" customHeight="1" thickBot="1" x14ac:dyDescent="0.25">
      <c r="A6" s="314" t="s">
        <v>50</v>
      </c>
      <c r="B6" s="287" t="s">
        <v>48</v>
      </c>
      <c r="C6" s="287" t="s">
        <v>49</v>
      </c>
      <c r="D6" s="287" t="str">
        <f>+'KVI_MOD_3.sz.mell..'!D6</f>
        <v>Felhasználás   2019. XII. 31-ig</v>
      </c>
      <c r="E6" s="287" t="str">
        <f>'KVI_MOD_3.sz.mell..'!E6</f>
        <v>2020. évi eredeti előirányzat</v>
      </c>
      <c r="F6" s="287" t="str">
        <f>'KVI_MOD_3.sz.mell..'!F6</f>
        <v>Összes 
módosítás 2020. …..ig</v>
      </c>
      <c r="G6" s="288" t="str">
        <f>'KVI_MOD_3.sz.mell..'!G6</f>
        <v>Módosított előirányzat 2020. 
….-án</v>
      </c>
    </row>
    <row r="7" spans="1:9" s="32" customFormat="1" ht="15.2" customHeight="1" thickBot="1" x14ac:dyDescent="0.25">
      <c r="A7" s="315" t="s">
        <v>370</v>
      </c>
      <c r="B7" s="316" t="s">
        <v>371</v>
      </c>
      <c r="C7" s="316" t="s">
        <v>372</v>
      </c>
      <c r="D7" s="316" t="s">
        <v>374</v>
      </c>
      <c r="E7" s="316" t="s">
        <v>373</v>
      </c>
      <c r="F7" s="316" t="s">
        <v>375</v>
      </c>
      <c r="G7" s="317" t="s">
        <v>477</v>
      </c>
    </row>
    <row r="8" spans="1:9" ht="15.95" customHeight="1" x14ac:dyDescent="0.2">
      <c r="A8" s="39" t="s">
        <v>527</v>
      </c>
      <c r="B8" s="40">
        <v>17390675</v>
      </c>
      <c r="C8" s="214" t="s">
        <v>515</v>
      </c>
      <c r="D8" s="40"/>
      <c r="E8" s="40">
        <v>17390675</v>
      </c>
      <c r="F8" s="40"/>
      <c r="G8" s="41">
        <f>E8+F8</f>
        <v>17390675</v>
      </c>
    </row>
    <row r="9" spans="1:9" ht="24" x14ac:dyDescent="0.2">
      <c r="A9" s="39" t="s">
        <v>514</v>
      </c>
      <c r="B9" s="40">
        <v>87833480</v>
      </c>
      <c r="C9" s="214" t="s">
        <v>515</v>
      </c>
      <c r="D9" s="40"/>
      <c r="E9" s="40">
        <v>0</v>
      </c>
      <c r="F9" s="40">
        <v>87833480</v>
      </c>
      <c r="G9" s="41">
        <f t="shared" ref="G9:G21" si="0">E9+F9</f>
        <v>87833480</v>
      </c>
      <c r="I9" s="351"/>
    </row>
    <row r="10" spans="1:9" ht="15.95" customHeight="1" x14ac:dyDescent="0.2">
      <c r="A10" s="39" t="s">
        <v>521</v>
      </c>
      <c r="B10" s="40">
        <v>35907370</v>
      </c>
      <c r="C10" s="214" t="s">
        <v>515</v>
      </c>
      <c r="D10" s="40"/>
      <c r="E10" s="40"/>
      <c r="F10" s="40">
        <v>35907370</v>
      </c>
      <c r="G10" s="41">
        <f t="shared" si="0"/>
        <v>35907370</v>
      </c>
    </row>
    <row r="11" spans="1:9" ht="15.95" customHeight="1" x14ac:dyDescent="0.2">
      <c r="A11" s="39" t="s">
        <v>523</v>
      </c>
      <c r="B11" s="40">
        <v>7276618</v>
      </c>
      <c r="C11" s="214" t="s">
        <v>515</v>
      </c>
      <c r="D11" s="40"/>
      <c r="E11" s="40">
        <v>-1</v>
      </c>
      <c r="F11" s="40">
        <v>7276618</v>
      </c>
      <c r="G11" s="41">
        <f t="shared" si="0"/>
        <v>7276617</v>
      </c>
    </row>
    <row r="12" spans="1:9" ht="15.95" customHeight="1" x14ac:dyDescent="0.2">
      <c r="A12" s="39"/>
      <c r="B12" s="40"/>
      <c r="C12" s="214"/>
      <c r="D12" s="40"/>
      <c r="E12" s="40"/>
      <c r="F12" s="40"/>
      <c r="G12" s="41">
        <f t="shared" si="0"/>
        <v>0</v>
      </c>
    </row>
    <row r="13" spans="1:9" ht="15.95" customHeight="1" x14ac:dyDescent="0.2">
      <c r="A13" s="39"/>
      <c r="B13" s="40"/>
      <c r="C13" s="214"/>
      <c r="D13" s="40"/>
      <c r="E13" s="40"/>
      <c r="F13" s="40"/>
      <c r="G13" s="41">
        <f t="shared" si="0"/>
        <v>0</v>
      </c>
    </row>
    <row r="14" spans="1:9" ht="15.95" customHeight="1" x14ac:dyDescent="0.2">
      <c r="A14" s="39"/>
      <c r="B14" s="40"/>
      <c r="C14" s="214"/>
      <c r="D14" s="40"/>
      <c r="E14" s="40"/>
      <c r="F14" s="40"/>
      <c r="G14" s="41">
        <f t="shared" si="0"/>
        <v>0</v>
      </c>
    </row>
    <row r="15" spans="1:9" ht="15.95" customHeight="1" x14ac:dyDescent="0.2">
      <c r="A15" s="39"/>
      <c r="B15" s="40"/>
      <c r="C15" s="214"/>
      <c r="D15" s="40"/>
      <c r="E15" s="40"/>
      <c r="F15" s="40"/>
      <c r="G15" s="41">
        <f t="shared" si="0"/>
        <v>0</v>
      </c>
    </row>
    <row r="16" spans="1:9" ht="15.95" customHeight="1" x14ac:dyDescent="0.2">
      <c r="A16" s="39"/>
      <c r="B16" s="40"/>
      <c r="C16" s="214"/>
      <c r="D16" s="40"/>
      <c r="E16" s="40"/>
      <c r="F16" s="40"/>
      <c r="G16" s="41">
        <f t="shared" si="0"/>
        <v>0</v>
      </c>
    </row>
    <row r="17" spans="1:7" ht="15.95" customHeight="1" x14ac:dyDescent="0.2">
      <c r="A17" s="39"/>
      <c r="B17" s="40"/>
      <c r="C17" s="214"/>
      <c r="D17" s="40"/>
      <c r="E17" s="40"/>
      <c r="F17" s="40"/>
      <c r="G17" s="41">
        <f t="shared" si="0"/>
        <v>0</v>
      </c>
    </row>
    <row r="18" spans="1:7" ht="15.95" customHeight="1" x14ac:dyDescent="0.2">
      <c r="A18" s="39"/>
      <c r="B18" s="40"/>
      <c r="C18" s="214"/>
      <c r="D18" s="40"/>
      <c r="E18" s="40"/>
      <c r="F18" s="40"/>
      <c r="G18" s="41">
        <f t="shared" si="0"/>
        <v>0</v>
      </c>
    </row>
    <row r="19" spans="1:7" ht="15.95" customHeight="1" x14ac:dyDescent="0.2">
      <c r="A19" s="39"/>
      <c r="B19" s="40"/>
      <c r="C19" s="214"/>
      <c r="D19" s="40"/>
      <c r="E19" s="40"/>
      <c r="F19" s="40"/>
      <c r="G19" s="41">
        <f t="shared" si="0"/>
        <v>0</v>
      </c>
    </row>
    <row r="20" spans="1:7" ht="15.95" customHeight="1" x14ac:dyDescent="0.2">
      <c r="A20" s="39"/>
      <c r="B20" s="40"/>
      <c r="C20" s="214"/>
      <c r="D20" s="40"/>
      <c r="E20" s="40"/>
      <c r="F20" s="40"/>
      <c r="G20" s="41">
        <f t="shared" si="0"/>
        <v>0</v>
      </c>
    </row>
    <row r="21" spans="1:7" ht="15.95" customHeight="1" thickBot="1" x14ac:dyDescent="0.25">
      <c r="A21" s="42"/>
      <c r="B21" s="43"/>
      <c r="C21" s="215"/>
      <c r="D21" s="43"/>
      <c r="E21" s="43"/>
      <c r="F21" s="43"/>
      <c r="G21" s="44">
        <f t="shared" si="0"/>
        <v>0</v>
      </c>
    </row>
    <row r="22" spans="1:7" s="38" customFormat="1" ht="18" customHeight="1" thickBot="1" x14ac:dyDescent="0.25">
      <c r="A22" s="69" t="s">
        <v>46</v>
      </c>
      <c r="B22" s="70">
        <f>SUM(B8:B21)</f>
        <v>148408143</v>
      </c>
      <c r="C22" s="55"/>
      <c r="D22" s="70">
        <f>SUM(D8:D21)</f>
        <v>0</v>
      </c>
      <c r="E22" s="70"/>
      <c r="F22" s="70">
        <f>SUM(F8:F21)</f>
        <v>131017468</v>
      </c>
      <c r="G22" s="45">
        <f>SUM(G8:G21)</f>
        <v>148408142</v>
      </c>
    </row>
    <row r="23" spans="1:7" x14ac:dyDescent="0.2">
      <c r="G23" s="380" t="s">
        <v>531</v>
      </c>
    </row>
  </sheetData>
  <mergeCells count="3">
    <mergeCell ref="A4:G4"/>
    <mergeCell ref="D1:G1"/>
    <mergeCell ref="D2:G2"/>
  </mergeCells>
  <phoneticPr fontId="0" type="noConversion"/>
  <printOptions horizontalCentered="1"/>
  <pageMargins left="0.65" right="0.78740157480314965" top="1.2369791666666667" bottom="0.98425196850393704" header="0.78740157480314965" footer="0.78740157480314965"/>
  <pageSetup paperSize="9" scale="9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3EFA7-1920-4DA8-A4FE-C5C55E80E456}">
  <sheetPr codeName="Munka4">
    <tabColor rgb="FF92D050"/>
  </sheetPr>
  <dimension ref="A1:K160"/>
  <sheetViews>
    <sheetView view="pageLayout" topLeftCell="A23" zoomScaleNormal="120" zoomScaleSheetLayoutView="100" workbookViewId="0">
      <selection activeCell="B98" sqref="B98"/>
    </sheetView>
  </sheetViews>
  <sheetFormatPr defaultRowHeight="12.75" x14ac:dyDescent="0.2"/>
  <cols>
    <col min="1" max="1" width="16.1640625" style="146" customWidth="1"/>
    <col min="2" max="2" width="63.83203125" style="147" customWidth="1"/>
    <col min="3" max="3" width="14.1640625" style="148" customWidth="1"/>
    <col min="4" max="5" width="14.1640625" style="2" customWidth="1"/>
    <col min="6" max="16384" width="9.33203125" style="2"/>
  </cols>
  <sheetData>
    <row r="1" spans="1:5" s="1" customFormat="1" ht="16.5" customHeight="1" x14ac:dyDescent="0.25">
      <c r="A1" s="298"/>
      <c r="B1" s="404" t="s">
        <v>543</v>
      </c>
      <c r="C1" s="405"/>
      <c r="D1" s="405"/>
      <c r="E1" s="405"/>
    </row>
    <row r="2" spans="1:5" s="1" customFormat="1" ht="16.5" customHeight="1" thickBot="1" x14ac:dyDescent="0.25">
      <c r="A2" s="298"/>
      <c r="B2" s="423" t="s">
        <v>544</v>
      </c>
      <c r="C2" s="423"/>
      <c r="D2" s="423"/>
      <c r="E2" s="423"/>
    </row>
    <row r="3" spans="1:5" s="49" customFormat="1" ht="21.2" customHeight="1" thickBot="1" x14ac:dyDescent="0.25">
      <c r="A3" s="307" t="s">
        <v>44</v>
      </c>
      <c r="B3" s="422" t="str">
        <f>CONCATENATE(KVI_MOD_ALAPADATOK!A3)</f>
        <v>Sajószöged Községi Önkormányzat</v>
      </c>
      <c r="C3" s="422"/>
      <c r="D3" s="422"/>
      <c r="E3" s="308" t="s">
        <v>38</v>
      </c>
    </row>
    <row r="4" spans="1:5" s="49" customFormat="1" ht="24.75" thickBot="1" x14ac:dyDescent="0.25">
      <c r="A4" s="307" t="s">
        <v>120</v>
      </c>
      <c r="B4" s="422" t="s">
        <v>285</v>
      </c>
      <c r="C4" s="422"/>
      <c r="D4" s="422"/>
      <c r="E4" s="309" t="s">
        <v>38</v>
      </c>
    </row>
    <row r="5" spans="1:5" s="50" customFormat="1" ht="15.95" customHeight="1" thickBot="1" x14ac:dyDescent="0.3">
      <c r="A5" s="301"/>
      <c r="B5" s="301"/>
      <c r="C5" s="302"/>
      <c r="D5" s="303"/>
      <c r="E5" s="310"/>
    </row>
    <row r="6" spans="1:5" ht="24.75" thickBot="1" x14ac:dyDescent="0.25">
      <c r="A6" s="304" t="s">
        <v>121</v>
      </c>
      <c r="B6" s="306" t="s">
        <v>419</v>
      </c>
      <c r="C6" s="357" t="s">
        <v>402</v>
      </c>
      <c r="D6" s="358" t="s">
        <v>476</v>
      </c>
      <c r="E6" s="359" t="s">
        <v>409</v>
      </c>
    </row>
    <row r="7" spans="1:5" s="46" customFormat="1" ht="12.95" customHeight="1" thickBot="1" x14ac:dyDescent="0.25">
      <c r="A7" s="71" t="s">
        <v>370</v>
      </c>
      <c r="B7" s="72" t="s">
        <v>371</v>
      </c>
      <c r="C7" s="72" t="s">
        <v>372</v>
      </c>
      <c r="D7" s="263" t="s">
        <v>374</v>
      </c>
      <c r="E7" s="73" t="s">
        <v>373</v>
      </c>
    </row>
    <row r="8" spans="1:5" s="46" customFormat="1" ht="15.95" customHeight="1" thickBot="1" x14ac:dyDescent="0.25">
      <c r="A8" s="419" t="s">
        <v>39</v>
      </c>
      <c r="B8" s="420"/>
      <c r="C8" s="420"/>
      <c r="D8" s="420"/>
      <c r="E8" s="421"/>
    </row>
    <row r="9" spans="1:5" s="46" customFormat="1" ht="12" customHeight="1" thickBot="1" x14ac:dyDescent="0.25">
      <c r="A9" s="25" t="s">
        <v>7</v>
      </c>
      <c r="B9" s="19" t="s">
        <v>142</v>
      </c>
      <c r="C9" s="153">
        <f>+C10+C11+C12+C13+C14+C15</f>
        <v>98604818</v>
      </c>
      <c r="D9" s="240">
        <f>+D10+D11+D12+D13+D14+D15</f>
        <v>9686361</v>
      </c>
      <c r="E9" s="89">
        <f>+E10+E11+E12+E13+E14+E15</f>
        <v>108291179</v>
      </c>
    </row>
    <row r="10" spans="1:5" s="51" customFormat="1" ht="12" customHeight="1" x14ac:dyDescent="0.2">
      <c r="A10" s="182" t="s">
        <v>63</v>
      </c>
      <c r="B10" s="166" t="s">
        <v>143</v>
      </c>
      <c r="C10" s="155">
        <v>23631621</v>
      </c>
      <c r="D10" s="230">
        <f t="shared" ref="D10:D15" si="0">E10-C10</f>
        <v>6009672</v>
      </c>
      <c r="E10" s="91">
        <v>29641293</v>
      </c>
    </row>
    <row r="11" spans="1:5" s="52" customFormat="1" ht="12" customHeight="1" x14ac:dyDescent="0.2">
      <c r="A11" s="183" t="s">
        <v>64</v>
      </c>
      <c r="B11" s="167" t="s">
        <v>144</v>
      </c>
      <c r="C11" s="154">
        <v>48695600</v>
      </c>
      <c r="D11" s="154">
        <f t="shared" si="0"/>
        <v>0</v>
      </c>
      <c r="E11" s="90">
        <v>48695600</v>
      </c>
    </row>
    <row r="12" spans="1:5" s="52" customFormat="1" ht="12" customHeight="1" x14ac:dyDescent="0.2">
      <c r="A12" s="183" t="s">
        <v>65</v>
      </c>
      <c r="B12" s="167" t="s">
        <v>145</v>
      </c>
      <c r="C12" s="154">
        <v>23410305</v>
      </c>
      <c r="D12" s="154">
        <f t="shared" si="0"/>
        <v>1524913</v>
      </c>
      <c r="E12" s="90">
        <v>24935218</v>
      </c>
    </row>
    <row r="13" spans="1:5" s="52" customFormat="1" ht="12" customHeight="1" x14ac:dyDescent="0.2">
      <c r="A13" s="183" t="s">
        <v>66</v>
      </c>
      <c r="B13" s="167" t="s">
        <v>146</v>
      </c>
      <c r="C13" s="154">
        <v>2867292</v>
      </c>
      <c r="D13" s="154">
        <f t="shared" si="0"/>
        <v>483151</v>
      </c>
      <c r="E13" s="90">
        <v>3350443</v>
      </c>
    </row>
    <row r="14" spans="1:5" s="52" customFormat="1" ht="12" customHeight="1" x14ac:dyDescent="0.2">
      <c r="A14" s="183" t="s">
        <v>83</v>
      </c>
      <c r="B14" s="167" t="s">
        <v>378</v>
      </c>
      <c r="C14" s="154"/>
      <c r="D14" s="154">
        <f t="shared" si="0"/>
        <v>0</v>
      </c>
      <c r="E14" s="90"/>
    </row>
    <row r="15" spans="1:5" s="51" customFormat="1" ht="12" customHeight="1" thickBot="1" x14ac:dyDescent="0.25">
      <c r="A15" s="184" t="s">
        <v>67</v>
      </c>
      <c r="B15" s="168" t="s">
        <v>316</v>
      </c>
      <c r="C15" s="154"/>
      <c r="D15" s="242">
        <f t="shared" si="0"/>
        <v>1668625</v>
      </c>
      <c r="E15" s="90">
        <v>1668625</v>
      </c>
    </row>
    <row r="16" spans="1:5" s="51" customFormat="1" ht="12" customHeight="1" thickBot="1" x14ac:dyDescent="0.25">
      <c r="A16" s="25" t="s">
        <v>8</v>
      </c>
      <c r="B16" s="96" t="s">
        <v>147</v>
      </c>
      <c r="C16" s="153">
        <f>+C17+C18+C19+C20+C21</f>
        <v>11262720</v>
      </c>
      <c r="D16" s="240">
        <f>+D17+D18+D19+D20+D21</f>
        <v>2096799</v>
      </c>
      <c r="E16" s="89">
        <f>+E17+E18+E19+E20+E21</f>
        <v>13359519</v>
      </c>
    </row>
    <row r="17" spans="1:5" s="51" customFormat="1" ht="12" customHeight="1" x14ac:dyDescent="0.2">
      <c r="A17" s="182" t="s">
        <v>69</v>
      </c>
      <c r="B17" s="166" t="s">
        <v>148</v>
      </c>
      <c r="C17" s="155"/>
      <c r="D17" s="241"/>
      <c r="E17" s="91"/>
    </row>
    <row r="18" spans="1:5" s="51" customFormat="1" ht="12" customHeight="1" x14ac:dyDescent="0.2">
      <c r="A18" s="183" t="s">
        <v>70</v>
      </c>
      <c r="B18" s="167" t="s">
        <v>149</v>
      </c>
      <c r="C18" s="154"/>
      <c r="D18" s="242"/>
      <c r="E18" s="90"/>
    </row>
    <row r="19" spans="1:5" s="51" customFormat="1" ht="12" customHeight="1" x14ac:dyDescent="0.2">
      <c r="A19" s="183" t="s">
        <v>71</v>
      </c>
      <c r="B19" s="167" t="s">
        <v>307</v>
      </c>
      <c r="C19" s="154"/>
      <c r="D19" s="242"/>
      <c r="E19" s="90"/>
    </row>
    <row r="20" spans="1:5" s="51" customFormat="1" ht="12" customHeight="1" x14ac:dyDescent="0.2">
      <c r="A20" s="183" t="s">
        <v>72</v>
      </c>
      <c r="B20" s="167" t="s">
        <v>308</v>
      </c>
      <c r="C20" s="154"/>
      <c r="D20" s="242"/>
      <c r="E20" s="90"/>
    </row>
    <row r="21" spans="1:5" s="51" customFormat="1" ht="12" customHeight="1" x14ac:dyDescent="0.2">
      <c r="A21" s="183" t="s">
        <v>73</v>
      </c>
      <c r="B21" s="167" t="s">
        <v>150</v>
      </c>
      <c r="C21" s="154">
        <v>11262720</v>
      </c>
      <c r="D21" s="154">
        <f>E21-C21</f>
        <v>2096799</v>
      </c>
      <c r="E21" s="90">
        <v>13359519</v>
      </c>
    </row>
    <row r="22" spans="1:5" s="52" customFormat="1" ht="12" customHeight="1" thickBot="1" x14ac:dyDescent="0.25">
      <c r="A22" s="184" t="s">
        <v>79</v>
      </c>
      <c r="B22" s="168" t="s">
        <v>151</v>
      </c>
      <c r="C22" s="156"/>
      <c r="D22" s="154">
        <f>E22-C22</f>
        <v>0</v>
      </c>
      <c r="E22" s="92"/>
    </row>
    <row r="23" spans="1:5" s="52" customFormat="1" ht="12" customHeight="1" thickBot="1" x14ac:dyDescent="0.25">
      <c r="A23" s="25" t="s">
        <v>9</v>
      </c>
      <c r="B23" s="19" t="s">
        <v>152</v>
      </c>
      <c r="C23" s="153">
        <f>+C24+C25+C26+C27+C28</f>
        <v>117478820</v>
      </c>
      <c r="D23" s="240">
        <f>+D24+D25+D26+D27+D28</f>
        <v>0</v>
      </c>
      <c r="E23" s="89">
        <f>+E24+E25+E26+E27+E28</f>
        <v>117478820</v>
      </c>
    </row>
    <row r="24" spans="1:5" s="52" customFormat="1" ht="12" customHeight="1" x14ac:dyDescent="0.2">
      <c r="A24" s="182" t="s">
        <v>52</v>
      </c>
      <c r="B24" s="166" t="s">
        <v>153</v>
      </c>
      <c r="C24" s="155"/>
      <c r="D24" s="241"/>
      <c r="E24" s="91"/>
    </row>
    <row r="25" spans="1:5" s="51" customFormat="1" ht="12" customHeight="1" x14ac:dyDescent="0.2">
      <c r="A25" s="183" t="s">
        <v>53</v>
      </c>
      <c r="B25" s="167" t="s">
        <v>154</v>
      </c>
      <c r="C25" s="154"/>
      <c r="D25" s="242"/>
      <c r="E25" s="90"/>
    </row>
    <row r="26" spans="1:5" s="52" customFormat="1" ht="12" customHeight="1" x14ac:dyDescent="0.2">
      <c r="A26" s="183" t="s">
        <v>54</v>
      </c>
      <c r="B26" s="167" t="s">
        <v>309</v>
      </c>
      <c r="C26" s="154"/>
      <c r="D26" s="242"/>
      <c r="E26" s="90"/>
    </row>
    <row r="27" spans="1:5" s="52" customFormat="1" ht="12" customHeight="1" x14ac:dyDescent="0.2">
      <c r="A27" s="183" t="s">
        <v>55</v>
      </c>
      <c r="B27" s="167" t="s">
        <v>310</v>
      </c>
      <c r="C27" s="154"/>
      <c r="D27" s="242"/>
      <c r="E27" s="90"/>
    </row>
    <row r="28" spans="1:5" s="52" customFormat="1" ht="12" customHeight="1" x14ac:dyDescent="0.2">
      <c r="A28" s="183" t="s">
        <v>95</v>
      </c>
      <c r="B28" s="167" t="s">
        <v>155</v>
      </c>
      <c r="C28" s="154">
        <v>117478820</v>
      </c>
      <c r="D28" s="154">
        <f>E28-C28</f>
        <v>0</v>
      </c>
      <c r="E28" s="90">
        <v>117478820</v>
      </c>
    </row>
    <row r="29" spans="1:5" s="52" customFormat="1" ht="12" customHeight="1" thickBot="1" x14ac:dyDescent="0.25">
      <c r="A29" s="184" t="s">
        <v>96</v>
      </c>
      <c r="B29" s="168" t="s">
        <v>156</v>
      </c>
      <c r="C29" s="156">
        <v>117478820</v>
      </c>
      <c r="D29" s="154">
        <f>E29-C29</f>
        <v>0</v>
      </c>
      <c r="E29" s="92">
        <v>117478820</v>
      </c>
    </row>
    <row r="30" spans="1:5" s="52" customFormat="1" ht="12" customHeight="1" thickBot="1" x14ac:dyDescent="0.25">
      <c r="A30" s="25" t="s">
        <v>97</v>
      </c>
      <c r="B30" s="19" t="s">
        <v>411</v>
      </c>
      <c r="C30" s="159">
        <f>SUM(C31:C37)</f>
        <v>221350000</v>
      </c>
      <c r="D30" s="159">
        <f>SUM(D31:D37)</f>
        <v>-8450000</v>
      </c>
      <c r="E30" s="194">
        <f>SUM(E31:E37)</f>
        <v>212900000</v>
      </c>
    </row>
    <row r="31" spans="1:5" s="52" customFormat="1" ht="12" customHeight="1" x14ac:dyDescent="0.2">
      <c r="A31" s="182" t="s">
        <v>157</v>
      </c>
      <c r="B31" s="166" t="str">
        <f>'KVI_MOD_1.1.sz.mell.'!B34</f>
        <v>Építményadó</v>
      </c>
      <c r="C31" s="155">
        <v>3100000</v>
      </c>
      <c r="D31" s="230">
        <f>E31-C31</f>
        <v>0</v>
      </c>
      <c r="E31" s="91">
        <v>3100000</v>
      </c>
    </row>
    <row r="32" spans="1:5" s="52" customFormat="1" ht="12" customHeight="1" x14ac:dyDescent="0.2">
      <c r="A32" s="183" t="s">
        <v>158</v>
      </c>
      <c r="B32" s="166" t="str">
        <f>'KVI_MOD_1.1.sz.mell.'!B35</f>
        <v>Idegenforgalmi adó</v>
      </c>
      <c r="C32" s="154"/>
      <c r="D32" s="154">
        <f t="shared" ref="D32:D37" si="1">E32-C32</f>
        <v>0</v>
      </c>
      <c r="E32" s="90"/>
    </row>
    <row r="33" spans="1:5" s="52" customFormat="1" ht="12" customHeight="1" x14ac:dyDescent="0.2">
      <c r="A33" s="183" t="s">
        <v>159</v>
      </c>
      <c r="B33" s="166" t="str">
        <f>'KVI_MOD_1.1.sz.mell.'!B36</f>
        <v>Iparűzési adó</v>
      </c>
      <c r="C33" s="154">
        <v>110000000</v>
      </c>
      <c r="D33" s="154">
        <f t="shared" si="1"/>
        <v>0</v>
      </c>
      <c r="E33" s="90">
        <v>110000000</v>
      </c>
    </row>
    <row r="34" spans="1:5" s="52" customFormat="1" ht="12" customHeight="1" x14ac:dyDescent="0.2">
      <c r="A34" s="183" t="s">
        <v>160</v>
      </c>
      <c r="B34" s="166" t="str">
        <f>'KVI_MOD_1.1.sz.mell.'!B37</f>
        <v xml:space="preserve">Talajterhelési díj </v>
      </c>
      <c r="C34" s="154">
        <v>200000</v>
      </c>
      <c r="D34" s="154">
        <f t="shared" si="1"/>
        <v>150000</v>
      </c>
      <c r="E34" s="90">
        <v>350000</v>
      </c>
    </row>
    <row r="35" spans="1:5" s="52" customFormat="1" ht="12" customHeight="1" x14ac:dyDescent="0.2">
      <c r="A35" s="183" t="s">
        <v>415</v>
      </c>
      <c r="B35" s="166" t="str">
        <f>'KVI_MOD_1.1.sz.mell.'!B38</f>
        <v>Gépjárműadó</v>
      </c>
      <c r="C35" s="154">
        <v>8800000</v>
      </c>
      <c r="D35" s="154">
        <f t="shared" si="1"/>
        <v>-8800000</v>
      </c>
      <c r="E35" s="90">
        <v>0</v>
      </c>
    </row>
    <row r="36" spans="1:5" s="52" customFormat="1" ht="12" customHeight="1" x14ac:dyDescent="0.2">
      <c r="A36" s="183" t="s">
        <v>416</v>
      </c>
      <c r="B36" s="166" t="str">
        <f>'KVI_MOD_1.1.sz.mell.'!B39</f>
        <v>Telekadó</v>
      </c>
      <c r="C36" s="154">
        <v>99000000</v>
      </c>
      <c r="D36" s="154">
        <f t="shared" si="1"/>
        <v>0</v>
      </c>
      <c r="E36" s="90">
        <v>99000000</v>
      </c>
    </row>
    <row r="37" spans="1:5" s="52" customFormat="1" ht="12" customHeight="1" thickBot="1" x14ac:dyDescent="0.25">
      <c r="A37" s="184" t="s">
        <v>417</v>
      </c>
      <c r="B37" s="166" t="s">
        <v>528</v>
      </c>
      <c r="C37" s="156">
        <v>250000</v>
      </c>
      <c r="D37" s="154">
        <f t="shared" si="1"/>
        <v>200000</v>
      </c>
      <c r="E37" s="92">
        <v>450000</v>
      </c>
    </row>
    <row r="38" spans="1:5" s="52" customFormat="1" ht="12" customHeight="1" thickBot="1" x14ac:dyDescent="0.25">
      <c r="A38" s="25" t="s">
        <v>11</v>
      </c>
      <c r="B38" s="19" t="s">
        <v>317</v>
      </c>
      <c r="C38" s="153">
        <f>SUM(C39:C49)</f>
        <v>39976090</v>
      </c>
      <c r="D38" s="240">
        <f>SUM(D39:D49)</f>
        <v>-4182404</v>
      </c>
      <c r="E38" s="89">
        <f>SUM(E39:E49)</f>
        <v>35793686</v>
      </c>
    </row>
    <row r="39" spans="1:5" s="52" customFormat="1" ht="12" customHeight="1" x14ac:dyDescent="0.2">
      <c r="A39" s="182" t="s">
        <v>56</v>
      </c>
      <c r="B39" s="166" t="s">
        <v>164</v>
      </c>
      <c r="C39" s="155"/>
      <c r="D39" s="230">
        <f t="shared" ref="D39:D44" si="2">E39-C39</f>
        <v>0</v>
      </c>
      <c r="E39" s="91"/>
    </row>
    <row r="40" spans="1:5" s="52" customFormat="1" ht="12" customHeight="1" x14ac:dyDescent="0.2">
      <c r="A40" s="183" t="s">
        <v>57</v>
      </c>
      <c r="B40" s="167" t="s">
        <v>165</v>
      </c>
      <c r="C40" s="154">
        <v>2028000</v>
      </c>
      <c r="D40" s="154">
        <f t="shared" si="2"/>
        <v>0</v>
      </c>
      <c r="E40" s="90">
        <v>2028000</v>
      </c>
    </row>
    <row r="41" spans="1:5" s="52" customFormat="1" ht="12" customHeight="1" x14ac:dyDescent="0.2">
      <c r="A41" s="183" t="s">
        <v>58</v>
      </c>
      <c r="B41" s="167" t="s">
        <v>166</v>
      </c>
      <c r="C41" s="154">
        <v>1850000</v>
      </c>
      <c r="D41" s="154">
        <f t="shared" si="2"/>
        <v>0</v>
      </c>
      <c r="E41" s="90">
        <v>1850000</v>
      </c>
    </row>
    <row r="42" spans="1:5" s="52" customFormat="1" ht="12" customHeight="1" x14ac:dyDescent="0.2">
      <c r="A42" s="183" t="s">
        <v>99</v>
      </c>
      <c r="B42" s="167" t="s">
        <v>167</v>
      </c>
      <c r="C42" s="154">
        <v>13693455</v>
      </c>
      <c r="D42" s="154">
        <f t="shared" si="2"/>
        <v>0</v>
      </c>
      <c r="E42" s="90">
        <v>13693455</v>
      </c>
    </row>
    <row r="43" spans="1:5" s="52" customFormat="1" ht="12" customHeight="1" x14ac:dyDescent="0.2">
      <c r="A43" s="183" t="s">
        <v>100</v>
      </c>
      <c r="B43" s="167" t="s">
        <v>168</v>
      </c>
      <c r="C43" s="154">
        <v>14336933</v>
      </c>
      <c r="D43" s="154">
        <f t="shared" si="2"/>
        <v>-2889297</v>
      </c>
      <c r="E43" s="90">
        <v>11447636</v>
      </c>
    </row>
    <row r="44" spans="1:5" s="52" customFormat="1" ht="12" customHeight="1" x14ac:dyDescent="0.2">
      <c r="A44" s="183" t="s">
        <v>101</v>
      </c>
      <c r="B44" s="167" t="s">
        <v>169</v>
      </c>
      <c r="C44" s="154">
        <v>8067702</v>
      </c>
      <c r="D44" s="154">
        <f t="shared" si="2"/>
        <v>-1293107</v>
      </c>
      <c r="E44" s="90">
        <v>6774595</v>
      </c>
    </row>
    <row r="45" spans="1:5" s="52" customFormat="1" ht="12" customHeight="1" x14ac:dyDescent="0.2">
      <c r="A45" s="183" t="s">
        <v>102</v>
      </c>
      <c r="B45" s="167" t="s">
        <v>170</v>
      </c>
      <c r="C45" s="154"/>
      <c r="D45" s="242"/>
      <c r="E45" s="90"/>
    </row>
    <row r="46" spans="1:5" s="52" customFormat="1" ht="12" customHeight="1" x14ac:dyDescent="0.2">
      <c r="A46" s="183" t="s">
        <v>103</v>
      </c>
      <c r="B46" s="167" t="s">
        <v>418</v>
      </c>
      <c r="C46" s="154"/>
      <c r="D46" s="242"/>
      <c r="E46" s="90"/>
    </row>
    <row r="47" spans="1:5" s="52" customFormat="1" ht="12" customHeight="1" x14ac:dyDescent="0.2">
      <c r="A47" s="183" t="s">
        <v>162</v>
      </c>
      <c r="B47" s="167" t="s">
        <v>172</v>
      </c>
      <c r="C47" s="157"/>
      <c r="D47" s="264"/>
      <c r="E47" s="93"/>
    </row>
    <row r="48" spans="1:5" s="52" customFormat="1" ht="12" customHeight="1" x14ac:dyDescent="0.2">
      <c r="A48" s="184" t="s">
        <v>163</v>
      </c>
      <c r="B48" s="168" t="s">
        <v>319</v>
      </c>
      <c r="C48" s="158"/>
      <c r="D48" s="265"/>
      <c r="E48" s="94"/>
    </row>
    <row r="49" spans="1:5" s="52" customFormat="1" ht="12" customHeight="1" thickBot="1" x14ac:dyDescent="0.25">
      <c r="A49" s="184" t="s">
        <v>318</v>
      </c>
      <c r="B49" s="168" t="s">
        <v>173</v>
      </c>
      <c r="C49" s="158"/>
      <c r="D49" s="265"/>
      <c r="E49" s="94"/>
    </row>
    <row r="50" spans="1:5" s="52" customFormat="1" ht="12" customHeight="1" thickBot="1" x14ac:dyDescent="0.25">
      <c r="A50" s="25" t="s">
        <v>12</v>
      </c>
      <c r="B50" s="19" t="s">
        <v>174</v>
      </c>
      <c r="C50" s="153">
        <f>SUM(C51:C55)</f>
        <v>11000000</v>
      </c>
      <c r="D50" s="240">
        <f>SUM(D51:D55)</f>
        <v>0</v>
      </c>
      <c r="E50" s="89">
        <f>SUM(E51:E55)</f>
        <v>11000000</v>
      </c>
    </row>
    <row r="51" spans="1:5" s="52" customFormat="1" ht="12" customHeight="1" x14ac:dyDescent="0.2">
      <c r="A51" s="182" t="s">
        <v>59</v>
      </c>
      <c r="B51" s="166" t="s">
        <v>178</v>
      </c>
      <c r="C51" s="205"/>
      <c r="D51" s="230">
        <f>E51-C51</f>
        <v>0</v>
      </c>
      <c r="E51" s="95"/>
    </row>
    <row r="52" spans="1:5" s="52" customFormat="1" ht="12" customHeight="1" x14ac:dyDescent="0.2">
      <c r="A52" s="183" t="s">
        <v>60</v>
      </c>
      <c r="B52" s="167" t="s">
        <v>179</v>
      </c>
      <c r="C52" s="157">
        <v>11000000</v>
      </c>
      <c r="D52" s="154">
        <f>E52-C52</f>
        <v>0</v>
      </c>
      <c r="E52" s="93">
        <v>11000000</v>
      </c>
    </row>
    <row r="53" spans="1:5" s="52" customFormat="1" ht="12" customHeight="1" x14ac:dyDescent="0.2">
      <c r="A53" s="183" t="s">
        <v>175</v>
      </c>
      <c r="B53" s="167" t="s">
        <v>180</v>
      </c>
      <c r="C53" s="157"/>
      <c r="D53" s="264"/>
      <c r="E53" s="93"/>
    </row>
    <row r="54" spans="1:5" s="52" customFormat="1" ht="12" customHeight="1" x14ac:dyDescent="0.2">
      <c r="A54" s="183" t="s">
        <v>176</v>
      </c>
      <c r="B54" s="167" t="s">
        <v>181</v>
      </c>
      <c r="C54" s="157"/>
      <c r="D54" s="264"/>
      <c r="E54" s="93"/>
    </row>
    <row r="55" spans="1:5" s="52" customFormat="1" ht="12" customHeight="1" thickBot="1" x14ac:dyDescent="0.25">
      <c r="A55" s="184" t="s">
        <v>177</v>
      </c>
      <c r="B55" s="168" t="s">
        <v>182</v>
      </c>
      <c r="C55" s="158"/>
      <c r="D55" s="265"/>
      <c r="E55" s="94"/>
    </row>
    <row r="56" spans="1:5" s="52" customFormat="1" ht="12" customHeight="1" thickBot="1" x14ac:dyDescent="0.25">
      <c r="A56" s="25" t="s">
        <v>104</v>
      </c>
      <c r="B56" s="19" t="s">
        <v>183</v>
      </c>
      <c r="C56" s="153">
        <f>SUM(C57:C59)</f>
        <v>0</v>
      </c>
      <c r="D56" s="240">
        <f>SUM(D57:D59)</f>
        <v>0</v>
      </c>
      <c r="E56" s="89">
        <f>SUM(E57:E59)</f>
        <v>0</v>
      </c>
    </row>
    <row r="57" spans="1:5" s="52" customFormat="1" ht="12" customHeight="1" x14ac:dyDescent="0.2">
      <c r="A57" s="182" t="s">
        <v>61</v>
      </c>
      <c r="B57" s="166" t="s">
        <v>184</v>
      </c>
      <c r="C57" s="155"/>
      <c r="D57" s="241"/>
      <c r="E57" s="91"/>
    </row>
    <row r="58" spans="1:5" s="52" customFormat="1" ht="12" customHeight="1" x14ac:dyDescent="0.2">
      <c r="A58" s="183" t="s">
        <v>62</v>
      </c>
      <c r="B58" s="167" t="s">
        <v>311</v>
      </c>
      <c r="C58" s="154"/>
      <c r="D58" s="242"/>
      <c r="E58" s="90"/>
    </row>
    <row r="59" spans="1:5" s="52" customFormat="1" ht="12" customHeight="1" x14ac:dyDescent="0.2">
      <c r="A59" s="183" t="s">
        <v>187</v>
      </c>
      <c r="B59" s="167" t="s">
        <v>185</v>
      </c>
      <c r="C59" s="154"/>
      <c r="D59" s="242"/>
      <c r="E59" s="90"/>
    </row>
    <row r="60" spans="1:5" s="52" customFormat="1" ht="12" customHeight="1" thickBot="1" x14ac:dyDescent="0.25">
      <c r="A60" s="184" t="s">
        <v>188</v>
      </c>
      <c r="B60" s="168" t="s">
        <v>186</v>
      </c>
      <c r="C60" s="156"/>
      <c r="D60" s="243"/>
      <c r="E60" s="92"/>
    </row>
    <row r="61" spans="1:5" s="52" customFormat="1" ht="12" customHeight="1" thickBot="1" x14ac:dyDescent="0.25">
      <c r="A61" s="25" t="s">
        <v>14</v>
      </c>
      <c r="B61" s="96" t="s">
        <v>189</v>
      </c>
      <c r="C61" s="153">
        <f>SUM(C62:C64)</f>
        <v>2580040</v>
      </c>
      <c r="D61" s="240">
        <f>SUM(D62:D64)</f>
        <v>0</v>
      </c>
      <c r="E61" s="89">
        <f>SUM(E62:E64)</f>
        <v>2580040</v>
      </c>
    </row>
    <row r="62" spans="1:5" s="52" customFormat="1" ht="12" customHeight="1" x14ac:dyDescent="0.2">
      <c r="A62" s="182" t="s">
        <v>105</v>
      </c>
      <c r="B62" s="166" t="s">
        <v>191</v>
      </c>
      <c r="C62" s="157"/>
      <c r="D62" s="230">
        <f>E62-C62</f>
        <v>0</v>
      </c>
      <c r="E62" s="93"/>
    </row>
    <row r="63" spans="1:5" s="52" customFormat="1" ht="12" customHeight="1" x14ac:dyDescent="0.2">
      <c r="A63" s="183" t="s">
        <v>106</v>
      </c>
      <c r="B63" s="167" t="s">
        <v>312</v>
      </c>
      <c r="C63" s="157">
        <v>2580040</v>
      </c>
      <c r="D63" s="154">
        <f>E63-C63</f>
        <v>0</v>
      </c>
      <c r="E63" s="93">
        <v>2580040</v>
      </c>
    </row>
    <row r="64" spans="1:5" s="52" customFormat="1" ht="12" customHeight="1" x14ac:dyDescent="0.2">
      <c r="A64" s="183" t="s">
        <v>125</v>
      </c>
      <c r="B64" s="167" t="s">
        <v>192</v>
      </c>
      <c r="C64" s="157"/>
      <c r="D64" s="264"/>
      <c r="E64" s="93"/>
    </row>
    <row r="65" spans="1:5" s="52" customFormat="1" ht="12" customHeight="1" thickBot="1" x14ac:dyDescent="0.25">
      <c r="A65" s="184" t="s">
        <v>190</v>
      </c>
      <c r="B65" s="168" t="s">
        <v>193</v>
      </c>
      <c r="C65" s="157"/>
      <c r="D65" s="264"/>
      <c r="E65" s="93"/>
    </row>
    <row r="66" spans="1:5" s="52" customFormat="1" ht="12" customHeight="1" thickBot="1" x14ac:dyDescent="0.25">
      <c r="A66" s="25" t="s">
        <v>15</v>
      </c>
      <c r="B66" s="19" t="s">
        <v>194</v>
      </c>
      <c r="C66" s="159">
        <f>+C9+C16+C23+C30+C38+C50+C56+C61</f>
        <v>502252488</v>
      </c>
      <c r="D66" s="244">
        <f>+D9+D16+D23+D30+D38+D50+D56+D61</f>
        <v>-849244</v>
      </c>
      <c r="E66" s="194">
        <f>+E9+E16+E23+E30+E38+E50+E56+E61</f>
        <v>501403244</v>
      </c>
    </row>
    <row r="67" spans="1:5" s="52" customFormat="1" ht="12" customHeight="1" thickBot="1" x14ac:dyDescent="0.2">
      <c r="A67" s="185" t="s">
        <v>281</v>
      </c>
      <c r="B67" s="96" t="s">
        <v>196</v>
      </c>
      <c r="C67" s="153">
        <f>SUM(C68:C70)</f>
        <v>0</v>
      </c>
      <c r="D67" s="240">
        <f>SUM(D68:D70)</f>
        <v>0</v>
      </c>
      <c r="E67" s="89">
        <f>SUM(E68:E70)</f>
        <v>0</v>
      </c>
    </row>
    <row r="68" spans="1:5" s="52" customFormat="1" ht="12" customHeight="1" x14ac:dyDescent="0.2">
      <c r="A68" s="182" t="s">
        <v>224</v>
      </c>
      <c r="B68" s="166" t="s">
        <v>197</v>
      </c>
      <c r="C68" s="157"/>
      <c r="D68" s="264"/>
      <c r="E68" s="93"/>
    </row>
    <row r="69" spans="1:5" s="52" customFormat="1" ht="12" customHeight="1" x14ac:dyDescent="0.2">
      <c r="A69" s="183" t="s">
        <v>233</v>
      </c>
      <c r="B69" s="167" t="s">
        <v>198</v>
      </c>
      <c r="C69" s="157"/>
      <c r="D69" s="264"/>
      <c r="E69" s="93"/>
    </row>
    <row r="70" spans="1:5" s="52" customFormat="1" ht="12" customHeight="1" thickBot="1" x14ac:dyDescent="0.25">
      <c r="A70" s="192" t="s">
        <v>234</v>
      </c>
      <c r="B70" s="295" t="s">
        <v>344</v>
      </c>
      <c r="C70" s="296"/>
      <c r="D70" s="266"/>
      <c r="E70" s="297"/>
    </row>
    <row r="71" spans="1:5" s="52" customFormat="1" ht="12" customHeight="1" thickBot="1" x14ac:dyDescent="0.2">
      <c r="A71" s="185" t="s">
        <v>200</v>
      </c>
      <c r="B71" s="96" t="s">
        <v>201</v>
      </c>
      <c r="C71" s="153">
        <f>SUM(C72:C75)</f>
        <v>69406265</v>
      </c>
      <c r="D71" s="153">
        <f>SUM(D72:D75)</f>
        <v>0</v>
      </c>
      <c r="E71" s="89">
        <f>SUM(E72:E75)</f>
        <v>69406265</v>
      </c>
    </row>
    <row r="72" spans="1:5" s="52" customFormat="1" ht="12" customHeight="1" x14ac:dyDescent="0.2">
      <c r="A72" s="182" t="s">
        <v>84</v>
      </c>
      <c r="B72" s="284" t="s">
        <v>202</v>
      </c>
      <c r="C72" s="157">
        <v>69406265</v>
      </c>
      <c r="D72" s="230">
        <f>E72-C72</f>
        <v>0</v>
      </c>
      <c r="E72" s="93">
        <v>69406265</v>
      </c>
    </row>
    <row r="73" spans="1:5" s="52" customFormat="1" ht="12" customHeight="1" x14ac:dyDescent="0.2">
      <c r="A73" s="183" t="s">
        <v>85</v>
      </c>
      <c r="B73" s="284" t="s">
        <v>425</v>
      </c>
      <c r="C73" s="157"/>
      <c r="D73" s="154">
        <f>E73-C73</f>
        <v>0</v>
      </c>
      <c r="E73" s="93"/>
    </row>
    <row r="74" spans="1:5" s="52" customFormat="1" ht="12" customHeight="1" x14ac:dyDescent="0.2">
      <c r="A74" s="183" t="s">
        <v>225</v>
      </c>
      <c r="B74" s="284" t="s">
        <v>203</v>
      </c>
      <c r="C74" s="157"/>
      <c r="D74" s="157"/>
      <c r="E74" s="93"/>
    </row>
    <row r="75" spans="1:5" s="52" customFormat="1" ht="12" customHeight="1" thickBot="1" x14ac:dyDescent="0.25">
      <c r="A75" s="184" t="s">
        <v>226</v>
      </c>
      <c r="B75" s="285" t="s">
        <v>426</v>
      </c>
      <c r="C75" s="157"/>
      <c r="D75" s="157"/>
      <c r="E75" s="93"/>
    </row>
    <row r="76" spans="1:5" s="52" customFormat="1" ht="12" customHeight="1" thickBot="1" x14ac:dyDescent="0.2">
      <c r="A76" s="185" t="s">
        <v>204</v>
      </c>
      <c r="B76" s="96" t="s">
        <v>205</v>
      </c>
      <c r="C76" s="153">
        <f>SUM(C77:C78)</f>
        <v>69266826</v>
      </c>
      <c r="D76" s="153">
        <f>SUM(D77:D78)</f>
        <v>1765395</v>
      </c>
      <c r="E76" s="89">
        <f>SUM(E77:E78)</f>
        <v>71032221</v>
      </c>
    </row>
    <row r="77" spans="1:5" s="52" customFormat="1" ht="12" customHeight="1" x14ac:dyDescent="0.2">
      <c r="A77" s="182" t="s">
        <v>227</v>
      </c>
      <c r="B77" s="166" t="s">
        <v>206</v>
      </c>
      <c r="C77" s="157">
        <v>69266826</v>
      </c>
      <c r="D77" s="230">
        <f>E77-C77</f>
        <v>1765395</v>
      </c>
      <c r="E77" s="93">
        <v>71032221</v>
      </c>
    </row>
    <row r="78" spans="1:5" s="52" customFormat="1" ht="12" customHeight="1" thickBot="1" x14ac:dyDescent="0.25">
      <c r="A78" s="184" t="s">
        <v>228</v>
      </c>
      <c r="B78" s="168" t="s">
        <v>207</v>
      </c>
      <c r="C78" s="157"/>
      <c r="D78" s="154">
        <f>E78-C78</f>
        <v>0</v>
      </c>
      <c r="E78" s="93"/>
    </row>
    <row r="79" spans="1:5" s="51" customFormat="1" ht="12" customHeight="1" thickBot="1" x14ac:dyDescent="0.2">
      <c r="A79" s="185" t="s">
        <v>208</v>
      </c>
      <c r="B79" s="96" t="s">
        <v>209</v>
      </c>
      <c r="C79" s="153">
        <f>SUM(C80:C82)</f>
        <v>0</v>
      </c>
      <c r="D79" s="153">
        <f>SUM(D80:D82)</f>
        <v>0</v>
      </c>
      <c r="E79" s="89">
        <f>SUM(E80:E82)</f>
        <v>0</v>
      </c>
    </row>
    <row r="80" spans="1:5" s="52" customFormat="1" ht="12" customHeight="1" x14ac:dyDescent="0.2">
      <c r="A80" s="182" t="s">
        <v>229</v>
      </c>
      <c r="B80" s="166" t="s">
        <v>210</v>
      </c>
      <c r="C80" s="157"/>
      <c r="D80" s="157"/>
      <c r="E80" s="93"/>
    </row>
    <row r="81" spans="1:5" s="52" customFormat="1" ht="12" customHeight="1" x14ac:dyDescent="0.2">
      <c r="A81" s="183" t="s">
        <v>230</v>
      </c>
      <c r="B81" s="167" t="s">
        <v>211</v>
      </c>
      <c r="C81" s="157"/>
      <c r="D81" s="157"/>
      <c r="E81" s="93"/>
    </row>
    <row r="82" spans="1:5" s="52" customFormat="1" ht="12" customHeight="1" thickBot="1" x14ac:dyDescent="0.25">
      <c r="A82" s="184" t="s">
        <v>231</v>
      </c>
      <c r="B82" s="168" t="s">
        <v>427</v>
      </c>
      <c r="C82" s="157"/>
      <c r="D82" s="157"/>
      <c r="E82" s="93"/>
    </row>
    <row r="83" spans="1:5" s="52" customFormat="1" ht="12" customHeight="1" thickBot="1" x14ac:dyDescent="0.2">
      <c r="A83" s="185" t="s">
        <v>212</v>
      </c>
      <c r="B83" s="96" t="s">
        <v>232</v>
      </c>
      <c r="C83" s="153">
        <f>SUM(C84:C87)</f>
        <v>0</v>
      </c>
      <c r="D83" s="153">
        <f>SUM(D84:D87)</f>
        <v>0</v>
      </c>
      <c r="E83" s="89">
        <f>SUM(E84:E87)</f>
        <v>0</v>
      </c>
    </row>
    <row r="84" spans="1:5" s="52" customFormat="1" ht="12" customHeight="1" x14ac:dyDescent="0.2">
      <c r="A84" s="186" t="s">
        <v>213</v>
      </c>
      <c r="B84" s="166" t="s">
        <v>214</v>
      </c>
      <c r="C84" s="157"/>
      <c r="D84" s="157"/>
      <c r="E84" s="93"/>
    </row>
    <row r="85" spans="1:5" s="52" customFormat="1" ht="12" customHeight="1" x14ac:dyDescent="0.2">
      <c r="A85" s="187" t="s">
        <v>215</v>
      </c>
      <c r="B85" s="167" t="s">
        <v>216</v>
      </c>
      <c r="C85" s="157"/>
      <c r="D85" s="157"/>
      <c r="E85" s="93"/>
    </row>
    <row r="86" spans="1:5" s="52" customFormat="1" ht="12" customHeight="1" x14ac:dyDescent="0.2">
      <c r="A86" s="187" t="s">
        <v>217</v>
      </c>
      <c r="B86" s="167" t="s">
        <v>218</v>
      </c>
      <c r="C86" s="157"/>
      <c r="D86" s="157"/>
      <c r="E86" s="93"/>
    </row>
    <row r="87" spans="1:5" s="51" customFormat="1" ht="12" customHeight="1" thickBot="1" x14ac:dyDescent="0.25">
      <c r="A87" s="188" t="s">
        <v>219</v>
      </c>
      <c r="B87" s="168" t="s">
        <v>220</v>
      </c>
      <c r="C87" s="157"/>
      <c r="D87" s="157"/>
      <c r="E87" s="93"/>
    </row>
    <row r="88" spans="1:5" s="51" customFormat="1" ht="12" customHeight="1" thickBot="1" x14ac:dyDescent="0.2">
      <c r="A88" s="185" t="s">
        <v>221</v>
      </c>
      <c r="B88" s="96" t="s">
        <v>358</v>
      </c>
      <c r="C88" s="208"/>
      <c r="D88" s="208"/>
      <c r="E88" s="209"/>
    </row>
    <row r="89" spans="1:5" s="51" customFormat="1" ht="12" customHeight="1" thickBot="1" x14ac:dyDescent="0.2">
      <c r="A89" s="185" t="s">
        <v>379</v>
      </c>
      <c r="B89" s="96" t="s">
        <v>222</v>
      </c>
      <c r="C89" s="208"/>
      <c r="D89" s="208"/>
      <c r="E89" s="209"/>
    </row>
    <row r="90" spans="1:5" s="51" customFormat="1" ht="12" customHeight="1" thickBot="1" x14ac:dyDescent="0.2">
      <c r="A90" s="185" t="s">
        <v>380</v>
      </c>
      <c r="B90" s="172" t="s">
        <v>361</v>
      </c>
      <c r="C90" s="159">
        <f>+C67+C71+C76+C79+C83+C89+C88</f>
        <v>138673091</v>
      </c>
      <c r="D90" s="159">
        <f>+D67+D71+D76+D79+D83+D89+D88</f>
        <v>1765395</v>
      </c>
      <c r="E90" s="194">
        <f>+E67+E71+E76+E79+E83+E89+E88</f>
        <v>140438486</v>
      </c>
    </row>
    <row r="91" spans="1:5" s="51" customFormat="1" ht="12" customHeight="1" thickBot="1" x14ac:dyDescent="0.2">
      <c r="A91" s="189" t="s">
        <v>381</v>
      </c>
      <c r="B91" s="173" t="s">
        <v>382</v>
      </c>
      <c r="C91" s="159">
        <f>+C66+C90</f>
        <v>640925579</v>
      </c>
      <c r="D91" s="159">
        <f>+D66+D90</f>
        <v>916151</v>
      </c>
      <c r="E91" s="194">
        <f>+E66+E90</f>
        <v>641841730</v>
      </c>
    </row>
    <row r="92" spans="1:5" s="52" customFormat="1" ht="15.2" customHeight="1" thickBot="1" x14ac:dyDescent="0.25">
      <c r="A92" s="384"/>
      <c r="B92" s="385"/>
      <c r="C92" s="386"/>
      <c r="D92" s="387"/>
      <c r="E92" s="387"/>
    </row>
    <row r="93" spans="1:5" s="46" customFormat="1" ht="16.5" customHeight="1" thickBot="1" x14ac:dyDescent="0.25">
      <c r="A93" s="419" t="s">
        <v>40</v>
      </c>
      <c r="B93" s="420"/>
      <c r="C93" s="420"/>
      <c r="D93" s="420"/>
      <c r="E93" s="421"/>
    </row>
    <row r="94" spans="1:5" s="53" customFormat="1" ht="12" customHeight="1" thickBot="1" x14ac:dyDescent="0.25">
      <c r="A94" s="160" t="s">
        <v>7</v>
      </c>
      <c r="B94" s="24" t="s">
        <v>386</v>
      </c>
      <c r="C94" s="373">
        <f>+C95+C96+C97+C98+C99+C112</f>
        <v>241427914</v>
      </c>
      <c r="D94" s="373">
        <f>+D95+D96+D97+D98+D99+D112</f>
        <v>-14071343</v>
      </c>
      <c r="E94" s="223">
        <f>+E95+E96+E97+E98+E99+E112</f>
        <v>227356571</v>
      </c>
    </row>
    <row r="95" spans="1:5" ht="12" customHeight="1" x14ac:dyDescent="0.2">
      <c r="A95" s="190" t="s">
        <v>63</v>
      </c>
      <c r="B95" s="8" t="s">
        <v>36</v>
      </c>
      <c r="C95" s="230">
        <v>41127723</v>
      </c>
      <c r="D95" s="230">
        <f>E95-C95</f>
        <v>3451355</v>
      </c>
      <c r="E95" s="224">
        <v>44579078</v>
      </c>
    </row>
    <row r="96" spans="1:5" ht="12" customHeight="1" x14ac:dyDescent="0.2">
      <c r="A96" s="183" t="s">
        <v>64</v>
      </c>
      <c r="B96" s="6" t="s">
        <v>107</v>
      </c>
      <c r="C96" s="154">
        <v>7742822</v>
      </c>
      <c r="D96" s="154">
        <f>E96-C96</f>
        <v>686600</v>
      </c>
      <c r="E96" s="90">
        <v>8429422</v>
      </c>
    </row>
    <row r="97" spans="1:5" ht="12" customHeight="1" x14ac:dyDescent="0.2">
      <c r="A97" s="183" t="s">
        <v>65</v>
      </c>
      <c r="B97" s="6" t="s">
        <v>82</v>
      </c>
      <c r="C97" s="154">
        <v>115273729</v>
      </c>
      <c r="D97" s="154">
        <f>E97-C97</f>
        <v>-8850147</v>
      </c>
      <c r="E97" s="92">
        <v>106423582</v>
      </c>
    </row>
    <row r="98" spans="1:5" ht="12" customHeight="1" x14ac:dyDescent="0.2">
      <c r="A98" s="183" t="s">
        <v>66</v>
      </c>
      <c r="B98" s="9" t="s">
        <v>108</v>
      </c>
      <c r="C98" s="154">
        <v>13040000</v>
      </c>
      <c r="D98" s="154">
        <f>E98-C98</f>
        <v>0</v>
      </c>
      <c r="E98" s="92">
        <v>13040000</v>
      </c>
    </row>
    <row r="99" spans="1:5" ht="12" customHeight="1" x14ac:dyDescent="0.2">
      <c r="A99" s="183" t="s">
        <v>74</v>
      </c>
      <c r="B99" s="17" t="s">
        <v>109</v>
      </c>
      <c r="C99" s="154">
        <v>54243640</v>
      </c>
      <c r="D99" s="154">
        <f>E99-C99</f>
        <v>0</v>
      </c>
      <c r="E99" s="92">
        <v>54243640</v>
      </c>
    </row>
    <row r="100" spans="1:5" ht="12" customHeight="1" x14ac:dyDescent="0.2">
      <c r="A100" s="183" t="s">
        <v>67</v>
      </c>
      <c r="B100" s="6" t="s">
        <v>383</v>
      </c>
      <c r="C100" s="154"/>
      <c r="D100" s="243"/>
      <c r="E100" s="92"/>
    </row>
    <row r="101" spans="1:5" ht="12" customHeight="1" x14ac:dyDescent="0.2">
      <c r="A101" s="183" t="s">
        <v>68</v>
      </c>
      <c r="B101" s="63" t="s">
        <v>324</v>
      </c>
      <c r="C101" s="154"/>
      <c r="D101" s="243"/>
      <c r="E101" s="92"/>
    </row>
    <row r="102" spans="1:5" ht="12" customHeight="1" x14ac:dyDescent="0.2">
      <c r="A102" s="183" t="s">
        <v>75</v>
      </c>
      <c r="B102" s="63" t="s">
        <v>323</v>
      </c>
      <c r="C102" s="154"/>
      <c r="D102" s="243"/>
      <c r="E102" s="92"/>
    </row>
    <row r="103" spans="1:5" ht="12" customHeight="1" x14ac:dyDescent="0.2">
      <c r="A103" s="183" t="s">
        <v>76</v>
      </c>
      <c r="B103" s="63" t="s">
        <v>238</v>
      </c>
      <c r="C103" s="154"/>
      <c r="D103" s="243"/>
      <c r="E103" s="92"/>
    </row>
    <row r="104" spans="1:5" ht="12" customHeight="1" x14ac:dyDescent="0.2">
      <c r="A104" s="183" t="s">
        <v>77</v>
      </c>
      <c r="B104" s="64" t="s">
        <v>239</v>
      </c>
      <c r="C104" s="154"/>
      <c r="D104" s="243"/>
      <c r="E104" s="92"/>
    </row>
    <row r="105" spans="1:5" ht="12" customHeight="1" x14ac:dyDescent="0.2">
      <c r="A105" s="183" t="s">
        <v>78</v>
      </c>
      <c r="B105" s="64" t="s">
        <v>240</v>
      </c>
      <c r="C105" s="154"/>
      <c r="D105" s="243"/>
      <c r="E105" s="92"/>
    </row>
    <row r="106" spans="1:5" ht="12" customHeight="1" x14ac:dyDescent="0.2">
      <c r="A106" s="183" t="s">
        <v>80</v>
      </c>
      <c r="B106" s="63" t="s">
        <v>241</v>
      </c>
      <c r="C106" s="154">
        <v>4841212</v>
      </c>
      <c r="D106" s="154">
        <f>E106-C106</f>
        <v>0</v>
      </c>
      <c r="E106" s="92">
        <v>4841212</v>
      </c>
    </row>
    <row r="107" spans="1:5" ht="12" customHeight="1" x14ac:dyDescent="0.2">
      <c r="A107" s="183" t="s">
        <v>110</v>
      </c>
      <c r="B107" s="63" t="s">
        <v>242</v>
      </c>
      <c r="C107" s="154"/>
      <c r="D107" s="243"/>
      <c r="E107" s="92"/>
    </row>
    <row r="108" spans="1:5" ht="12" customHeight="1" x14ac:dyDescent="0.2">
      <c r="A108" s="183" t="s">
        <v>236</v>
      </c>
      <c r="B108" s="64" t="s">
        <v>243</v>
      </c>
      <c r="C108" s="154"/>
      <c r="D108" s="243"/>
      <c r="E108" s="92"/>
    </row>
    <row r="109" spans="1:5" ht="12" customHeight="1" x14ac:dyDescent="0.2">
      <c r="A109" s="191" t="s">
        <v>237</v>
      </c>
      <c r="B109" s="65" t="s">
        <v>244</v>
      </c>
      <c r="C109" s="154"/>
      <c r="D109" s="243"/>
      <c r="E109" s="92"/>
    </row>
    <row r="110" spans="1:5" ht="12" customHeight="1" x14ac:dyDescent="0.2">
      <c r="A110" s="183" t="s">
        <v>321</v>
      </c>
      <c r="B110" s="65" t="s">
        <v>245</v>
      </c>
      <c r="C110" s="154"/>
      <c r="D110" s="243"/>
      <c r="E110" s="92"/>
    </row>
    <row r="111" spans="1:5" ht="12" customHeight="1" x14ac:dyDescent="0.2">
      <c r="A111" s="183" t="s">
        <v>322</v>
      </c>
      <c r="B111" s="64" t="s">
        <v>246</v>
      </c>
      <c r="C111" s="154">
        <v>49402428</v>
      </c>
      <c r="D111" s="154">
        <f>E111-C111</f>
        <v>0</v>
      </c>
      <c r="E111" s="90">
        <v>49402428</v>
      </c>
    </row>
    <row r="112" spans="1:5" ht="12" customHeight="1" x14ac:dyDescent="0.2">
      <c r="A112" s="183" t="s">
        <v>326</v>
      </c>
      <c r="B112" s="9" t="s">
        <v>37</v>
      </c>
      <c r="C112" s="154">
        <v>10000000</v>
      </c>
      <c r="D112" s="154">
        <f>E112-C112</f>
        <v>-9359151</v>
      </c>
      <c r="E112" s="90">
        <v>640849</v>
      </c>
    </row>
    <row r="113" spans="1:5" ht="12" customHeight="1" x14ac:dyDescent="0.2">
      <c r="A113" s="184" t="s">
        <v>327</v>
      </c>
      <c r="B113" s="6" t="s">
        <v>384</v>
      </c>
      <c r="C113" s="154">
        <v>2000000</v>
      </c>
      <c r="D113" s="154">
        <f>E113-C113</f>
        <v>-1359151</v>
      </c>
      <c r="E113" s="92">
        <v>640849</v>
      </c>
    </row>
    <row r="114" spans="1:5" ht="12" customHeight="1" thickBot="1" x14ac:dyDescent="0.25">
      <c r="A114" s="192" t="s">
        <v>328</v>
      </c>
      <c r="B114" s="66" t="s">
        <v>385</v>
      </c>
      <c r="C114" s="154">
        <v>8000000</v>
      </c>
      <c r="D114" s="154">
        <f>E114-C114</f>
        <v>-8000000</v>
      </c>
      <c r="E114" s="225">
        <v>0</v>
      </c>
    </row>
    <row r="115" spans="1:5" ht="12" customHeight="1" thickBot="1" x14ac:dyDescent="0.25">
      <c r="A115" s="25" t="s">
        <v>8</v>
      </c>
      <c r="B115" s="23" t="s">
        <v>247</v>
      </c>
      <c r="C115" s="153">
        <f>+C116+C118+C120</f>
        <v>187409768</v>
      </c>
      <c r="D115" s="240">
        <f>+D116+D118+D120</f>
        <v>2000001</v>
      </c>
      <c r="E115" s="89">
        <f>+E116+E118+E120</f>
        <v>189409769</v>
      </c>
    </row>
    <row r="116" spans="1:5" ht="12" customHeight="1" x14ac:dyDescent="0.2">
      <c r="A116" s="182" t="s">
        <v>69</v>
      </c>
      <c r="B116" s="6" t="s">
        <v>124</v>
      </c>
      <c r="C116" s="154">
        <v>166038302</v>
      </c>
      <c r="D116" s="241">
        <f>E116-C116</f>
        <v>-129017466</v>
      </c>
      <c r="E116" s="91">
        <v>37020836</v>
      </c>
    </row>
    <row r="117" spans="1:5" ht="12" customHeight="1" x14ac:dyDescent="0.2">
      <c r="A117" s="182" t="s">
        <v>70</v>
      </c>
      <c r="B117" s="10" t="s">
        <v>251</v>
      </c>
      <c r="C117" s="154">
        <v>101435180</v>
      </c>
      <c r="D117" s="241">
        <f>E117-C117</f>
        <v>-87833480</v>
      </c>
      <c r="E117" s="91">
        <v>13601700</v>
      </c>
    </row>
    <row r="118" spans="1:5" ht="12" customHeight="1" x14ac:dyDescent="0.2">
      <c r="A118" s="182" t="s">
        <v>71</v>
      </c>
      <c r="B118" s="10" t="s">
        <v>111</v>
      </c>
      <c r="C118" s="154">
        <v>17390675</v>
      </c>
      <c r="D118" s="242">
        <f>E118-C118</f>
        <v>131017467</v>
      </c>
      <c r="E118" s="90">
        <v>148408142</v>
      </c>
    </row>
    <row r="119" spans="1:5" ht="12" customHeight="1" x14ac:dyDescent="0.2">
      <c r="A119" s="182" t="s">
        <v>72</v>
      </c>
      <c r="B119" s="10" t="s">
        <v>252</v>
      </c>
      <c r="C119" s="154"/>
      <c r="D119" s="242">
        <f>E119-C119</f>
        <v>87833480</v>
      </c>
      <c r="E119" s="90">
        <v>87833480</v>
      </c>
    </row>
    <row r="120" spans="1:5" ht="12" customHeight="1" x14ac:dyDescent="0.2">
      <c r="A120" s="182" t="s">
        <v>73</v>
      </c>
      <c r="B120" s="98" t="s">
        <v>126</v>
      </c>
      <c r="C120" s="154">
        <v>3980791</v>
      </c>
      <c r="D120" s="242">
        <f>E120-C120</f>
        <v>0</v>
      </c>
      <c r="E120" s="90">
        <v>3980791</v>
      </c>
    </row>
    <row r="121" spans="1:5" ht="12" customHeight="1" x14ac:dyDescent="0.2">
      <c r="A121" s="182" t="s">
        <v>79</v>
      </c>
      <c r="B121" s="97" t="s">
        <v>313</v>
      </c>
      <c r="C121" s="154"/>
      <c r="D121" s="242"/>
      <c r="E121" s="90"/>
    </row>
    <row r="122" spans="1:5" ht="12" customHeight="1" x14ac:dyDescent="0.2">
      <c r="A122" s="182" t="s">
        <v>81</v>
      </c>
      <c r="B122" s="162" t="s">
        <v>257</v>
      </c>
      <c r="C122" s="154"/>
      <c r="D122" s="242"/>
      <c r="E122" s="90"/>
    </row>
    <row r="123" spans="1:5" ht="12" customHeight="1" x14ac:dyDescent="0.2">
      <c r="A123" s="182" t="s">
        <v>112</v>
      </c>
      <c r="B123" s="64" t="s">
        <v>240</v>
      </c>
      <c r="C123" s="154"/>
      <c r="D123" s="242"/>
      <c r="E123" s="90"/>
    </row>
    <row r="124" spans="1:5" ht="12" customHeight="1" x14ac:dyDescent="0.2">
      <c r="A124" s="182" t="s">
        <v>113</v>
      </c>
      <c r="B124" s="64" t="s">
        <v>256</v>
      </c>
      <c r="C124" s="154"/>
      <c r="D124" s="242"/>
      <c r="E124" s="90"/>
    </row>
    <row r="125" spans="1:5" ht="12" customHeight="1" x14ac:dyDescent="0.2">
      <c r="A125" s="182" t="s">
        <v>114</v>
      </c>
      <c r="B125" s="64" t="s">
        <v>255</v>
      </c>
      <c r="C125" s="154"/>
      <c r="D125" s="242"/>
      <c r="E125" s="90"/>
    </row>
    <row r="126" spans="1:5" ht="12" customHeight="1" x14ac:dyDescent="0.2">
      <c r="A126" s="182" t="s">
        <v>248</v>
      </c>
      <c r="B126" s="64" t="s">
        <v>243</v>
      </c>
      <c r="C126" s="154"/>
      <c r="D126" s="242"/>
      <c r="E126" s="90"/>
    </row>
    <row r="127" spans="1:5" ht="12" customHeight="1" x14ac:dyDescent="0.2">
      <c r="A127" s="182" t="s">
        <v>249</v>
      </c>
      <c r="B127" s="64" t="s">
        <v>254</v>
      </c>
      <c r="C127" s="154"/>
      <c r="D127" s="242"/>
      <c r="E127" s="90"/>
    </row>
    <row r="128" spans="1:5" ht="12" customHeight="1" thickBot="1" x14ac:dyDescent="0.25">
      <c r="A128" s="191" t="s">
        <v>250</v>
      </c>
      <c r="B128" s="64" t="s">
        <v>253</v>
      </c>
      <c r="C128" s="156"/>
      <c r="D128" s="243"/>
      <c r="E128" s="92"/>
    </row>
    <row r="129" spans="1:11" ht="12" customHeight="1" thickBot="1" x14ac:dyDescent="0.25">
      <c r="A129" s="25" t="s">
        <v>9</v>
      </c>
      <c r="B129" s="57" t="s">
        <v>331</v>
      </c>
      <c r="C129" s="153">
        <f>+C94+C115</f>
        <v>428837682</v>
      </c>
      <c r="D129" s="240">
        <f>+D94+D115</f>
        <v>-12071342</v>
      </c>
      <c r="E129" s="89">
        <f>+E94+E115</f>
        <v>416766340</v>
      </c>
    </row>
    <row r="130" spans="1:11" ht="12" customHeight="1" thickBot="1" x14ac:dyDescent="0.25">
      <c r="A130" s="25" t="s">
        <v>10</v>
      </c>
      <c r="B130" s="57" t="s">
        <v>332</v>
      </c>
      <c r="C130" s="153">
        <f>+C131+C132+C133</f>
        <v>0</v>
      </c>
      <c r="D130" s="240">
        <f>+D131+D132+D133</f>
        <v>0</v>
      </c>
      <c r="E130" s="89">
        <f>+E131+E132+E133</f>
        <v>0</v>
      </c>
    </row>
    <row r="131" spans="1:11" s="53" customFormat="1" ht="12" customHeight="1" x14ac:dyDescent="0.2">
      <c r="A131" s="182" t="s">
        <v>157</v>
      </c>
      <c r="B131" s="7" t="s">
        <v>389</v>
      </c>
      <c r="C131" s="154"/>
      <c r="D131" s="242"/>
      <c r="E131" s="90"/>
    </row>
    <row r="132" spans="1:11" ht="12" customHeight="1" x14ac:dyDescent="0.2">
      <c r="A132" s="182" t="s">
        <v>158</v>
      </c>
      <c r="B132" s="7" t="s">
        <v>340</v>
      </c>
      <c r="C132" s="154"/>
      <c r="D132" s="242"/>
      <c r="E132" s="90"/>
    </row>
    <row r="133" spans="1:11" ht="12" customHeight="1" thickBot="1" x14ac:dyDescent="0.25">
      <c r="A133" s="191" t="s">
        <v>159</v>
      </c>
      <c r="B133" s="5" t="s">
        <v>388</v>
      </c>
      <c r="C133" s="154"/>
      <c r="D133" s="242"/>
      <c r="E133" s="90"/>
    </row>
    <row r="134" spans="1:11" ht="12" customHeight="1" thickBot="1" x14ac:dyDescent="0.25">
      <c r="A134" s="25" t="s">
        <v>11</v>
      </c>
      <c r="B134" s="57" t="s">
        <v>333</v>
      </c>
      <c r="C134" s="153">
        <f>+C135+C136+C137+C138+C139+C140</f>
        <v>0</v>
      </c>
      <c r="D134" s="240">
        <f>+D135+D136+D137+D138+D139+D140</f>
        <v>0</v>
      </c>
      <c r="E134" s="89">
        <f>+E135+E136+E137+E138+E139+E140</f>
        <v>0</v>
      </c>
    </row>
    <row r="135" spans="1:11" ht="12" customHeight="1" x14ac:dyDescent="0.2">
      <c r="A135" s="182" t="s">
        <v>56</v>
      </c>
      <c r="B135" s="7" t="s">
        <v>342</v>
      </c>
      <c r="C135" s="154"/>
      <c r="D135" s="242"/>
      <c r="E135" s="90"/>
    </row>
    <row r="136" spans="1:11" ht="12" customHeight="1" x14ac:dyDescent="0.2">
      <c r="A136" s="182" t="s">
        <v>57</v>
      </c>
      <c r="B136" s="7" t="s">
        <v>334</v>
      </c>
      <c r="C136" s="154"/>
      <c r="D136" s="242"/>
      <c r="E136" s="90"/>
    </row>
    <row r="137" spans="1:11" ht="12" customHeight="1" x14ac:dyDescent="0.2">
      <c r="A137" s="182" t="s">
        <v>58</v>
      </c>
      <c r="B137" s="7" t="s">
        <v>335</v>
      </c>
      <c r="C137" s="154"/>
      <c r="D137" s="242"/>
      <c r="E137" s="90"/>
    </row>
    <row r="138" spans="1:11" ht="12" customHeight="1" x14ac:dyDescent="0.2">
      <c r="A138" s="182" t="s">
        <v>99</v>
      </c>
      <c r="B138" s="7" t="s">
        <v>387</v>
      </c>
      <c r="C138" s="154"/>
      <c r="D138" s="242"/>
      <c r="E138" s="90"/>
    </row>
    <row r="139" spans="1:11" ht="12" customHeight="1" x14ac:dyDescent="0.2">
      <c r="A139" s="182" t="s">
        <v>100</v>
      </c>
      <c r="B139" s="7" t="s">
        <v>337</v>
      </c>
      <c r="C139" s="154"/>
      <c r="D139" s="242"/>
      <c r="E139" s="90"/>
    </row>
    <row r="140" spans="1:11" s="53" customFormat="1" ht="12" customHeight="1" thickBot="1" x14ac:dyDescent="0.25">
      <c r="A140" s="191" t="s">
        <v>101</v>
      </c>
      <c r="B140" s="5" t="s">
        <v>338</v>
      </c>
      <c r="C140" s="154"/>
      <c r="D140" s="242"/>
      <c r="E140" s="90"/>
    </row>
    <row r="141" spans="1:11" ht="12" customHeight="1" thickBot="1" x14ac:dyDescent="0.25">
      <c r="A141" s="25" t="s">
        <v>12</v>
      </c>
      <c r="B141" s="57" t="s">
        <v>401</v>
      </c>
      <c r="C141" s="159">
        <f>+C142+C143+C145+C146+C144</f>
        <v>212087897</v>
      </c>
      <c r="D141" s="244">
        <f>+D142+D143+D145+D146+D144</f>
        <v>12987493</v>
      </c>
      <c r="E141" s="194">
        <f>+E142+E143+E145+E146+E144</f>
        <v>225075390</v>
      </c>
      <c r="K141" s="88"/>
    </row>
    <row r="142" spans="1:11" x14ac:dyDescent="0.2">
      <c r="A142" s="182" t="s">
        <v>59</v>
      </c>
      <c r="B142" s="7" t="s">
        <v>258</v>
      </c>
      <c r="C142" s="154"/>
      <c r="D142" s="241">
        <f>E142-C142</f>
        <v>3944193</v>
      </c>
      <c r="E142" s="90">
        <v>3944193</v>
      </c>
    </row>
    <row r="143" spans="1:11" ht="12" customHeight="1" x14ac:dyDescent="0.2">
      <c r="A143" s="182" t="s">
        <v>60</v>
      </c>
      <c r="B143" s="7" t="s">
        <v>259</v>
      </c>
      <c r="C143" s="154"/>
      <c r="D143" s="241">
        <f>E143-C143</f>
        <v>0</v>
      </c>
      <c r="E143" s="90"/>
    </row>
    <row r="144" spans="1:11" ht="12" customHeight="1" x14ac:dyDescent="0.2">
      <c r="A144" s="182" t="s">
        <v>175</v>
      </c>
      <c r="B144" s="7" t="s">
        <v>400</v>
      </c>
      <c r="C144" s="154">
        <v>212087897</v>
      </c>
      <c r="D144" s="241">
        <f>E144-C144</f>
        <v>9043300</v>
      </c>
      <c r="E144" s="90">
        <v>221131197</v>
      </c>
    </row>
    <row r="145" spans="1:5" s="53" customFormat="1" ht="12" customHeight="1" x14ac:dyDescent="0.2">
      <c r="A145" s="182" t="s">
        <v>176</v>
      </c>
      <c r="B145" s="7" t="s">
        <v>347</v>
      </c>
      <c r="C145" s="154"/>
      <c r="D145" s="242"/>
      <c r="E145" s="90"/>
    </row>
    <row r="146" spans="1:5" s="53" customFormat="1" ht="12" customHeight="1" thickBot="1" x14ac:dyDescent="0.25">
      <c r="A146" s="191" t="s">
        <v>177</v>
      </c>
      <c r="B146" s="5" t="s">
        <v>277</v>
      </c>
      <c r="C146" s="154"/>
      <c r="D146" s="242"/>
      <c r="E146" s="90"/>
    </row>
    <row r="147" spans="1:5" s="53" customFormat="1" ht="12" customHeight="1" thickBot="1" x14ac:dyDescent="0.25">
      <c r="A147" s="25" t="s">
        <v>13</v>
      </c>
      <c r="B147" s="57" t="s">
        <v>348</v>
      </c>
      <c r="C147" s="233">
        <f>+C148+C149+C150+C151+C152</f>
        <v>0</v>
      </c>
      <c r="D147" s="245">
        <f>+D148+D149+D150+D151+D152</f>
        <v>0</v>
      </c>
      <c r="E147" s="227">
        <f>+E148+E149+E150+E151+E152</f>
        <v>0</v>
      </c>
    </row>
    <row r="148" spans="1:5" s="53" customFormat="1" ht="12" customHeight="1" x14ac:dyDescent="0.2">
      <c r="A148" s="182" t="s">
        <v>61</v>
      </c>
      <c r="B148" s="7" t="s">
        <v>343</v>
      </c>
      <c r="C148" s="154"/>
      <c r="D148" s="242"/>
      <c r="E148" s="90"/>
    </row>
    <row r="149" spans="1:5" s="53" customFormat="1" ht="12" customHeight="1" x14ac:dyDescent="0.2">
      <c r="A149" s="182" t="s">
        <v>62</v>
      </c>
      <c r="B149" s="7" t="s">
        <v>350</v>
      </c>
      <c r="C149" s="154"/>
      <c r="D149" s="242"/>
      <c r="E149" s="90"/>
    </row>
    <row r="150" spans="1:5" s="53" customFormat="1" ht="12" customHeight="1" x14ac:dyDescent="0.2">
      <c r="A150" s="182" t="s">
        <v>187</v>
      </c>
      <c r="B150" s="7" t="s">
        <v>345</v>
      </c>
      <c r="C150" s="154"/>
      <c r="D150" s="242"/>
      <c r="E150" s="90"/>
    </row>
    <row r="151" spans="1:5" s="53" customFormat="1" ht="12" customHeight="1" x14ac:dyDescent="0.2">
      <c r="A151" s="182" t="s">
        <v>188</v>
      </c>
      <c r="B151" s="7" t="s">
        <v>390</v>
      </c>
      <c r="C151" s="154"/>
      <c r="D151" s="242"/>
      <c r="E151" s="90"/>
    </row>
    <row r="152" spans="1:5" ht="12.75" customHeight="1" thickBot="1" x14ac:dyDescent="0.25">
      <c r="A152" s="191" t="s">
        <v>349</v>
      </c>
      <c r="B152" s="5" t="s">
        <v>352</v>
      </c>
      <c r="C152" s="156"/>
      <c r="D152" s="243"/>
      <c r="E152" s="92"/>
    </row>
    <row r="153" spans="1:5" ht="12.75" customHeight="1" thickBot="1" x14ac:dyDescent="0.25">
      <c r="A153" s="222" t="s">
        <v>14</v>
      </c>
      <c r="B153" s="57" t="s">
        <v>353</v>
      </c>
      <c r="C153" s="233"/>
      <c r="D153" s="245"/>
      <c r="E153" s="227"/>
    </row>
    <row r="154" spans="1:5" ht="12.75" customHeight="1" thickBot="1" x14ac:dyDescent="0.25">
      <c r="A154" s="222" t="s">
        <v>15</v>
      </c>
      <c r="B154" s="57" t="s">
        <v>354</v>
      </c>
      <c r="C154" s="233"/>
      <c r="D154" s="245"/>
      <c r="E154" s="227"/>
    </row>
    <row r="155" spans="1:5" ht="12" customHeight="1" thickBot="1" x14ac:dyDescent="0.25">
      <c r="A155" s="25" t="s">
        <v>16</v>
      </c>
      <c r="B155" s="57" t="s">
        <v>356</v>
      </c>
      <c r="C155" s="235">
        <f>+C130+C134+C141+C147+C153+C154</f>
        <v>212087897</v>
      </c>
      <c r="D155" s="247">
        <f>+D130+D134+D141+D147+D153+D154</f>
        <v>12987493</v>
      </c>
      <c r="E155" s="229">
        <f>+E130+E134+E141+E147+E153+E154</f>
        <v>225075390</v>
      </c>
    </row>
    <row r="156" spans="1:5" ht="15.2" customHeight="1" thickBot="1" x14ac:dyDescent="0.25">
      <c r="A156" s="193" t="s">
        <v>17</v>
      </c>
      <c r="B156" s="140" t="s">
        <v>355</v>
      </c>
      <c r="C156" s="235">
        <f>+C129+C155</f>
        <v>640925579</v>
      </c>
      <c r="D156" s="247">
        <f>+D129+D155</f>
        <v>916151</v>
      </c>
      <c r="E156" s="229">
        <f>+E129+E155</f>
        <v>641841730</v>
      </c>
    </row>
    <row r="157" spans="1:5" ht="13.5" thickBot="1" x14ac:dyDescent="0.25">
      <c r="A157" s="143"/>
      <c r="B157" s="144"/>
      <c r="C157" s="347">
        <f>C91-C156</f>
        <v>0</v>
      </c>
      <c r="D157" s="347">
        <f>D91-D156</f>
        <v>0</v>
      </c>
      <c r="E157" s="347">
        <f>E91-E156</f>
        <v>0</v>
      </c>
    </row>
    <row r="158" spans="1:5" ht="15.2" customHeight="1" thickBot="1" x14ac:dyDescent="0.25">
      <c r="A158" s="86" t="s">
        <v>420</v>
      </c>
      <c r="B158" s="87"/>
      <c r="C158" s="268">
        <v>17</v>
      </c>
      <c r="D158" s="268">
        <v>1</v>
      </c>
      <c r="E158" s="267">
        <v>18</v>
      </c>
    </row>
    <row r="159" spans="1:5" ht="14.45" customHeight="1" thickBot="1" x14ac:dyDescent="0.25">
      <c r="A159" s="86" t="s">
        <v>421</v>
      </c>
      <c r="B159" s="87"/>
      <c r="C159" s="268">
        <v>2</v>
      </c>
      <c r="D159" s="268">
        <v>0</v>
      </c>
      <c r="E159" s="267">
        <v>2</v>
      </c>
    </row>
    <row r="160" spans="1:5" x14ac:dyDescent="0.2">
      <c r="E160" s="377" t="s">
        <v>531</v>
      </c>
    </row>
  </sheetData>
  <sheetProtection formatCells="0"/>
  <mergeCells count="6">
    <mergeCell ref="A8:E8"/>
    <mergeCell ref="B3:D3"/>
    <mergeCell ref="B4:D4"/>
    <mergeCell ref="A93:E93"/>
    <mergeCell ref="B2:E2"/>
    <mergeCell ref="B1:E1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70" max="16383" man="1"/>
    <brk id="9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FEABA-84ED-4C16-AD90-F994588516B4}">
  <sheetPr>
    <tabColor rgb="FF92D050"/>
  </sheetPr>
  <dimension ref="A1:K160"/>
  <sheetViews>
    <sheetView view="pageLayout" topLeftCell="A2" zoomScaleNormal="120" zoomScaleSheetLayoutView="100" workbookViewId="0">
      <selection activeCell="C7" sqref="C7"/>
    </sheetView>
  </sheetViews>
  <sheetFormatPr defaultRowHeight="12.75" x14ac:dyDescent="0.2"/>
  <cols>
    <col min="1" max="1" width="16.1640625" style="146" customWidth="1"/>
    <col min="2" max="2" width="62" style="147" customWidth="1"/>
    <col min="3" max="3" width="14.1640625" style="148" customWidth="1"/>
    <col min="4" max="5" width="14.1640625" style="2" customWidth="1"/>
    <col min="6" max="16384" width="9.33203125" style="2"/>
  </cols>
  <sheetData>
    <row r="1" spans="1:5" ht="15.75" x14ac:dyDescent="0.25">
      <c r="B1" s="404" t="s">
        <v>546</v>
      </c>
      <c r="C1" s="405"/>
      <c r="D1" s="405"/>
      <c r="E1" s="405"/>
    </row>
    <row r="2" spans="1:5" s="1" customFormat="1" ht="16.5" customHeight="1" thickBot="1" x14ac:dyDescent="0.25">
      <c r="A2" s="298"/>
      <c r="B2" s="423" t="s">
        <v>547</v>
      </c>
      <c r="C2" s="423"/>
      <c r="D2" s="423"/>
      <c r="E2" s="423"/>
    </row>
    <row r="3" spans="1:5" s="49" customFormat="1" ht="21.2" customHeight="1" thickBot="1" x14ac:dyDescent="0.25">
      <c r="A3" s="307" t="s">
        <v>44</v>
      </c>
      <c r="B3" s="422" t="str">
        <f>CONCATENATE(KVI_MOD_ALAPADATOK!A3)</f>
        <v>Sajószöged Községi Önkormányzat</v>
      </c>
      <c r="C3" s="422"/>
      <c r="D3" s="422"/>
      <c r="E3" s="308" t="s">
        <v>38</v>
      </c>
    </row>
    <row r="4" spans="1:5" s="49" customFormat="1" ht="24.75" thickBot="1" x14ac:dyDescent="0.25">
      <c r="A4" s="307" t="s">
        <v>120</v>
      </c>
      <c r="B4" s="422" t="s">
        <v>304</v>
      </c>
      <c r="C4" s="422"/>
      <c r="D4" s="422"/>
      <c r="E4" s="309" t="s">
        <v>42</v>
      </c>
    </row>
    <row r="5" spans="1:5" s="50" customFormat="1" ht="15.95" customHeight="1" thickBot="1" x14ac:dyDescent="0.3">
      <c r="A5" s="301"/>
      <c r="B5" s="301"/>
      <c r="C5" s="302"/>
      <c r="D5" s="303"/>
      <c r="E5" s="302"/>
    </row>
    <row r="6" spans="1:5" ht="24.75" thickBot="1" x14ac:dyDescent="0.25">
      <c r="A6" s="304" t="s">
        <v>121</v>
      </c>
      <c r="B6" s="306" t="s">
        <v>419</v>
      </c>
      <c r="C6" s="357" t="s">
        <v>402</v>
      </c>
      <c r="D6" s="358" t="s">
        <v>476</v>
      </c>
      <c r="E6" s="359" t="s">
        <v>409</v>
      </c>
    </row>
    <row r="7" spans="1:5" s="46" customFormat="1" ht="12.95" customHeight="1" thickBot="1" x14ac:dyDescent="0.25">
      <c r="A7" s="71" t="s">
        <v>370</v>
      </c>
      <c r="B7" s="72" t="s">
        <v>371</v>
      </c>
      <c r="C7" s="72" t="s">
        <v>372</v>
      </c>
      <c r="D7" s="263" t="s">
        <v>374</v>
      </c>
      <c r="E7" s="73" t="s">
        <v>373</v>
      </c>
    </row>
    <row r="8" spans="1:5" s="46" customFormat="1" ht="15.95" customHeight="1" thickBot="1" x14ac:dyDescent="0.25">
      <c r="A8" s="419" t="s">
        <v>39</v>
      </c>
      <c r="B8" s="420"/>
      <c r="C8" s="420"/>
      <c r="D8" s="420"/>
      <c r="E8" s="421"/>
    </row>
    <row r="9" spans="1:5" s="46" customFormat="1" ht="12" customHeight="1" thickBot="1" x14ac:dyDescent="0.25">
      <c r="A9" s="25" t="s">
        <v>7</v>
      </c>
      <c r="B9" s="19" t="s">
        <v>142</v>
      </c>
      <c r="C9" s="153">
        <f>+C10+C11+C12+C13+C14+C15</f>
        <v>98604818</v>
      </c>
      <c r="D9" s="240">
        <f>+D10+D11+D12+D13+D14+D15</f>
        <v>9686361</v>
      </c>
      <c r="E9" s="89">
        <f>+E10+E11+E12+E13+E14+E15</f>
        <v>108291179</v>
      </c>
    </row>
    <row r="10" spans="1:5" s="51" customFormat="1" ht="12" customHeight="1" x14ac:dyDescent="0.2">
      <c r="A10" s="182" t="s">
        <v>63</v>
      </c>
      <c r="B10" s="166" t="s">
        <v>143</v>
      </c>
      <c r="C10" s="155">
        <v>23631621</v>
      </c>
      <c r="D10" s="230">
        <f t="shared" ref="D10:D15" si="0">E10-C10</f>
        <v>6009672</v>
      </c>
      <c r="E10" s="91">
        <v>29641293</v>
      </c>
    </row>
    <row r="11" spans="1:5" s="52" customFormat="1" ht="12" customHeight="1" x14ac:dyDescent="0.2">
      <c r="A11" s="183" t="s">
        <v>64</v>
      </c>
      <c r="B11" s="167" t="s">
        <v>144</v>
      </c>
      <c r="C11" s="154">
        <v>48695600</v>
      </c>
      <c r="D11" s="154">
        <f t="shared" si="0"/>
        <v>0</v>
      </c>
      <c r="E11" s="90">
        <v>48695600</v>
      </c>
    </row>
    <row r="12" spans="1:5" s="52" customFormat="1" ht="12" customHeight="1" x14ac:dyDescent="0.2">
      <c r="A12" s="183" t="s">
        <v>65</v>
      </c>
      <c r="B12" s="167" t="s">
        <v>145</v>
      </c>
      <c r="C12" s="154">
        <v>23410305</v>
      </c>
      <c r="D12" s="154">
        <f t="shared" si="0"/>
        <v>1524913</v>
      </c>
      <c r="E12" s="90">
        <v>24935218</v>
      </c>
    </row>
    <row r="13" spans="1:5" s="52" customFormat="1" ht="12" customHeight="1" x14ac:dyDescent="0.2">
      <c r="A13" s="183" t="s">
        <v>66</v>
      </c>
      <c r="B13" s="167" t="s">
        <v>146</v>
      </c>
      <c r="C13" s="154">
        <v>2867292</v>
      </c>
      <c r="D13" s="154">
        <f t="shared" si="0"/>
        <v>483151</v>
      </c>
      <c r="E13" s="90">
        <v>3350443</v>
      </c>
    </row>
    <row r="14" spans="1:5" s="52" customFormat="1" ht="12" customHeight="1" x14ac:dyDescent="0.2">
      <c r="A14" s="183" t="s">
        <v>83</v>
      </c>
      <c r="B14" s="167" t="s">
        <v>378</v>
      </c>
      <c r="C14" s="154"/>
      <c r="D14" s="154">
        <f t="shared" si="0"/>
        <v>0</v>
      </c>
      <c r="E14" s="90"/>
    </row>
    <row r="15" spans="1:5" s="51" customFormat="1" ht="12" customHeight="1" thickBot="1" x14ac:dyDescent="0.25">
      <c r="A15" s="184" t="s">
        <v>67</v>
      </c>
      <c r="B15" s="168" t="s">
        <v>316</v>
      </c>
      <c r="C15" s="154"/>
      <c r="D15" s="242">
        <f t="shared" si="0"/>
        <v>1668625</v>
      </c>
      <c r="E15" s="90">
        <v>1668625</v>
      </c>
    </row>
    <row r="16" spans="1:5" s="51" customFormat="1" ht="12" customHeight="1" thickBot="1" x14ac:dyDescent="0.25">
      <c r="A16" s="25" t="s">
        <v>8</v>
      </c>
      <c r="B16" s="96" t="s">
        <v>147</v>
      </c>
      <c r="C16" s="153">
        <f>+C17+C18+C19+C20+C21</f>
        <v>11262720</v>
      </c>
      <c r="D16" s="240">
        <f>+D17+D18+D19+D20+D21</f>
        <v>2096799</v>
      </c>
      <c r="E16" s="89">
        <f>+E17+E18+E19+E20+E21</f>
        <v>13359519</v>
      </c>
    </row>
    <row r="17" spans="1:5" s="51" customFormat="1" ht="12" customHeight="1" x14ac:dyDescent="0.2">
      <c r="A17" s="182" t="s">
        <v>69</v>
      </c>
      <c r="B17" s="166" t="s">
        <v>148</v>
      </c>
      <c r="C17" s="155"/>
      <c r="D17" s="241"/>
      <c r="E17" s="91"/>
    </row>
    <row r="18" spans="1:5" s="51" customFormat="1" ht="12" customHeight="1" x14ac:dyDescent="0.2">
      <c r="A18" s="183" t="s">
        <v>70</v>
      </c>
      <c r="B18" s="167" t="s">
        <v>149</v>
      </c>
      <c r="C18" s="154"/>
      <c r="D18" s="242"/>
      <c r="E18" s="90"/>
    </row>
    <row r="19" spans="1:5" s="51" customFormat="1" ht="12" customHeight="1" x14ac:dyDescent="0.2">
      <c r="A19" s="183" t="s">
        <v>71</v>
      </c>
      <c r="B19" s="167" t="s">
        <v>307</v>
      </c>
      <c r="C19" s="154"/>
      <c r="D19" s="242"/>
      <c r="E19" s="90"/>
    </row>
    <row r="20" spans="1:5" s="51" customFormat="1" ht="12" customHeight="1" x14ac:dyDescent="0.2">
      <c r="A20" s="183" t="s">
        <v>72</v>
      </c>
      <c r="B20" s="167" t="s">
        <v>308</v>
      </c>
      <c r="C20" s="154"/>
      <c r="D20" s="242"/>
      <c r="E20" s="90"/>
    </row>
    <row r="21" spans="1:5" s="51" customFormat="1" ht="12" customHeight="1" x14ac:dyDescent="0.2">
      <c r="A21" s="183" t="s">
        <v>73</v>
      </c>
      <c r="B21" s="167" t="s">
        <v>150</v>
      </c>
      <c r="C21" s="154">
        <v>11262720</v>
      </c>
      <c r="D21" s="154">
        <f>E21-C21</f>
        <v>2096799</v>
      </c>
      <c r="E21" s="90">
        <v>13359519</v>
      </c>
    </row>
    <row r="22" spans="1:5" s="52" customFormat="1" ht="12" customHeight="1" thickBot="1" x14ac:dyDescent="0.25">
      <c r="A22" s="184" t="s">
        <v>79</v>
      </c>
      <c r="B22" s="168" t="s">
        <v>151</v>
      </c>
      <c r="C22" s="156"/>
      <c r="D22" s="154">
        <f>E22-C22</f>
        <v>0</v>
      </c>
      <c r="E22" s="92"/>
    </row>
    <row r="23" spans="1:5" s="52" customFormat="1" ht="12" customHeight="1" thickBot="1" x14ac:dyDescent="0.25">
      <c r="A23" s="25" t="s">
        <v>9</v>
      </c>
      <c r="B23" s="19" t="s">
        <v>152</v>
      </c>
      <c r="C23" s="153">
        <f>+C24+C25+C26+C27+C28</f>
        <v>117478820</v>
      </c>
      <c r="D23" s="240">
        <f>+D24+D25+D26+D27+D28</f>
        <v>0</v>
      </c>
      <c r="E23" s="89">
        <f>+E24+E25+E26+E27+E28</f>
        <v>117478820</v>
      </c>
    </row>
    <row r="24" spans="1:5" s="52" customFormat="1" ht="12" customHeight="1" x14ac:dyDescent="0.2">
      <c r="A24" s="182" t="s">
        <v>52</v>
      </c>
      <c r="B24" s="166" t="s">
        <v>153</v>
      </c>
      <c r="C24" s="155"/>
      <c r="D24" s="241"/>
      <c r="E24" s="91"/>
    </row>
    <row r="25" spans="1:5" s="51" customFormat="1" ht="12" customHeight="1" x14ac:dyDescent="0.2">
      <c r="A25" s="183" t="s">
        <v>53</v>
      </c>
      <c r="B25" s="167" t="s">
        <v>154</v>
      </c>
      <c r="C25" s="154"/>
      <c r="D25" s="242"/>
      <c r="E25" s="90"/>
    </row>
    <row r="26" spans="1:5" s="52" customFormat="1" ht="12" customHeight="1" x14ac:dyDescent="0.2">
      <c r="A26" s="183" t="s">
        <v>54</v>
      </c>
      <c r="B26" s="167" t="s">
        <v>309</v>
      </c>
      <c r="C26" s="154"/>
      <c r="D26" s="242"/>
      <c r="E26" s="90"/>
    </row>
    <row r="27" spans="1:5" s="52" customFormat="1" ht="12" customHeight="1" x14ac:dyDescent="0.2">
      <c r="A27" s="183" t="s">
        <v>55</v>
      </c>
      <c r="B27" s="167" t="s">
        <v>310</v>
      </c>
      <c r="C27" s="154"/>
      <c r="D27" s="242"/>
      <c r="E27" s="90"/>
    </row>
    <row r="28" spans="1:5" s="52" customFormat="1" ht="12" customHeight="1" x14ac:dyDescent="0.2">
      <c r="A28" s="183" t="s">
        <v>95</v>
      </c>
      <c r="B28" s="167" t="s">
        <v>155</v>
      </c>
      <c r="C28" s="154">
        <v>117478820</v>
      </c>
      <c r="D28" s="154">
        <f>E28-C28</f>
        <v>0</v>
      </c>
      <c r="E28" s="90">
        <v>117478820</v>
      </c>
    </row>
    <row r="29" spans="1:5" s="52" customFormat="1" ht="12" customHeight="1" thickBot="1" x14ac:dyDescent="0.25">
      <c r="A29" s="184" t="s">
        <v>96</v>
      </c>
      <c r="B29" s="168" t="s">
        <v>156</v>
      </c>
      <c r="C29" s="156">
        <v>117478820</v>
      </c>
      <c r="D29" s="154">
        <f>E29-C29</f>
        <v>0</v>
      </c>
      <c r="E29" s="92">
        <v>117478820</v>
      </c>
    </row>
    <row r="30" spans="1:5" s="52" customFormat="1" ht="12" customHeight="1" thickBot="1" x14ac:dyDescent="0.25">
      <c r="A30" s="25" t="s">
        <v>97</v>
      </c>
      <c r="B30" s="19" t="s">
        <v>411</v>
      </c>
      <c r="C30" s="159">
        <f>SUM(C31:C37)</f>
        <v>221350000</v>
      </c>
      <c r="D30" s="159">
        <f>SUM(D31:D37)</f>
        <v>-8450000</v>
      </c>
      <c r="E30" s="194">
        <f>SUM(E31:E37)</f>
        <v>212900000</v>
      </c>
    </row>
    <row r="31" spans="1:5" s="52" customFormat="1" ht="12" customHeight="1" x14ac:dyDescent="0.2">
      <c r="A31" s="182" t="s">
        <v>157</v>
      </c>
      <c r="B31" s="166" t="str">
        <f>'KVI_MOD_1.1.sz.mell.'!B34</f>
        <v>Építményadó</v>
      </c>
      <c r="C31" s="155">
        <v>3100000</v>
      </c>
      <c r="D31" s="230">
        <f>E31-C31</f>
        <v>0</v>
      </c>
      <c r="E31" s="91">
        <v>3100000</v>
      </c>
    </row>
    <row r="32" spans="1:5" s="52" customFormat="1" ht="12" customHeight="1" x14ac:dyDescent="0.2">
      <c r="A32" s="183" t="s">
        <v>158</v>
      </c>
      <c r="B32" s="166" t="str">
        <f>'KVI_MOD_1.1.sz.mell.'!B35</f>
        <v>Idegenforgalmi adó</v>
      </c>
      <c r="C32" s="154"/>
      <c r="D32" s="154">
        <f t="shared" ref="D32:D37" si="1">E32-C32</f>
        <v>0</v>
      </c>
      <c r="E32" s="90"/>
    </row>
    <row r="33" spans="1:5" s="52" customFormat="1" ht="12" customHeight="1" x14ac:dyDescent="0.2">
      <c r="A33" s="183" t="s">
        <v>159</v>
      </c>
      <c r="B33" s="166" t="str">
        <f>'KVI_MOD_1.1.sz.mell.'!B36</f>
        <v>Iparűzési adó</v>
      </c>
      <c r="C33" s="154">
        <v>110000000</v>
      </c>
      <c r="D33" s="154">
        <f t="shared" si="1"/>
        <v>0</v>
      </c>
      <c r="E33" s="90">
        <v>110000000</v>
      </c>
    </row>
    <row r="34" spans="1:5" s="52" customFormat="1" ht="12" customHeight="1" x14ac:dyDescent="0.2">
      <c r="A34" s="183" t="s">
        <v>160</v>
      </c>
      <c r="B34" s="166" t="str">
        <f>'KVI_MOD_1.1.sz.mell.'!B37</f>
        <v xml:space="preserve">Talajterhelési díj </v>
      </c>
      <c r="C34" s="154">
        <v>200000</v>
      </c>
      <c r="D34" s="154">
        <f t="shared" si="1"/>
        <v>150000</v>
      </c>
      <c r="E34" s="90">
        <v>350000</v>
      </c>
    </row>
    <row r="35" spans="1:5" s="52" customFormat="1" ht="12" customHeight="1" x14ac:dyDescent="0.2">
      <c r="A35" s="183" t="s">
        <v>415</v>
      </c>
      <c r="B35" s="166" t="str">
        <f>'KVI_MOD_1.1.sz.mell.'!B38</f>
        <v>Gépjárműadó</v>
      </c>
      <c r="C35" s="154">
        <v>8800000</v>
      </c>
      <c r="D35" s="154">
        <f t="shared" si="1"/>
        <v>-8800000</v>
      </c>
      <c r="E35" s="90">
        <v>0</v>
      </c>
    </row>
    <row r="36" spans="1:5" s="52" customFormat="1" ht="12" customHeight="1" x14ac:dyDescent="0.2">
      <c r="A36" s="183" t="s">
        <v>416</v>
      </c>
      <c r="B36" s="166" t="str">
        <f>'KVI_MOD_1.1.sz.mell.'!B39</f>
        <v>Telekadó</v>
      </c>
      <c r="C36" s="154">
        <v>99000000</v>
      </c>
      <c r="D36" s="154">
        <f t="shared" si="1"/>
        <v>0</v>
      </c>
      <c r="E36" s="90">
        <v>99000000</v>
      </c>
    </row>
    <row r="37" spans="1:5" s="52" customFormat="1" ht="12" customHeight="1" thickBot="1" x14ac:dyDescent="0.25">
      <c r="A37" s="184" t="s">
        <v>417</v>
      </c>
      <c r="B37" s="166" t="s">
        <v>528</v>
      </c>
      <c r="C37" s="156">
        <v>250000</v>
      </c>
      <c r="D37" s="154">
        <f t="shared" si="1"/>
        <v>200000</v>
      </c>
      <c r="E37" s="92">
        <v>450000</v>
      </c>
    </row>
    <row r="38" spans="1:5" s="52" customFormat="1" ht="12" customHeight="1" thickBot="1" x14ac:dyDescent="0.25">
      <c r="A38" s="25" t="s">
        <v>11</v>
      </c>
      <c r="B38" s="19" t="s">
        <v>317</v>
      </c>
      <c r="C38" s="153">
        <f>SUM(C39:C49)</f>
        <v>39976090</v>
      </c>
      <c r="D38" s="240">
        <f>SUM(D39:D49)</f>
        <v>-4182404</v>
      </c>
      <c r="E38" s="89">
        <f>SUM(E39:E49)</f>
        <v>35793686</v>
      </c>
    </row>
    <row r="39" spans="1:5" s="52" customFormat="1" ht="12" customHeight="1" x14ac:dyDescent="0.2">
      <c r="A39" s="182" t="s">
        <v>56</v>
      </c>
      <c r="B39" s="166" t="s">
        <v>164</v>
      </c>
      <c r="C39" s="155"/>
      <c r="D39" s="230">
        <f t="shared" ref="D39:D44" si="2">E39-C39</f>
        <v>0</v>
      </c>
      <c r="E39" s="91"/>
    </row>
    <row r="40" spans="1:5" s="52" customFormat="1" ht="12" customHeight="1" x14ac:dyDescent="0.2">
      <c r="A40" s="183" t="s">
        <v>57</v>
      </c>
      <c r="B40" s="167" t="s">
        <v>165</v>
      </c>
      <c r="C40" s="154">
        <v>2028000</v>
      </c>
      <c r="D40" s="154">
        <f t="shared" si="2"/>
        <v>0</v>
      </c>
      <c r="E40" s="90">
        <v>2028000</v>
      </c>
    </row>
    <row r="41" spans="1:5" s="52" customFormat="1" ht="12" customHeight="1" x14ac:dyDescent="0.2">
      <c r="A41" s="183" t="s">
        <v>58</v>
      </c>
      <c r="B41" s="167" t="s">
        <v>166</v>
      </c>
      <c r="C41" s="154">
        <v>1850000</v>
      </c>
      <c r="D41" s="154">
        <f t="shared" si="2"/>
        <v>0</v>
      </c>
      <c r="E41" s="90">
        <v>1850000</v>
      </c>
    </row>
    <row r="42" spans="1:5" s="52" customFormat="1" ht="12" customHeight="1" x14ac:dyDescent="0.2">
      <c r="A42" s="183" t="s">
        <v>99</v>
      </c>
      <c r="B42" s="167" t="s">
        <v>167</v>
      </c>
      <c r="C42" s="154">
        <v>13693455</v>
      </c>
      <c r="D42" s="154">
        <f t="shared" si="2"/>
        <v>0</v>
      </c>
      <c r="E42" s="90">
        <v>13693455</v>
      </c>
    </row>
    <row r="43" spans="1:5" s="52" customFormat="1" ht="12" customHeight="1" x14ac:dyDescent="0.2">
      <c r="A43" s="183" t="s">
        <v>100</v>
      </c>
      <c r="B43" s="167" t="s">
        <v>168</v>
      </c>
      <c r="C43" s="154">
        <v>14336933</v>
      </c>
      <c r="D43" s="154">
        <f t="shared" si="2"/>
        <v>-2889297</v>
      </c>
      <c r="E43" s="90">
        <v>11447636</v>
      </c>
    </row>
    <row r="44" spans="1:5" s="52" customFormat="1" ht="12" customHeight="1" x14ac:dyDescent="0.2">
      <c r="A44" s="183" t="s">
        <v>101</v>
      </c>
      <c r="B44" s="167" t="s">
        <v>169</v>
      </c>
      <c r="C44" s="154">
        <v>8067702</v>
      </c>
      <c r="D44" s="154">
        <f t="shared" si="2"/>
        <v>-1293107</v>
      </c>
      <c r="E44" s="90">
        <v>6774595</v>
      </c>
    </row>
    <row r="45" spans="1:5" s="52" customFormat="1" ht="12" customHeight="1" x14ac:dyDescent="0.2">
      <c r="A45" s="183" t="s">
        <v>102</v>
      </c>
      <c r="B45" s="167" t="s">
        <v>170</v>
      </c>
      <c r="C45" s="154"/>
      <c r="D45" s="242"/>
      <c r="E45" s="90"/>
    </row>
    <row r="46" spans="1:5" s="52" customFormat="1" ht="12" customHeight="1" x14ac:dyDescent="0.2">
      <c r="A46" s="183" t="s">
        <v>103</v>
      </c>
      <c r="B46" s="167" t="s">
        <v>418</v>
      </c>
      <c r="C46" s="154"/>
      <c r="D46" s="242"/>
      <c r="E46" s="90"/>
    </row>
    <row r="47" spans="1:5" s="52" customFormat="1" ht="12" customHeight="1" x14ac:dyDescent="0.2">
      <c r="A47" s="183" t="s">
        <v>162</v>
      </c>
      <c r="B47" s="167" t="s">
        <v>172</v>
      </c>
      <c r="C47" s="157"/>
      <c r="D47" s="264"/>
      <c r="E47" s="93"/>
    </row>
    <row r="48" spans="1:5" s="52" customFormat="1" ht="12" customHeight="1" x14ac:dyDescent="0.2">
      <c r="A48" s="184" t="s">
        <v>163</v>
      </c>
      <c r="B48" s="168" t="s">
        <v>319</v>
      </c>
      <c r="C48" s="158"/>
      <c r="D48" s="265"/>
      <c r="E48" s="94"/>
    </row>
    <row r="49" spans="1:5" s="52" customFormat="1" ht="12" customHeight="1" thickBot="1" x14ac:dyDescent="0.25">
      <c r="A49" s="184" t="s">
        <v>318</v>
      </c>
      <c r="B49" s="168" t="s">
        <v>173</v>
      </c>
      <c r="C49" s="158"/>
      <c r="D49" s="265"/>
      <c r="E49" s="94"/>
    </row>
    <row r="50" spans="1:5" s="52" customFormat="1" ht="12" customHeight="1" thickBot="1" x14ac:dyDescent="0.25">
      <c r="A50" s="25" t="s">
        <v>12</v>
      </c>
      <c r="B50" s="19" t="s">
        <v>174</v>
      </c>
      <c r="C50" s="153">
        <f>SUM(C51:C55)</f>
        <v>11000000</v>
      </c>
      <c r="D50" s="240">
        <f>SUM(D51:D55)</f>
        <v>0</v>
      </c>
      <c r="E50" s="89">
        <f>SUM(E51:E55)</f>
        <v>11000000</v>
      </c>
    </row>
    <row r="51" spans="1:5" s="52" customFormat="1" ht="12" customHeight="1" x14ac:dyDescent="0.2">
      <c r="A51" s="182" t="s">
        <v>59</v>
      </c>
      <c r="B51" s="166" t="s">
        <v>178</v>
      </c>
      <c r="C51" s="205"/>
      <c r="D51" s="230">
        <f>E51-C51</f>
        <v>0</v>
      </c>
      <c r="E51" s="95"/>
    </row>
    <row r="52" spans="1:5" s="52" customFormat="1" ht="12" customHeight="1" x14ac:dyDescent="0.2">
      <c r="A52" s="183" t="s">
        <v>60</v>
      </c>
      <c r="B52" s="167" t="s">
        <v>179</v>
      </c>
      <c r="C52" s="157">
        <v>11000000</v>
      </c>
      <c r="D52" s="154">
        <f>E52-C52</f>
        <v>0</v>
      </c>
      <c r="E52" s="93">
        <v>11000000</v>
      </c>
    </row>
    <row r="53" spans="1:5" s="52" customFormat="1" ht="12" customHeight="1" x14ac:dyDescent="0.2">
      <c r="A53" s="183" t="s">
        <v>175</v>
      </c>
      <c r="B53" s="167" t="s">
        <v>180</v>
      </c>
      <c r="C53" s="157"/>
      <c r="D53" s="264"/>
      <c r="E53" s="93"/>
    </row>
    <row r="54" spans="1:5" s="52" customFormat="1" ht="12" customHeight="1" x14ac:dyDescent="0.2">
      <c r="A54" s="183" t="s">
        <v>176</v>
      </c>
      <c r="B54" s="167" t="s">
        <v>181</v>
      </c>
      <c r="C54" s="157"/>
      <c r="D54" s="264"/>
      <c r="E54" s="93"/>
    </row>
    <row r="55" spans="1:5" s="52" customFormat="1" ht="12" customHeight="1" thickBot="1" x14ac:dyDescent="0.25">
      <c r="A55" s="184" t="s">
        <v>177</v>
      </c>
      <c r="B55" s="168" t="s">
        <v>182</v>
      </c>
      <c r="C55" s="158"/>
      <c r="D55" s="265"/>
      <c r="E55" s="94"/>
    </row>
    <row r="56" spans="1:5" s="52" customFormat="1" ht="12" customHeight="1" thickBot="1" x14ac:dyDescent="0.25">
      <c r="A56" s="25" t="s">
        <v>104</v>
      </c>
      <c r="B56" s="19" t="s">
        <v>183</v>
      </c>
      <c r="C56" s="153">
        <f>SUM(C57:C59)</f>
        <v>0</v>
      </c>
      <c r="D56" s="240">
        <f>SUM(D57:D59)</f>
        <v>0</v>
      </c>
      <c r="E56" s="89">
        <f>SUM(E57:E59)</f>
        <v>0</v>
      </c>
    </row>
    <row r="57" spans="1:5" s="52" customFormat="1" ht="12" customHeight="1" x14ac:dyDescent="0.2">
      <c r="A57" s="182" t="s">
        <v>61</v>
      </c>
      <c r="B57" s="166" t="s">
        <v>184</v>
      </c>
      <c r="C57" s="155"/>
      <c r="D57" s="241"/>
      <c r="E57" s="91"/>
    </row>
    <row r="58" spans="1:5" s="52" customFormat="1" ht="12" customHeight="1" x14ac:dyDescent="0.2">
      <c r="A58" s="183" t="s">
        <v>62</v>
      </c>
      <c r="B58" s="167" t="s">
        <v>311</v>
      </c>
      <c r="C58" s="154"/>
      <c r="D58" s="242"/>
      <c r="E58" s="90"/>
    </row>
    <row r="59" spans="1:5" s="52" customFormat="1" ht="12" customHeight="1" x14ac:dyDescent="0.2">
      <c r="A59" s="183" t="s">
        <v>187</v>
      </c>
      <c r="B59" s="167" t="s">
        <v>185</v>
      </c>
      <c r="C59" s="154"/>
      <c r="D59" s="242"/>
      <c r="E59" s="90"/>
    </row>
    <row r="60" spans="1:5" s="52" customFormat="1" ht="12" customHeight="1" thickBot="1" x14ac:dyDescent="0.25">
      <c r="A60" s="184" t="s">
        <v>188</v>
      </c>
      <c r="B60" s="168" t="s">
        <v>186</v>
      </c>
      <c r="C60" s="156"/>
      <c r="D60" s="243"/>
      <c r="E60" s="92"/>
    </row>
    <row r="61" spans="1:5" s="52" customFormat="1" ht="12" customHeight="1" thickBot="1" x14ac:dyDescent="0.25">
      <c r="A61" s="25" t="s">
        <v>14</v>
      </c>
      <c r="B61" s="96" t="s">
        <v>189</v>
      </c>
      <c r="C61" s="153">
        <f>SUM(C62:C64)</f>
        <v>2580040</v>
      </c>
      <c r="D61" s="240">
        <f>SUM(D62:D64)</f>
        <v>0</v>
      </c>
      <c r="E61" s="89">
        <f>SUM(E62:E64)</f>
        <v>2580040</v>
      </c>
    </row>
    <row r="62" spans="1:5" s="52" customFormat="1" ht="12" customHeight="1" x14ac:dyDescent="0.2">
      <c r="A62" s="182" t="s">
        <v>105</v>
      </c>
      <c r="B62" s="166" t="s">
        <v>191</v>
      </c>
      <c r="C62" s="157"/>
      <c r="D62" s="230">
        <f>E62-C62</f>
        <v>0</v>
      </c>
      <c r="E62" s="93"/>
    </row>
    <row r="63" spans="1:5" s="52" customFormat="1" ht="12" customHeight="1" x14ac:dyDescent="0.2">
      <c r="A63" s="183" t="s">
        <v>106</v>
      </c>
      <c r="B63" s="167" t="s">
        <v>312</v>
      </c>
      <c r="C63" s="157">
        <v>2580040</v>
      </c>
      <c r="D63" s="154">
        <f>E63-C63</f>
        <v>0</v>
      </c>
      <c r="E63" s="93">
        <v>2580040</v>
      </c>
    </row>
    <row r="64" spans="1:5" s="52" customFormat="1" ht="12" customHeight="1" x14ac:dyDescent="0.2">
      <c r="A64" s="183" t="s">
        <v>125</v>
      </c>
      <c r="B64" s="167" t="s">
        <v>192</v>
      </c>
      <c r="C64" s="157"/>
      <c r="D64" s="264"/>
      <c r="E64" s="93"/>
    </row>
    <row r="65" spans="1:5" s="52" customFormat="1" ht="12" customHeight="1" thickBot="1" x14ac:dyDescent="0.25">
      <c r="A65" s="184" t="s">
        <v>190</v>
      </c>
      <c r="B65" s="168" t="s">
        <v>193</v>
      </c>
      <c r="C65" s="157"/>
      <c r="D65" s="264"/>
      <c r="E65" s="93"/>
    </row>
    <row r="66" spans="1:5" s="52" customFormat="1" ht="12" customHeight="1" thickBot="1" x14ac:dyDescent="0.25">
      <c r="A66" s="25" t="s">
        <v>15</v>
      </c>
      <c r="B66" s="19" t="s">
        <v>194</v>
      </c>
      <c r="C66" s="159">
        <f>+C9+C16+C23+C30+C38+C50+C56+C61</f>
        <v>502252488</v>
      </c>
      <c r="D66" s="244">
        <f>+D9+D16+D23+D30+D38+D50+D56+D61</f>
        <v>-849244</v>
      </c>
      <c r="E66" s="194">
        <f>+E9+E16+E23+E30+E38+E50+E56+E61</f>
        <v>501403244</v>
      </c>
    </row>
    <row r="67" spans="1:5" s="52" customFormat="1" ht="12" customHeight="1" thickBot="1" x14ac:dyDescent="0.2">
      <c r="A67" s="185" t="s">
        <v>281</v>
      </c>
      <c r="B67" s="96" t="s">
        <v>196</v>
      </c>
      <c r="C67" s="153">
        <f>SUM(C68:C70)</f>
        <v>0</v>
      </c>
      <c r="D67" s="240">
        <f>SUM(D68:D70)</f>
        <v>0</v>
      </c>
      <c r="E67" s="89">
        <f>SUM(E68:E70)</f>
        <v>0</v>
      </c>
    </row>
    <row r="68" spans="1:5" s="52" customFormat="1" ht="12" customHeight="1" x14ac:dyDescent="0.2">
      <c r="A68" s="182" t="s">
        <v>224</v>
      </c>
      <c r="B68" s="166" t="s">
        <v>197</v>
      </c>
      <c r="C68" s="157"/>
      <c r="D68" s="264"/>
      <c r="E68" s="93"/>
    </row>
    <row r="69" spans="1:5" s="52" customFormat="1" ht="12" customHeight="1" x14ac:dyDescent="0.2">
      <c r="A69" s="183" t="s">
        <v>233</v>
      </c>
      <c r="B69" s="167" t="s">
        <v>198</v>
      </c>
      <c r="C69" s="157"/>
      <c r="D69" s="264"/>
      <c r="E69" s="93"/>
    </row>
    <row r="70" spans="1:5" s="52" customFormat="1" ht="12" customHeight="1" thickBot="1" x14ac:dyDescent="0.25">
      <c r="A70" s="192" t="s">
        <v>234</v>
      </c>
      <c r="B70" s="295" t="s">
        <v>199</v>
      </c>
      <c r="C70" s="296"/>
      <c r="D70" s="266"/>
      <c r="E70" s="297"/>
    </row>
    <row r="71" spans="1:5" s="52" customFormat="1" ht="12" customHeight="1" thickBot="1" x14ac:dyDescent="0.2">
      <c r="A71" s="185" t="s">
        <v>200</v>
      </c>
      <c r="B71" s="96" t="s">
        <v>201</v>
      </c>
      <c r="C71" s="153">
        <f>SUM(C72:C75)</f>
        <v>69406265</v>
      </c>
      <c r="D71" s="153">
        <f>SUM(D72:D75)</f>
        <v>0</v>
      </c>
      <c r="E71" s="89">
        <f>SUM(E72:E75)</f>
        <v>69406265</v>
      </c>
    </row>
    <row r="72" spans="1:5" s="52" customFormat="1" ht="12" customHeight="1" x14ac:dyDescent="0.2">
      <c r="A72" s="182" t="s">
        <v>84</v>
      </c>
      <c r="B72" s="284" t="s">
        <v>202</v>
      </c>
      <c r="C72" s="157">
        <v>69406265</v>
      </c>
      <c r="D72" s="230">
        <f>E72-C72</f>
        <v>0</v>
      </c>
      <c r="E72" s="93">
        <v>69406265</v>
      </c>
    </row>
    <row r="73" spans="1:5" s="52" customFormat="1" ht="12" customHeight="1" x14ac:dyDescent="0.2">
      <c r="A73" s="183" t="s">
        <v>85</v>
      </c>
      <c r="B73" s="284" t="s">
        <v>425</v>
      </c>
      <c r="C73" s="157"/>
      <c r="D73" s="154">
        <f>E73-C73</f>
        <v>0</v>
      </c>
      <c r="E73" s="93"/>
    </row>
    <row r="74" spans="1:5" s="52" customFormat="1" ht="12" customHeight="1" x14ac:dyDescent="0.2">
      <c r="A74" s="183" t="s">
        <v>225</v>
      </c>
      <c r="B74" s="284" t="s">
        <v>203</v>
      </c>
      <c r="C74" s="157"/>
      <c r="D74" s="157"/>
      <c r="E74" s="93"/>
    </row>
    <row r="75" spans="1:5" s="52" customFormat="1" ht="12" customHeight="1" thickBot="1" x14ac:dyDescent="0.25">
      <c r="A75" s="184" t="s">
        <v>226</v>
      </c>
      <c r="B75" s="285" t="s">
        <v>426</v>
      </c>
      <c r="C75" s="157"/>
      <c r="D75" s="157"/>
      <c r="E75" s="93"/>
    </row>
    <row r="76" spans="1:5" s="52" customFormat="1" ht="12" customHeight="1" thickBot="1" x14ac:dyDescent="0.2">
      <c r="A76" s="185" t="s">
        <v>204</v>
      </c>
      <c r="B76" s="96" t="s">
        <v>205</v>
      </c>
      <c r="C76" s="153">
        <f>SUM(C77:C78)</f>
        <v>69266826</v>
      </c>
      <c r="D76" s="153">
        <f>SUM(D77:D78)</f>
        <v>1765395</v>
      </c>
      <c r="E76" s="89">
        <f>SUM(E77:E78)</f>
        <v>71032221</v>
      </c>
    </row>
    <row r="77" spans="1:5" s="52" customFormat="1" ht="12" customHeight="1" x14ac:dyDescent="0.2">
      <c r="A77" s="182" t="s">
        <v>227</v>
      </c>
      <c r="B77" s="166" t="s">
        <v>206</v>
      </c>
      <c r="C77" s="157">
        <v>69266826</v>
      </c>
      <c r="D77" s="230">
        <f>E77-C77</f>
        <v>1765395</v>
      </c>
      <c r="E77" s="93">
        <v>71032221</v>
      </c>
    </row>
    <row r="78" spans="1:5" s="52" customFormat="1" ht="12" customHeight="1" thickBot="1" x14ac:dyDescent="0.25">
      <c r="A78" s="184" t="s">
        <v>228</v>
      </c>
      <c r="B78" s="168" t="s">
        <v>207</v>
      </c>
      <c r="C78" s="157"/>
      <c r="D78" s="154">
        <f>E78-C78</f>
        <v>0</v>
      </c>
      <c r="E78" s="93"/>
    </row>
    <row r="79" spans="1:5" s="51" customFormat="1" ht="12" customHeight="1" thickBot="1" x14ac:dyDescent="0.2">
      <c r="A79" s="185" t="s">
        <v>208</v>
      </c>
      <c r="B79" s="96" t="s">
        <v>209</v>
      </c>
      <c r="C79" s="153">
        <f>SUM(C80:C82)</f>
        <v>0</v>
      </c>
      <c r="D79" s="153">
        <f>SUM(D80:D82)</f>
        <v>0</v>
      </c>
      <c r="E79" s="89">
        <f>SUM(E80:E82)</f>
        <v>0</v>
      </c>
    </row>
    <row r="80" spans="1:5" s="52" customFormat="1" ht="12" customHeight="1" x14ac:dyDescent="0.2">
      <c r="A80" s="182" t="s">
        <v>229</v>
      </c>
      <c r="B80" s="166" t="s">
        <v>210</v>
      </c>
      <c r="C80" s="157"/>
      <c r="D80" s="157"/>
      <c r="E80" s="93"/>
    </row>
    <row r="81" spans="1:5" s="52" customFormat="1" ht="12" customHeight="1" x14ac:dyDescent="0.2">
      <c r="A81" s="183" t="s">
        <v>230</v>
      </c>
      <c r="B81" s="167" t="s">
        <v>211</v>
      </c>
      <c r="C81" s="157"/>
      <c r="D81" s="157"/>
      <c r="E81" s="93"/>
    </row>
    <row r="82" spans="1:5" s="52" customFormat="1" ht="12" customHeight="1" thickBot="1" x14ac:dyDescent="0.25">
      <c r="A82" s="184" t="s">
        <v>231</v>
      </c>
      <c r="B82" s="168" t="s">
        <v>427</v>
      </c>
      <c r="C82" s="157"/>
      <c r="D82" s="157"/>
      <c r="E82" s="93"/>
    </row>
    <row r="83" spans="1:5" s="52" customFormat="1" ht="12" customHeight="1" thickBot="1" x14ac:dyDescent="0.2">
      <c r="A83" s="185" t="s">
        <v>212</v>
      </c>
      <c r="B83" s="96" t="s">
        <v>232</v>
      </c>
      <c r="C83" s="153">
        <f>SUM(C84:C87)</f>
        <v>0</v>
      </c>
      <c r="D83" s="153">
        <f>SUM(D84:D87)</f>
        <v>0</v>
      </c>
      <c r="E83" s="89">
        <f>SUM(E84:E87)</f>
        <v>0</v>
      </c>
    </row>
    <row r="84" spans="1:5" s="52" customFormat="1" ht="12" customHeight="1" x14ac:dyDescent="0.2">
      <c r="A84" s="186" t="s">
        <v>213</v>
      </c>
      <c r="B84" s="166" t="s">
        <v>214</v>
      </c>
      <c r="C84" s="157"/>
      <c r="D84" s="157"/>
      <c r="E84" s="93"/>
    </row>
    <row r="85" spans="1:5" s="52" customFormat="1" ht="12" customHeight="1" x14ac:dyDescent="0.2">
      <c r="A85" s="187" t="s">
        <v>215</v>
      </c>
      <c r="B85" s="167" t="s">
        <v>216</v>
      </c>
      <c r="C85" s="157"/>
      <c r="D85" s="157"/>
      <c r="E85" s="93"/>
    </row>
    <row r="86" spans="1:5" s="52" customFormat="1" ht="12" customHeight="1" x14ac:dyDescent="0.2">
      <c r="A86" s="187" t="s">
        <v>217</v>
      </c>
      <c r="B86" s="167" t="s">
        <v>218</v>
      </c>
      <c r="C86" s="157"/>
      <c r="D86" s="157"/>
      <c r="E86" s="93"/>
    </row>
    <row r="87" spans="1:5" s="51" customFormat="1" ht="12" customHeight="1" thickBot="1" x14ac:dyDescent="0.25">
      <c r="A87" s="188" t="s">
        <v>219</v>
      </c>
      <c r="B87" s="168" t="s">
        <v>220</v>
      </c>
      <c r="C87" s="157"/>
      <c r="D87" s="157"/>
      <c r="E87" s="93"/>
    </row>
    <row r="88" spans="1:5" s="51" customFormat="1" ht="12" customHeight="1" thickBot="1" x14ac:dyDescent="0.2">
      <c r="A88" s="185" t="s">
        <v>221</v>
      </c>
      <c r="B88" s="96" t="s">
        <v>358</v>
      </c>
      <c r="C88" s="208"/>
      <c r="D88" s="208"/>
      <c r="E88" s="209"/>
    </row>
    <row r="89" spans="1:5" s="51" customFormat="1" ht="12" customHeight="1" thickBot="1" x14ac:dyDescent="0.2">
      <c r="A89" s="185" t="s">
        <v>379</v>
      </c>
      <c r="B89" s="96" t="s">
        <v>222</v>
      </c>
      <c r="C89" s="208"/>
      <c r="D89" s="208"/>
      <c r="E89" s="209"/>
    </row>
    <row r="90" spans="1:5" s="51" customFormat="1" ht="12" customHeight="1" thickBot="1" x14ac:dyDescent="0.2">
      <c r="A90" s="185" t="s">
        <v>380</v>
      </c>
      <c r="B90" s="172" t="s">
        <v>361</v>
      </c>
      <c r="C90" s="372">
        <f>+C67+C71+C76+C79+C83+C89+C88</f>
        <v>138673091</v>
      </c>
      <c r="D90" s="159">
        <f>+D67+D71+D76+D79+D83+D89+D88</f>
        <v>1765395</v>
      </c>
      <c r="E90" s="194">
        <f>+E67+E71+E76+E79+E83+E89+E88</f>
        <v>140438486</v>
      </c>
    </row>
    <row r="91" spans="1:5" s="51" customFormat="1" ht="12" customHeight="1" thickBot="1" x14ac:dyDescent="0.2">
      <c r="A91" s="189" t="s">
        <v>381</v>
      </c>
      <c r="B91" s="173" t="s">
        <v>382</v>
      </c>
      <c r="C91" s="372">
        <f>+C66+C90</f>
        <v>640925579</v>
      </c>
      <c r="D91" s="159">
        <f>+D66+D90</f>
        <v>916151</v>
      </c>
      <c r="E91" s="194">
        <f>+E66+E90</f>
        <v>641841730</v>
      </c>
    </row>
    <row r="92" spans="1:5" s="52" customFormat="1" ht="15.2" customHeight="1" thickBot="1" x14ac:dyDescent="0.25">
      <c r="A92" s="79"/>
      <c r="B92" s="80"/>
      <c r="C92" s="135"/>
    </row>
    <row r="93" spans="1:5" s="46" customFormat="1" ht="16.5" customHeight="1" thickBot="1" x14ac:dyDescent="0.25">
      <c r="A93" s="419" t="s">
        <v>40</v>
      </c>
      <c r="B93" s="420"/>
      <c r="C93" s="420"/>
      <c r="D93" s="420"/>
      <c r="E93" s="421"/>
    </row>
    <row r="94" spans="1:5" s="53" customFormat="1" ht="12" customHeight="1" thickBot="1" x14ac:dyDescent="0.25">
      <c r="A94" s="160" t="s">
        <v>7</v>
      </c>
      <c r="B94" s="24" t="s">
        <v>386</v>
      </c>
      <c r="C94" s="373">
        <f>+C95+C96+C97+C98+C99+C112</f>
        <v>241427914</v>
      </c>
      <c r="D94" s="373">
        <f>+D95+D96+D97+D98+D99+D112</f>
        <v>-14071343</v>
      </c>
      <c r="E94" s="223">
        <f>+E95+E96+E97+E98+E99+E112</f>
        <v>227356571</v>
      </c>
    </row>
    <row r="95" spans="1:5" ht="12" customHeight="1" x14ac:dyDescent="0.2">
      <c r="A95" s="190" t="s">
        <v>63</v>
      </c>
      <c r="B95" s="8" t="s">
        <v>36</v>
      </c>
      <c r="C95" s="230">
        <v>41127723</v>
      </c>
      <c r="D95" s="230">
        <f>E95-C95</f>
        <v>3451355</v>
      </c>
      <c r="E95" s="224">
        <v>44579078</v>
      </c>
    </row>
    <row r="96" spans="1:5" ht="12" customHeight="1" x14ac:dyDescent="0.2">
      <c r="A96" s="183" t="s">
        <v>64</v>
      </c>
      <c r="B96" s="6" t="s">
        <v>107</v>
      </c>
      <c r="C96" s="154">
        <v>7742822</v>
      </c>
      <c r="D96" s="154">
        <f>E96-C96</f>
        <v>686600</v>
      </c>
      <c r="E96" s="90">
        <v>8429422</v>
      </c>
    </row>
    <row r="97" spans="1:5" ht="12" customHeight="1" x14ac:dyDescent="0.2">
      <c r="A97" s="183" t="s">
        <v>65</v>
      </c>
      <c r="B97" s="6" t="s">
        <v>82</v>
      </c>
      <c r="C97" s="154">
        <v>115273729</v>
      </c>
      <c r="D97" s="154">
        <f>E97-C97</f>
        <v>-8850147</v>
      </c>
      <c r="E97" s="92">
        <v>106423582</v>
      </c>
    </row>
    <row r="98" spans="1:5" ht="12" customHeight="1" x14ac:dyDescent="0.2">
      <c r="A98" s="183" t="s">
        <v>66</v>
      </c>
      <c r="B98" s="9" t="s">
        <v>108</v>
      </c>
      <c r="C98" s="154">
        <v>13040000</v>
      </c>
      <c r="D98" s="154">
        <f>E98-C98</f>
        <v>0</v>
      </c>
      <c r="E98" s="92">
        <v>13040000</v>
      </c>
    </row>
    <row r="99" spans="1:5" ht="12" customHeight="1" x14ac:dyDescent="0.2">
      <c r="A99" s="183" t="s">
        <v>74</v>
      </c>
      <c r="B99" s="17" t="s">
        <v>109</v>
      </c>
      <c r="C99" s="154">
        <v>54243640</v>
      </c>
      <c r="D99" s="154">
        <f>E99-C99</f>
        <v>0</v>
      </c>
      <c r="E99" s="92">
        <v>54243640</v>
      </c>
    </row>
    <row r="100" spans="1:5" ht="12" customHeight="1" x14ac:dyDescent="0.2">
      <c r="A100" s="183" t="s">
        <v>67</v>
      </c>
      <c r="B100" s="6" t="s">
        <v>383</v>
      </c>
      <c r="C100" s="154"/>
      <c r="D100" s="243"/>
      <c r="E100" s="92"/>
    </row>
    <row r="101" spans="1:5" ht="12" customHeight="1" x14ac:dyDescent="0.2">
      <c r="A101" s="183" t="s">
        <v>68</v>
      </c>
      <c r="B101" s="63" t="s">
        <v>324</v>
      </c>
      <c r="C101" s="154"/>
      <c r="D101" s="243"/>
      <c r="E101" s="92"/>
    </row>
    <row r="102" spans="1:5" ht="12" customHeight="1" x14ac:dyDescent="0.2">
      <c r="A102" s="183" t="s">
        <v>75</v>
      </c>
      <c r="B102" s="63" t="s">
        <v>323</v>
      </c>
      <c r="C102" s="154"/>
      <c r="D102" s="243"/>
      <c r="E102" s="92"/>
    </row>
    <row r="103" spans="1:5" ht="12" customHeight="1" x14ac:dyDescent="0.2">
      <c r="A103" s="183" t="s">
        <v>76</v>
      </c>
      <c r="B103" s="63" t="s">
        <v>238</v>
      </c>
      <c r="C103" s="154"/>
      <c r="D103" s="243"/>
      <c r="E103" s="92"/>
    </row>
    <row r="104" spans="1:5" ht="12" customHeight="1" x14ac:dyDescent="0.2">
      <c r="A104" s="183" t="s">
        <v>77</v>
      </c>
      <c r="B104" s="64" t="s">
        <v>239</v>
      </c>
      <c r="C104" s="154"/>
      <c r="D104" s="243"/>
      <c r="E104" s="92"/>
    </row>
    <row r="105" spans="1:5" ht="12" customHeight="1" x14ac:dyDescent="0.2">
      <c r="A105" s="183" t="s">
        <v>78</v>
      </c>
      <c r="B105" s="64" t="s">
        <v>240</v>
      </c>
      <c r="C105" s="154"/>
      <c r="D105" s="243"/>
      <c r="E105" s="92"/>
    </row>
    <row r="106" spans="1:5" ht="12" customHeight="1" x14ac:dyDescent="0.2">
      <c r="A106" s="183" t="s">
        <v>80</v>
      </c>
      <c r="B106" s="63" t="s">
        <v>241</v>
      </c>
      <c r="C106" s="154">
        <v>4841212</v>
      </c>
      <c r="D106" s="154">
        <f>E106-C106</f>
        <v>0</v>
      </c>
      <c r="E106" s="92">
        <v>4841212</v>
      </c>
    </row>
    <row r="107" spans="1:5" ht="12" customHeight="1" x14ac:dyDescent="0.2">
      <c r="A107" s="183" t="s">
        <v>110</v>
      </c>
      <c r="B107" s="63" t="s">
        <v>242</v>
      </c>
      <c r="C107" s="154"/>
      <c r="D107" s="243"/>
      <c r="E107" s="92"/>
    </row>
    <row r="108" spans="1:5" ht="12" customHeight="1" x14ac:dyDescent="0.2">
      <c r="A108" s="183" t="s">
        <v>236</v>
      </c>
      <c r="B108" s="64" t="s">
        <v>243</v>
      </c>
      <c r="C108" s="154"/>
      <c r="D108" s="243"/>
      <c r="E108" s="92"/>
    </row>
    <row r="109" spans="1:5" ht="12" customHeight="1" x14ac:dyDescent="0.2">
      <c r="A109" s="191" t="s">
        <v>237</v>
      </c>
      <c r="B109" s="65" t="s">
        <v>244</v>
      </c>
      <c r="C109" s="154"/>
      <c r="D109" s="243"/>
      <c r="E109" s="92"/>
    </row>
    <row r="110" spans="1:5" ht="12" customHeight="1" x14ac:dyDescent="0.2">
      <c r="A110" s="183" t="s">
        <v>321</v>
      </c>
      <c r="B110" s="65" t="s">
        <v>245</v>
      </c>
      <c r="C110" s="154"/>
      <c r="D110" s="243"/>
      <c r="E110" s="92"/>
    </row>
    <row r="111" spans="1:5" ht="12" customHeight="1" x14ac:dyDescent="0.2">
      <c r="A111" s="183" t="s">
        <v>322</v>
      </c>
      <c r="B111" s="64" t="s">
        <v>246</v>
      </c>
      <c r="C111" s="154">
        <v>49402428</v>
      </c>
      <c r="D111" s="154">
        <f>E111-C111</f>
        <v>0</v>
      </c>
      <c r="E111" s="90">
        <v>49402428</v>
      </c>
    </row>
    <row r="112" spans="1:5" ht="12" customHeight="1" x14ac:dyDescent="0.2">
      <c r="A112" s="183" t="s">
        <v>326</v>
      </c>
      <c r="B112" s="9" t="s">
        <v>37</v>
      </c>
      <c r="C112" s="154">
        <v>10000000</v>
      </c>
      <c r="D112" s="154">
        <f>E112-C112</f>
        <v>-9359151</v>
      </c>
      <c r="E112" s="90">
        <v>640849</v>
      </c>
    </row>
    <row r="113" spans="1:5" ht="12" customHeight="1" x14ac:dyDescent="0.2">
      <c r="A113" s="184" t="s">
        <v>327</v>
      </c>
      <c r="B113" s="6" t="s">
        <v>384</v>
      </c>
      <c r="C113" s="154">
        <v>2000000</v>
      </c>
      <c r="D113" s="154">
        <f>E113-C113</f>
        <v>-1359151</v>
      </c>
      <c r="E113" s="92">
        <v>640849</v>
      </c>
    </row>
    <row r="114" spans="1:5" ht="12" customHeight="1" thickBot="1" x14ac:dyDescent="0.25">
      <c r="A114" s="192" t="s">
        <v>328</v>
      </c>
      <c r="B114" s="66" t="s">
        <v>385</v>
      </c>
      <c r="C114" s="154">
        <v>8000000</v>
      </c>
      <c r="D114" s="154">
        <f>E114-C114</f>
        <v>-8000000</v>
      </c>
      <c r="E114" s="225">
        <v>0</v>
      </c>
    </row>
    <row r="115" spans="1:5" ht="12" customHeight="1" thickBot="1" x14ac:dyDescent="0.25">
      <c r="A115" s="25" t="s">
        <v>8</v>
      </c>
      <c r="B115" s="23" t="s">
        <v>247</v>
      </c>
      <c r="C115" s="153">
        <f>+C116+C118+C120</f>
        <v>187409768</v>
      </c>
      <c r="D115" s="240">
        <f>+D116+D118+D120</f>
        <v>2000001</v>
      </c>
      <c r="E115" s="89">
        <f>+E116+E118+E120</f>
        <v>189409769</v>
      </c>
    </row>
    <row r="116" spans="1:5" ht="12" customHeight="1" x14ac:dyDescent="0.2">
      <c r="A116" s="182" t="s">
        <v>69</v>
      </c>
      <c r="B116" s="6" t="s">
        <v>124</v>
      </c>
      <c r="C116" s="154">
        <v>166038302</v>
      </c>
      <c r="D116" s="241">
        <f>E116-C116</f>
        <v>-129017466</v>
      </c>
      <c r="E116" s="91">
        <v>37020836</v>
      </c>
    </row>
    <row r="117" spans="1:5" ht="12" customHeight="1" x14ac:dyDescent="0.2">
      <c r="A117" s="182" t="s">
        <v>70</v>
      </c>
      <c r="B117" s="10" t="s">
        <v>251</v>
      </c>
      <c r="C117" s="154">
        <v>101435180</v>
      </c>
      <c r="D117" s="241">
        <f>E117-C117</f>
        <v>-87833480</v>
      </c>
      <c r="E117" s="91">
        <v>13601700</v>
      </c>
    </row>
    <row r="118" spans="1:5" ht="12" customHeight="1" x14ac:dyDescent="0.2">
      <c r="A118" s="182" t="s">
        <v>71</v>
      </c>
      <c r="B118" s="10" t="s">
        <v>111</v>
      </c>
      <c r="C118" s="154">
        <v>17390675</v>
      </c>
      <c r="D118" s="242">
        <f>E118-C118</f>
        <v>131017467</v>
      </c>
      <c r="E118" s="90">
        <v>148408142</v>
      </c>
    </row>
    <row r="119" spans="1:5" ht="12" customHeight="1" x14ac:dyDescent="0.2">
      <c r="A119" s="182" t="s">
        <v>72</v>
      </c>
      <c r="B119" s="10" t="s">
        <v>252</v>
      </c>
      <c r="C119" s="154"/>
      <c r="D119" s="242">
        <f>E119-C119</f>
        <v>87833480</v>
      </c>
      <c r="E119" s="90">
        <v>87833480</v>
      </c>
    </row>
    <row r="120" spans="1:5" ht="12" customHeight="1" x14ac:dyDescent="0.2">
      <c r="A120" s="182" t="s">
        <v>73</v>
      </c>
      <c r="B120" s="98" t="s">
        <v>126</v>
      </c>
      <c r="C120" s="154">
        <v>3980791</v>
      </c>
      <c r="D120" s="242">
        <f>E120-C120</f>
        <v>0</v>
      </c>
      <c r="E120" s="90">
        <v>3980791</v>
      </c>
    </row>
    <row r="121" spans="1:5" ht="12" customHeight="1" x14ac:dyDescent="0.2">
      <c r="A121" s="182" t="s">
        <v>79</v>
      </c>
      <c r="B121" s="97" t="s">
        <v>313</v>
      </c>
      <c r="C121" s="154"/>
      <c r="D121" s="242"/>
      <c r="E121" s="90"/>
    </row>
    <row r="122" spans="1:5" ht="12" customHeight="1" x14ac:dyDescent="0.2">
      <c r="A122" s="182" t="s">
        <v>81</v>
      </c>
      <c r="B122" s="162" t="s">
        <v>257</v>
      </c>
      <c r="C122" s="154"/>
      <c r="D122" s="242"/>
      <c r="E122" s="90"/>
    </row>
    <row r="123" spans="1:5" ht="12" customHeight="1" x14ac:dyDescent="0.2">
      <c r="A123" s="182" t="s">
        <v>112</v>
      </c>
      <c r="B123" s="64" t="s">
        <v>240</v>
      </c>
      <c r="C123" s="154"/>
      <c r="D123" s="242"/>
      <c r="E123" s="90"/>
    </row>
    <row r="124" spans="1:5" ht="12" customHeight="1" x14ac:dyDescent="0.2">
      <c r="A124" s="182" t="s">
        <v>113</v>
      </c>
      <c r="B124" s="64" t="s">
        <v>256</v>
      </c>
      <c r="C124" s="154"/>
      <c r="D124" s="242"/>
      <c r="E124" s="90"/>
    </row>
    <row r="125" spans="1:5" ht="12" customHeight="1" x14ac:dyDescent="0.2">
      <c r="A125" s="182" t="s">
        <v>114</v>
      </c>
      <c r="B125" s="64" t="s">
        <v>255</v>
      </c>
      <c r="C125" s="154"/>
      <c r="D125" s="242"/>
      <c r="E125" s="90"/>
    </row>
    <row r="126" spans="1:5" ht="12" customHeight="1" x14ac:dyDescent="0.2">
      <c r="A126" s="182" t="s">
        <v>248</v>
      </c>
      <c r="B126" s="64" t="s">
        <v>243</v>
      </c>
      <c r="C126" s="154"/>
      <c r="D126" s="242"/>
      <c r="E126" s="90"/>
    </row>
    <row r="127" spans="1:5" ht="12" customHeight="1" x14ac:dyDescent="0.2">
      <c r="A127" s="182" t="s">
        <v>249</v>
      </c>
      <c r="B127" s="64" t="s">
        <v>254</v>
      </c>
      <c r="C127" s="154"/>
      <c r="D127" s="242"/>
      <c r="E127" s="90"/>
    </row>
    <row r="128" spans="1:5" ht="12" customHeight="1" thickBot="1" x14ac:dyDescent="0.25">
      <c r="A128" s="191" t="s">
        <v>250</v>
      </c>
      <c r="B128" s="64" t="s">
        <v>253</v>
      </c>
      <c r="C128" s="156"/>
      <c r="D128" s="243"/>
      <c r="E128" s="92"/>
    </row>
    <row r="129" spans="1:11" ht="12" customHeight="1" thickBot="1" x14ac:dyDescent="0.25">
      <c r="A129" s="25" t="s">
        <v>9</v>
      </c>
      <c r="B129" s="57" t="s">
        <v>331</v>
      </c>
      <c r="C129" s="153">
        <f>+C94+C115</f>
        <v>428837682</v>
      </c>
      <c r="D129" s="240">
        <f>+D94+D115</f>
        <v>-12071342</v>
      </c>
      <c r="E129" s="89">
        <f>+E94+E115</f>
        <v>416766340</v>
      </c>
    </row>
    <row r="130" spans="1:11" ht="12" customHeight="1" thickBot="1" x14ac:dyDescent="0.25">
      <c r="A130" s="25" t="s">
        <v>10</v>
      </c>
      <c r="B130" s="57" t="s">
        <v>332</v>
      </c>
      <c r="C130" s="153">
        <f>+C131+C132+C133</f>
        <v>0</v>
      </c>
      <c r="D130" s="240">
        <f>+D131+D132+D133</f>
        <v>0</v>
      </c>
      <c r="E130" s="89">
        <f>+E131+E132+E133</f>
        <v>0</v>
      </c>
    </row>
    <row r="131" spans="1:11" s="53" customFormat="1" ht="12" customHeight="1" x14ac:dyDescent="0.2">
      <c r="A131" s="182" t="s">
        <v>157</v>
      </c>
      <c r="B131" s="7" t="s">
        <v>389</v>
      </c>
      <c r="C131" s="154"/>
      <c r="D131" s="242"/>
      <c r="E131" s="90"/>
    </row>
    <row r="132" spans="1:11" ht="12" customHeight="1" x14ac:dyDescent="0.2">
      <c r="A132" s="182" t="s">
        <v>158</v>
      </c>
      <c r="B132" s="7" t="s">
        <v>340</v>
      </c>
      <c r="C132" s="154"/>
      <c r="D132" s="242"/>
      <c r="E132" s="90"/>
    </row>
    <row r="133" spans="1:11" ht="12" customHeight="1" thickBot="1" x14ac:dyDescent="0.25">
      <c r="A133" s="191" t="s">
        <v>159</v>
      </c>
      <c r="B133" s="5" t="s">
        <v>388</v>
      </c>
      <c r="C133" s="154"/>
      <c r="D133" s="242"/>
      <c r="E133" s="90"/>
    </row>
    <row r="134" spans="1:11" ht="12" customHeight="1" thickBot="1" x14ac:dyDescent="0.25">
      <c r="A134" s="25" t="s">
        <v>11</v>
      </c>
      <c r="B134" s="57" t="s">
        <v>333</v>
      </c>
      <c r="C134" s="153">
        <f>+C135+C136+C137+C138+C139+C140</f>
        <v>0</v>
      </c>
      <c r="D134" s="240">
        <f>+D135+D136+D137+D138+D139+D140</f>
        <v>0</v>
      </c>
      <c r="E134" s="89">
        <f>+E135+E136+E137+E138+E139+E140</f>
        <v>0</v>
      </c>
    </row>
    <row r="135" spans="1:11" ht="12" customHeight="1" x14ac:dyDescent="0.2">
      <c r="A135" s="182" t="s">
        <v>56</v>
      </c>
      <c r="B135" s="7" t="s">
        <v>342</v>
      </c>
      <c r="C135" s="154"/>
      <c r="D135" s="242"/>
      <c r="E135" s="90"/>
    </row>
    <row r="136" spans="1:11" ht="12" customHeight="1" x14ac:dyDescent="0.2">
      <c r="A136" s="182" t="s">
        <v>57</v>
      </c>
      <c r="B136" s="7" t="s">
        <v>334</v>
      </c>
      <c r="C136" s="154"/>
      <c r="D136" s="242"/>
      <c r="E136" s="90"/>
    </row>
    <row r="137" spans="1:11" ht="12" customHeight="1" x14ac:dyDescent="0.2">
      <c r="A137" s="182" t="s">
        <v>58</v>
      </c>
      <c r="B137" s="7" t="s">
        <v>335</v>
      </c>
      <c r="C137" s="154"/>
      <c r="D137" s="242"/>
      <c r="E137" s="90"/>
    </row>
    <row r="138" spans="1:11" ht="12" customHeight="1" x14ac:dyDescent="0.2">
      <c r="A138" s="182" t="s">
        <v>99</v>
      </c>
      <c r="B138" s="7" t="s">
        <v>387</v>
      </c>
      <c r="C138" s="154"/>
      <c r="D138" s="242"/>
      <c r="E138" s="90"/>
    </row>
    <row r="139" spans="1:11" ht="12" customHeight="1" x14ac:dyDescent="0.2">
      <c r="A139" s="182" t="s">
        <v>100</v>
      </c>
      <c r="B139" s="7" t="s">
        <v>337</v>
      </c>
      <c r="C139" s="154"/>
      <c r="D139" s="242"/>
      <c r="E139" s="90"/>
    </row>
    <row r="140" spans="1:11" s="53" customFormat="1" ht="12" customHeight="1" thickBot="1" x14ac:dyDescent="0.25">
      <c r="A140" s="191" t="s">
        <v>101</v>
      </c>
      <c r="B140" s="5" t="s">
        <v>338</v>
      </c>
      <c r="C140" s="154"/>
      <c r="D140" s="242"/>
      <c r="E140" s="90"/>
    </row>
    <row r="141" spans="1:11" ht="12" customHeight="1" thickBot="1" x14ac:dyDescent="0.25">
      <c r="A141" s="25" t="s">
        <v>12</v>
      </c>
      <c r="B141" s="57" t="s">
        <v>401</v>
      </c>
      <c r="C141" s="159">
        <f>+C142+C143+C145+C146+C144</f>
        <v>212087897</v>
      </c>
      <c r="D141" s="244">
        <f>+D142+D143+D145+D146+D144</f>
        <v>12987493</v>
      </c>
      <c r="E141" s="194">
        <f>+E142+E143+E145+E146+E144</f>
        <v>225075390</v>
      </c>
      <c r="K141" s="88"/>
    </row>
    <row r="142" spans="1:11" x14ac:dyDescent="0.2">
      <c r="A142" s="182" t="s">
        <v>59</v>
      </c>
      <c r="B142" s="7" t="s">
        <v>258</v>
      </c>
      <c r="C142" s="154"/>
      <c r="D142" s="241">
        <f>E142-C142</f>
        <v>3944193</v>
      </c>
      <c r="E142" s="90">
        <v>3944193</v>
      </c>
    </row>
    <row r="143" spans="1:11" ht="12" customHeight="1" x14ac:dyDescent="0.2">
      <c r="A143" s="182" t="s">
        <v>60</v>
      </c>
      <c r="B143" s="7" t="s">
        <v>259</v>
      </c>
      <c r="C143" s="154"/>
      <c r="D143" s="241">
        <f>E143-C143</f>
        <v>0</v>
      </c>
      <c r="E143" s="90"/>
    </row>
    <row r="144" spans="1:11" ht="12" customHeight="1" x14ac:dyDescent="0.2">
      <c r="A144" s="182" t="s">
        <v>175</v>
      </c>
      <c r="B144" s="7" t="s">
        <v>400</v>
      </c>
      <c r="C144" s="154">
        <v>212087897</v>
      </c>
      <c r="D144" s="241">
        <f>E144-C144</f>
        <v>9043300</v>
      </c>
      <c r="E144" s="90">
        <v>221131197</v>
      </c>
    </row>
    <row r="145" spans="1:5" s="53" customFormat="1" ht="12" customHeight="1" x14ac:dyDescent="0.2">
      <c r="A145" s="182" t="s">
        <v>176</v>
      </c>
      <c r="B145" s="7" t="s">
        <v>347</v>
      </c>
      <c r="C145" s="154"/>
      <c r="D145" s="242"/>
      <c r="E145" s="90"/>
    </row>
    <row r="146" spans="1:5" s="53" customFormat="1" ht="12" customHeight="1" thickBot="1" x14ac:dyDescent="0.25">
      <c r="A146" s="191" t="s">
        <v>177</v>
      </c>
      <c r="B146" s="5" t="s">
        <v>277</v>
      </c>
      <c r="C146" s="154"/>
      <c r="D146" s="242"/>
      <c r="E146" s="90"/>
    </row>
    <row r="147" spans="1:5" s="53" customFormat="1" ht="12" customHeight="1" thickBot="1" x14ac:dyDescent="0.25">
      <c r="A147" s="25" t="s">
        <v>13</v>
      </c>
      <c r="B147" s="57" t="s">
        <v>348</v>
      </c>
      <c r="C147" s="233">
        <f>+C148+C149+C150+C151+C152</f>
        <v>0</v>
      </c>
      <c r="D147" s="245">
        <f>+D148+D149+D150+D151+D152</f>
        <v>0</v>
      </c>
      <c r="E147" s="381">
        <f>+E148+E149+E150+E151+E152</f>
        <v>0</v>
      </c>
    </row>
    <row r="148" spans="1:5" s="53" customFormat="1" ht="12" customHeight="1" x14ac:dyDescent="0.2">
      <c r="A148" s="182" t="s">
        <v>61</v>
      </c>
      <c r="B148" s="7" t="s">
        <v>343</v>
      </c>
      <c r="C148" s="154"/>
      <c r="D148" s="242"/>
      <c r="E148" s="90"/>
    </row>
    <row r="149" spans="1:5" s="53" customFormat="1" ht="12" customHeight="1" x14ac:dyDescent="0.2">
      <c r="A149" s="182" t="s">
        <v>62</v>
      </c>
      <c r="B149" s="7" t="s">
        <v>350</v>
      </c>
      <c r="C149" s="154"/>
      <c r="D149" s="242"/>
      <c r="E149" s="90"/>
    </row>
    <row r="150" spans="1:5" s="53" customFormat="1" ht="12" customHeight="1" x14ac:dyDescent="0.2">
      <c r="A150" s="182" t="s">
        <v>187</v>
      </c>
      <c r="B150" s="7" t="s">
        <v>345</v>
      </c>
      <c r="C150" s="154"/>
      <c r="D150" s="242"/>
      <c r="E150" s="90"/>
    </row>
    <row r="151" spans="1:5" s="53" customFormat="1" ht="12" customHeight="1" x14ac:dyDescent="0.2">
      <c r="A151" s="182" t="s">
        <v>188</v>
      </c>
      <c r="B151" s="7" t="s">
        <v>390</v>
      </c>
      <c r="C151" s="154"/>
      <c r="D151" s="242"/>
      <c r="E151" s="90"/>
    </row>
    <row r="152" spans="1:5" ht="12.75" customHeight="1" thickBot="1" x14ac:dyDescent="0.25">
      <c r="A152" s="191" t="s">
        <v>349</v>
      </c>
      <c r="B152" s="5" t="s">
        <v>352</v>
      </c>
      <c r="C152" s="156"/>
      <c r="D152" s="243"/>
      <c r="E152" s="92"/>
    </row>
    <row r="153" spans="1:5" ht="12.75" customHeight="1" thickBot="1" x14ac:dyDescent="0.25">
      <c r="A153" s="222" t="s">
        <v>14</v>
      </c>
      <c r="B153" s="57" t="s">
        <v>353</v>
      </c>
      <c r="C153" s="233"/>
      <c r="D153" s="245"/>
      <c r="E153" s="381"/>
    </row>
    <row r="154" spans="1:5" ht="12.75" customHeight="1" thickBot="1" x14ac:dyDescent="0.25">
      <c r="A154" s="222" t="s">
        <v>15</v>
      </c>
      <c r="B154" s="57" t="s">
        <v>354</v>
      </c>
      <c r="C154" s="233"/>
      <c r="D154" s="245"/>
      <c r="E154" s="381"/>
    </row>
    <row r="155" spans="1:5" ht="12" customHeight="1" thickBot="1" x14ac:dyDescent="0.25">
      <c r="A155" s="25" t="s">
        <v>16</v>
      </c>
      <c r="B155" s="57" t="s">
        <v>356</v>
      </c>
      <c r="C155" s="235">
        <f>+C130+C134+C141+C147+C153+C154</f>
        <v>212087897</v>
      </c>
      <c r="D155" s="247">
        <f>+D130+D134+D141+D147+D153+D154</f>
        <v>12987493</v>
      </c>
      <c r="E155" s="382">
        <f>+E130+E134+E141+E147+E153+E154</f>
        <v>225075390</v>
      </c>
    </row>
    <row r="156" spans="1:5" ht="15.2" customHeight="1" thickBot="1" x14ac:dyDescent="0.25">
      <c r="A156" s="193" t="s">
        <v>17</v>
      </c>
      <c r="B156" s="140" t="s">
        <v>355</v>
      </c>
      <c r="C156" s="235">
        <f>+C129+C155</f>
        <v>640925579</v>
      </c>
      <c r="D156" s="247">
        <f>+D129+D155</f>
        <v>916151</v>
      </c>
      <c r="E156" s="382">
        <f>+E129+E155</f>
        <v>641841730</v>
      </c>
    </row>
    <row r="157" spans="1:5" ht="13.5" thickBot="1" x14ac:dyDescent="0.25">
      <c r="A157" s="143"/>
      <c r="B157" s="144"/>
      <c r="C157" s="347">
        <f>C91-C156</f>
        <v>0</v>
      </c>
      <c r="D157" s="347">
        <f>D91-D156</f>
        <v>0</v>
      </c>
      <c r="E157" s="145"/>
    </row>
    <row r="158" spans="1:5" ht="15.2" customHeight="1" thickBot="1" x14ac:dyDescent="0.25">
      <c r="A158" s="278" t="s">
        <v>420</v>
      </c>
      <c r="B158" s="279"/>
      <c r="C158" s="268">
        <v>17</v>
      </c>
      <c r="D158" s="268">
        <v>0</v>
      </c>
      <c r="E158" s="267">
        <v>17</v>
      </c>
    </row>
    <row r="159" spans="1:5" ht="14.45" customHeight="1" thickBot="1" x14ac:dyDescent="0.25">
      <c r="A159" s="280" t="s">
        <v>421</v>
      </c>
      <c r="B159" s="281"/>
      <c r="C159" s="268">
        <v>2</v>
      </c>
      <c r="D159" s="268">
        <v>0</v>
      </c>
      <c r="E159" s="267">
        <v>2</v>
      </c>
    </row>
    <row r="160" spans="1:5" x14ac:dyDescent="0.2">
      <c r="E160" s="377" t="s">
        <v>531</v>
      </c>
    </row>
  </sheetData>
  <sheetProtection formatCells="0"/>
  <mergeCells count="6">
    <mergeCell ref="B3:D3"/>
    <mergeCell ref="B4:D4"/>
    <mergeCell ref="A8:E8"/>
    <mergeCell ref="A93:E93"/>
    <mergeCell ref="B2:E2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70" max="16383" man="1"/>
    <brk id="9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6222E-2C92-4E26-B467-809769401A9B}">
  <sheetPr>
    <tabColor rgb="FF92D050"/>
  </sheetPr>
  <dimension ref="A1:E63"/>
  <sheetViews>
    <sheetView view="pageLayout" topLeftCell="A13" zoomScaleNormal="120" zoomScaleSheetLayoutView="100" workbookViewId="0">
      <selection activeCell="C13" sqref="C13"/>
    </sheetView>
  </sheetViews>
  <sheetFormatPr defaultRowHeight="12.75" x14ac:dyDescent="0.2"/>
  <cols>
    <col min="1" max="1" width="13" style="84" customWidth="1"/>
    <col min="2" max="2" width="59" style="85" customWidth="1"/>
    <col min="3" max="5" width="15.83203125" style="85" customWidth="1"/>
    <col min="6" max="16384" width="9.33203125" style="85"/>
  </cols>
  <sheetData>
    <row r="1" spans="1:5" ht="15.75" x14ac:dyDescent="0.25">
      <c r="B1" s="404" t="s">
        <v>548</v>
      </c>
      <c r="C1" s="405"/>
      <c r="D1" s="405"/>
      <c r="E1" s="405"/>
    </row>
    <row r="2" spans="1:5" s="75" customFormat="1" ht="16.5" thickBot="1" x14ac:dyDescent="0.25">
      <c r="A2" s="298"/>
      <c r="B2" s="423" t="s">
        <v>549</v>
      </c>
      <c r="C2" s="423"/>
      <c r="D2" s="423"/>
      <c r="E2" s="423"/>
    </row>
    <row r="3" spans="1:5" s="200" customFormat="1" ht="24.75" thickBot="1" x14ac:dyDescent="0.25">
      <c r="A3" s="299" t="s">
        <v>410</v>
      </c>
      <c r="B3" s="424" t="str">
        <f>KVI_MOD_ALAPADATOK!A12</f>
        <v>Sajószögedi Polgármesteri Hivatal</v>
      </c>
      <c r="C3" s="425"/>
      <c r="D3" s="426"/>
      <c r="E3" s="300" t="s">
        <v>42</v>
      </c>
    </row>
    <row r="4" spans="1:5" s="200" customFormat="1" ht="24.75" thickBot="1" x14ac:dyDescent="0.25">
      <c r="A4" s="299" t="s">
        <v>120</v>
      </c>
      <c r="B4" s="424" t="s">
        <v>285</v>
      </c>
      <c r="C4" s="425"/>
      <c r="D4" s="426"/>
      <c r="E4" s="300" t="s">
        <v>38</v>
      </c>
    </row>
    <row r="5" spans="1:5" s="201" customFormat="1" ht="15.95" customHeight="1" thickBot="1" x14ac:dyDescent="0.3">
      <c r="A5" s="301"/>
      <c r="B5" s="301"/>
      <c r="C5" s="302"/>
      <c r="D5" s="303"/>
      <c r="E5" s="302"/>
    </row>
    <row r="6" spans="1:5" ht="24.75" thickBot="1" x14ac:dyDescent="0.25">
      <c r="A6" s="304" t="s">
        <v>121</v>
      </c>
      <c r="B6" s="305" t="s">
        <v>419</v>
      </c>
      <c r="C6" s="305" t="s">
        <v>408</v>
      </c>
      <c r="D6" s="306" t="s">
        <v>476</v>
      </c>
      <c r="E6" s="289" t="s">
        <v>409</v>
      </c>
    </row>
    <row r="7" spans="1:5" s="202" customFormat="1" ht="12.95" customHeight="1" thickBot="1" x14ac:dyDescent="0.25">
      <c r="A7" s="334" t="s">
        <v>370</v>
      </c>
      <c r="B7" s="335" t="s">
        <v>371</v>
      </c>
      <c r="C7" s="335" t="s">
        <v>372</v>
      </c>
      <c r="D7" s="336" t="s">
        <v>374</v>
      </c>
      <c r="E7" s="337" t="s">
        <v>373</v>
      </c>
    </row>
    <row r="8" spans="1:5" s="202" customFormat="1" ht="15.95" customHeight="1" thickBot="1" x14ac:dyDescent="0.25">
      <c r="A8" s="419" t="s">
        <v>39</v>
      </c>
      <c r="B8" s="420"/>
      <c r="C8" s="420"/>
      <c r="D8" s="420"/>
      <c r="E8" s="421"/>
    </row>
    <row r="9" spans="1:5" s="139" customFormat="1" ht="12" customHeight="1" thickBot="1" x14ac:dyDescent="0.25">
      <c r="A9" s="71" t="s">
        <v>7</v>
      </c>
      <c r="B9" s="76" t="s">
        <v>391</v>
      </c>
      <c r="C9" s="106">
        <f>SUM(C10:C20)</f>
        <v>0</v>
      </c>
      <c r="D9" s="106">
        <f>SUM(D10:D20)</f>
        <v>0</v>
      </c>
      <c r="E9" s="134">
        <f>SUM(E10:E20)</f>
        <v>0</v>
      </c>
    </row>
    <row r="10" spans="1:5" s="139" customFormat="1" ht="12" customHeight="1" x14ac:dyDescent="0.2">
      <c r="A10" s="195" t="s">
        <v>63</v>
      </c>
      <c r="B10" s="8" t="s">
        <v>164</v>
      </c>
      <c r="C10" s="262"/>
      <c r="D10" s="262"/>
      <c r="E10" s="271"/>
    </row>
    <row r="11" spans="1:5" s="139" customFormat="1" ht="12" customHeight="1" x14ac:dyDescent="0.2">
      <c r="A11" s="196" t="s">
        <v>64</v>
      </c>
      <c r="B11" s="6" t="s">
        <v>165</v>
      </c>
      <c r="C11" s="103"/>
      <c r="D11" s="103"/>
      <c r="E11" s="254"/>
    </row>
    <row r="12" spans="1:5" s="139" customFormat="1" ht="12" customHeight="1" x14ac:dyDescent="0.2">
      <c r="A12" s="196" t="s">
        <v>65</v>
      </c>
      <c r="B12" s="6" t="s">
        <v>166</v>
      </c>
      <c r="C12" s="103"/>
      <c r="D12" s="103"/>
      <c r="E12" s="254"/>
    </row>
    <row r="13" spans="1:5" s="139" customFormat="1" ht="12" customHeight="1" x14ac:dyDescent="0.2">
      <c r="A13" s="196" t="s">
        <v>66</v>
      </c>
      <c r="B13" s="6" t="s">
        <v>167</v>
      </c>
      <c r="C13" s="103"/>
      <c r="D13" s="103"/>
      <c r="E13" s="254"/>
    </row>
    <row r="14" spans="1:5" s="139" customFormat="1" ht="12" customHeight="1" x14ac:dyDescent="0.2">
      <c r="A14" s="196" t="s">
        <v>83</v>
      </c>
      <c r="B14" s="6" t="s">
        <v>168</v>
      </c>
      <c r="C14" s="103"/>
      <c r="D14" s="103"/>
      <c r="E14" s="254"/>
    </row>
    <row r="15" spans="1:5" s="139" customFormat="1" ht="12" customHeight="1" x14ac:dyDescent="0.2">
      <c r="A15" s="196" t="s">
        <v>67</v>
      </c>
      <c r="B15" s="6" t="s">
        <v>286</v>
      </c>
      <c r="C15" s="103"/>
      <c r="D15" s="103"/>
      <c r="E15" s="254"/>
    </row>
    <row r="16" spans="1:5" s="139" customFormat="1" ht="12" customHeight="1" x14ac:dyDescent="0.2">
      <c r="A16" s="196" t="s">
        <v>68</v>
      </c>
      <c r="B16" s="5" t="s">
        <v>287</v>
      </c>
      <c r="C16" s="103"/>
      <c r="D16" s="103"/>
      <c r="E16" s="254"/>
    </row>
    <row r="17" spans="1:5" s="139" customFormat="1" ht="12" customHeight="1" x14ac:dyDescent="0.2">
      <c r="A17" s="196" t="s">
        <v>75</v>
      </c>
      <c r="B17" s="6" t="s">
        <v>171</v>
      </c>
      <c r="C17" s="260"/>
      <c r="D17" s="260"/>
      <c r="E17" s="258"/>
    </row>
    <row r="18" spans="1:5" s="203" customFormat="1" ht="12" customHeight="1" x14ac:dyDescent="0.2">
      <c r="A18" s="196" t="s">
        <v>76</v>
      </c>
      <c r="B18" s="6" t="s">
        <v>172</v>
      </c>
      <c r="C18" s="103"/>
      <c r="D18" s="103"/>
      <c r="E18" s="254"/>
    </row>
    <row r="19" spans="1:5" s="203" customFormat="1" ht="12" customHeight="1" x14ac:dyDescent="0.2">
      <c r="A19" s="196" t="s">
        <v>77</v>
      </c>
      <c r="B19" s="6" t="s">
        <v>319</v>
      </c>
      <c r="C19" s="105"/>
      <c r="D19" s="105"/>
      <c r="E19" s="255"/>
    </row>
    <row r="20" spans="1:5" s="203" customFormat="1" ht="12" customHeight="1" thickBot="1" x14ac:dyDescent="0.25">
      <c r="A20" s="196" t="s">
        <v>78</v>
      </c>
      <c r="B20" s="5" t="s">
        <v>173</v>
      </c>
      <c r="C20" s="105"/>
      <c r="D20" s="105"/>
      <c r="E20" s="255"/>
    </row>
    <row r="21" spans="1:5" s="139" customFormat="1" ht="12" customHeight="1" thickBot="1" x14ac:dyDescent="0.25">
      <c r="A21" s="71" t="s">
        <v>8</v>
      </c>
      <c r="B21" s="76" t="s">
        <v>288</v>
      </c>
      <c r="C21" s="106">
        <f>SUM(C22:C24)</f>
        <v>0</v>
      </c>
      <c r="D21" s="106">
        <f>SUM(D22:D24)</f>
        <v>0</v>
      </c>
      <c r="E21" s="134">
        <f>SUM(E22:E24)</f>
        <v>0</v>
      </c>
    </row>
    <row r="22" spans="1:5" s="203" customFormat="1" ht="12" customHeight="1" x14ac:dyDescent="0.2">
      <c r="A22" s="196" t="s">
        <v>69</v>
      </c>
      <c r="B22" s="7" t="s">
        <v>148</v>
      </c>
      <c r="C22" s="103"/>
      <c r="D22" s="103"/>
      <c r="E22" s="254"/>
    </row>
    <row r="23" spans="1:5" s="203" customFormat="1" ht="12" customHeight="1" x14ac:dyDescent="0.2">
      <c r="A23" s="196" t="s">
        <v>70</v>
      </c>
      <c r="B23" s="6" t="s">
        <v>289</v>
      </c>
      <c r="C23" s="103"/>
      <c r="D23" s="103"/>
      <c r="E23" s="254"/>
    </row>
    <row r="24" spans="1:5" s="203" customFormat="1" ht="12" customHeight="1" x14ac:dyDescent="0.2">
      <c r="A24" s="196" t="s">
        <v>71</v>
      </c>
      <c r="B24" s="6" t="s">
        <v>290</v>
      </c>
      <c r="C24" s="103"/>
      <c r="D24" s="103"/>
      <c r="E24" s="254"/>
    </row>
    <row r="25" spans="1:5" s="203" customFormat="1" ht="12" customHeight="1" thickBot="1" x14ac:dyDescent="0.25">
      <c r="A25" s="196" t="s">
        <v>72</v>
      </c>
      <c r="B25" s="6" t="s">
        <v>392</v>
      </c>
      <c r="C25" s="103"/>
      <c r="D25" s="103"/>
      <c r="E25" s="254"/>
    </row>
    <row r="26" spans="1:5" s="203" customFormat="1" ht="12" customHeight="1" thickBot="1" x14ac:dyDescent="0.25">
      <c r="A26" s="74" t="s">
        <v>9</v>
      </c>
      <c r="B26" s="57" t="s">
        <v>98</v>
      </c>
      <c r="C26" s="273">
        <v>50000</v>
      </c>
      <c r="D26" s="273"/>
      <c r="E26" s="133">
        <v>50000</v>
      </c>
    </row>
    <row r="27" spans="1:5" s="203" customFormat="1" ht="12" customHeight="1" thickBot="1" x14ac:dyDescent="0.25">
      <c r="A27" s="74" t="s">
        <v>10</v>
      </c>
      <c r="B27" s="57" t="s">
        <v>393</v>
      </c>
      <c r="C27" s="106">
        <f>+C28+C29+C30</f>
        <v>0</v>
      </c>
      <c r="D27" s="106">
        <f>+D28+D29+D30</f>
        <v>0</v>
      </c>
      <c r="E27" s="134">
        <f>+E28+E29+E30</f>
        <v>0</v>
      </c>
    </row>
    <row r="28" spans="1:5" s="203" customFormat="1" ht="12" customHeight="1" x14ac:dyDescent="0.2">
      <c r="A28" s="197" t="s">
        <v>157</v>
      </c>
      <c r="B28" s="198" t="s">
        <v>153</v>
      </c>
      <c r="C28" s="261"/>
      <c r="D28" s="261"/>
      <c r="E28" s="259"/>
    </row>
    <row r="29" spans="1:5" s="203" customFormat="1" ht="12" customHeight="1" x14ac:dyDescent="0.2">
      <c r="A29" s="197" t="s">
        <v>158</v>
      </c>
      <c r="B29" s="198" t="s">
        <v>289</v>
      </c>
      <c r="C29" s="103"/>
      <c r="D29" s="103"/>
      <c r="E29" s="254"/>
    </row>
    <row r="30" spans="1:5" s="203" customFormat="1" ht="12" customHeight="1" x14ac:dyDescent="0.2">
      <c r="A30" s="197" t="s">
        <v>159</v>
      </c>
      <c r="B30" s="199" t="s">
        <v>292</v>
      </c>
      <c r="C30" s="103"/>
      <c r="D30" s="103"/>
      <c r="E30" s="254"/>
    </row>
    <row r="31" spans="1:5" s="203" customFormat="1" ht="12" customHeight="1" thickBot="1" x14ac:dyDescent="0.25">
      <c r="A31" s="196" t="s">
        <v>160</v>
      </c>
      <c r="B31" s="62" t="s">
        <v>394</v>
      </c>
      <c r="C31" s="48"/>
      <c r="D31" s="48"/>
      <c r="E31" s="272"/>
    </row>
    <row r="32" spans="1:5" s="203" customFormat="1" ht="12" customHeight="1" thickBot="1" x14ac:dyDescent="0.25">
      <c r="A32" s="74" t="s">
        <v>11</v>
      </c>
      <c r="B32" s="57" t="s">
        <v>293</v>
      </c>
      <c r="C32" s="106">
        <f>+C33+C34+C35</f>
        <v>0</v>
      </c>
      <c r="D32" s="106">
        <f>+D33+D34+D35</f>
        <v>0</v>
      </c>
      <c r="E32" s="134">
        <f>+E33+E34+E35</f>
        <v>0</v>
      </c>
    </row>
    <row r="33" spans="1:5" s="203" customFormat="1" ht="12" customHeight="1" x14ac:dyDescent="0.2">
      <c r="A33" s="197" t="s">
        <v>56</v>
      </c>
      <c r="B33" s="198" t="s">
        <v>178</v>
      </c>
      <c r="C33" s="261"/>
      <c r="D33" s="261"/>
      <c r="E33" s="259"/>
    </row>
    <row r="34" spans="1:5" s="203" customFormat="1" ht="12" customHeight="1" x14ac:dyDescent="0.2">
      <c r="A34" s="197" t="s">
        <v>57</v>
      </c>
      <c r="B34" s="199" t="s">
        <v>179</v>
      </c>
      <c r="C34" s="107"/>
      <c r="D34" s="107"/>
      <c r="E34" s="256"/>
    </row>
    <row r="35" spans="1:5" s="203" customFormat="1" ht="12" customHeight="1" thickBot="1" x14ac:dyDescent="0.25">
      <c r="A35" s="196" t="s">
        <v>58</v>
      </c>
      <c r="B35" s="62" t="s">
        <v>180</v>
      </c>
      <c r="C35" s="48"/>
      <c r="D35" s="48"/>
      <c r="E35" s="272"/>
    </row>
    <row r="36" spans="1:5" s="139" customFormat="1" ht="12" customHeight="1" thickBot="1" x14ac:dyDescent="0.25">
      <c r="A36" s="74" t="s">
        <v>12</v>
      </c>
      <c r="B36" s="57" t="s">
        <v>263</v>
      </c>
      <c r="C36" s="273"/>
      <c r="D36" s="273"/>
      <c r="E36" s="133"/>
    </row>
    <row r="37" spans="1:5" s="139" customFormat="1" ht="12" customHeight="1" thickBot="1" x14ac:dyDescent="0.25">
      <c r="A37" s="74" t="s">
        <v>13</v>
      </c>
      <c r="B37" s="57" t="s">
        <v>294</v>
      </c>
      <c r="C37" s="273"/>
      <c r="D37" s="273"/>
      <c r="E37" s="133"/>
    </row>
    <row r="38" spans="1:5" s="139" customFormat="1" ht="12" customHeight="1" thickBot="1" x14ac:dyDescent="0.25">
      <c r="A38" s="71" t="s">
        <v>14</v>
      </c>
      <c r="B38" s="57" t="s">
        <v>295</v>
      </c>
      <c r="C38" s="106">
        <f>+C9+C21+C26+C27+C32+C36+C37</f>
        <v>50000</v>
      </c>
      <c r="D38" s="106">
        <f>+D9+D21+D26+D27+D32+D36+D37</f>
        <v>0</v>
      </c>
      <c r="E38" s="134">
        <f>+E9+E21+E26+E27+E32+E36+E37</f>
        <v>50000</v>
      </c>
    </row>
    <row r="39" spans="1:5" s="139" customFormat="1" ht="12" customHeight="1" thickBot="1" x14ac:dyDescent="0.25">
      <c r="A39" s="77" t="s">
        <v>15</v>
      </c>
      <c r="B39" s="57" t="s">
        <v>296</v>
      </c>
      <c r="C39" s="106">
        <f>+C40+C41+C42</f>
        <v>83879325</v>
      </c>
      <c r="D39" s="106">
        <f>+D40+D41+D42</f>
        <v>0</v>
      </c>
      <c r="E39" s="134">
        <f>+E40+E41+E42</f>
        <v>83879325</v>
      </c>
    </row>
    <row r="40" spans="1:5" s="139" customFormat="1" ht="12" customHeight="1" x14ac:dyDescent="0.2">
      <c r="A40" s="197" t="s">
        <v>297</v>
      </c>
      <c r="B40" s="198" t="s">
        <v>130</v>
      </c>
      <c r="C40" s="261">
        <v>454814</v>
      </c>
      <c r="D40" s="261">
        <f>E40-C40</f>
        <v>71290</v>
      </c>
      <c r="E40" s="259">
        <v>526104</v>
      </c>
    </row>
    <row r="41" spans="1:5" s="139" customFormat="1" ht="12" customHeight="1" x14ac:dyDescent="0.2">
      <c r="A41" s="197" t="s">
        <v>298</v>
      </c>
      <c r="B41" s="199" t="s">
        <v>2</v>
      </c>
      <c r="C41" s="107"/>
      <c r="D41" s="107"/>
      <c r="E41" s="256"/>
    </row>
    <row r="42" spans="1:5" s="203" customFormat="1" ht="12" customHeight="1" thickBot="1" x14ac:dyDescent="0.25">
      <c r="A42" s="196" t="s">
        <v>299</v>
      </c>
      <c r="B42" s="62" t="s">
        <v>300</v>
      </c>
      <c r="C42" s="48">
        <v>83424511</v>
      </c>
      <c r="D42" s="48">
        <f>E42-C42</f>
        <v>-71290</v>
      </c>
      <c r="E42" s="272">
        <v>83353221</v>
      </c>
    </row>
    <row r="43" spans="1:5" s="203" customFormat="1" ht="15.2" customHeight="1" thickBot="1" x14ac:dyDescent="0.25">
      <c r="A43" s="77" t="s">
        <v>16</v>
      </c>
      <c r="B43" s="78" t="s">
        <v>301</v>
      </c>
      <c r="C43" s="274">
        <f>+C38+C39</f>
        <v>83929325</v>
      </c>
      <c r="D43" s="274">
        <f>+D38+D39</f>
        <v>0</v>
      </c>
      <c r="E43" s="137">
        <f>+E38+E39</f>
        <v>83929325</v>
      </c>
    </row>
    <row r="44" spans="1:5" s="203" customFormat="1" ht="15.2" customHeight="1" x14ac:dyDescent="0.2">
      <c r="A44" s="79"/>
      <c r="B44" s="80"/>
      <c r="C44" s="135"/>
    </row>
    <row r="45" spans="1:5" ht="13.5" thickBot="1" x14ac:dyDescent="0.25">
      <c r="A45" s="81"/>
      <c r="B45" s="82"/>
      <c r="C45" s="136"/>
    </row>
    <row r="46" spans="1:5" s="202" customFormat="1" ht="16.5" customHeight="1" thickBot="1" x14ac:dyDescent="0.25">
      <c r="A46" s="419" t="s">
        <v>40</v>
      </c>
      <c r="B46" s="420"/>
      <c r="C46" s="420"/>
      <c r="D46" s="420"/>
      <c r="E46" s="421"/>
    </row>
    <row r="47" spans="1:5" s="204" customFormat="1" ht="12" customHeight="1" thickBot="1" x14ac:dyDescent="0.25">
      <c r="A47" s="74" t="s">
        <v>7</v>
      </c>
      <c r="B47" s="57" t="s">
        <v>302</v>
      </c>
      <c r="C47" s="106">
        <f>SUM(C48:C52)</f>
        <v>78640226</v>
      </c>
      <c r="D47" s="106">
        <f>SUM(D48:D52)</f>
        <v>0</v>
      </c>
      <c r="E47" s="134">
        <f>SUM(E48:E52)</f>
        <v>78640226</v>
      </c>
    </row>
    <row r="48" spans="1:5" ht="12" customHeight="1" x14ac:dyDescent="0.2">
      <c r="A48" s="196" t="s">
        <v>63</v>
      </c>
      <c r="B48" s="7" t="s">
        <v>36</v>
      </c>
      <c r="C48" s="261">
        <v>50683984</v>
      </c>
      <c r="D48" s="261"/>
      <c r="E48" s="259">
        <v>50683984</v>
      </c>
    </row>
    <row r="49" spans="1:5" ht="12" customHeight="1" x14ac:dyDescent="0.2">
      <c r="A49" s="196" t="s">
        <v>64</v>
      </c>
      <c r="B49" s="6" t="s">
        <v>107</v>
      </c>
      <c r="C49" s="47">
        <v>9363442</v>
      </c>
      <c r="D49" s="47"/>
      <c r="E49" s="257">
        <v>9363442</v>
      </c>
    </row>
    <row r="50" spans="1:5" ht="12" customHeight="1" x14ac:dyDescent="0.2">
      <c r="A50" s="196" t="s">
        <v>65</v>
      </c>
      <c r="B50" s="6" t="s">
        <v>82</v>
      </c>
      <c r="C50" s="47">
        <v>18592800</v>
      </c>
      <c r="D50" s="47"/>
      <c r="E50" s="257">
        <v>18592800</v>
      </c>
    </row>
    <row r="51" spans="1:5" ht="12" customHeight="1" x14ac:dyDescent="0.2">
      <c r="A51" s="196" t="s">
        <v>66</v>
      </c>
      <c r="B51" s="6" t="s">
        <v>108</v>
      </c>
      <c r="C51" s="47"/>
      <c r="D51" s="47"/>
      <c r="E51" s="257"/>
    </row>
    <row r="52" spans="1:5" ht="12" customHeight="1" thickBot="1" x14ac:dyDescent="0.25">
      <c r="A52" s="196" t="s">
        <v>83</v>
      </c>
      <c r="B52" s="6" t="s">
        <v>109</v>
      </c>
      <c r="C52" s="47"/>
      <c r="D52" s="47"/>
      <c r="E52" s="257"/>
    </row>
    <row r="53" spans="1:5" ht="12" customHeight="1" thickBot="1" x14ac:dyDescent="0.25">
      <c r="A53" s="74" t="s">
        <v>8</v>
      </c>
      <c r="B53" s="57" t="s">
        <v>303</v>
      </c>
      <c r="C53" s="106">
        <f>SUM(C54:C56)</f>
        <v>5289099</v>
      </c>
      <c r="D53" s="106">
        <f>SUM(D54:D56)</f>
        <v>0</v>
      </c>
      <c r="E53" s="134">
        <f>SUM(E54:E56)</f>
        <v>5289099</v>
      </c>
    </row>
    <row r="54" spans="1:5" s="204" customFormat="1" ht="12" customHeight="1" x14ac:dyDescent="0.2">
      <c r="A54" s="196" t="s">
        <v>69</v>
      </c>
      <c r="B54" s="7" t="s">
        <v>124</v>
      </c>
      <c r="C54" s="261">
        <v>5289099</v>
      </c>
      <c r="D54" s="261"/>
      <c r="E54" s="259">
        <v>5289099</v>
      </c>
    </row>
    <row r="55" spans="1:5" ht="12" customHeight="1" x14ac:dyDescent="0.2">
      <c r="A55" s="196" t="s">
        <v>70</v>
      </c>
      <c r="B55" s="6" t="s">
        <v>111</v>
      </c>
      <c r="C55" s="47"/>
      <c r="D55" s="47"/>
      <c r="E55" s="257"/>
    </row>
    <row r="56" spans="1:5" ht="12" customHeight="1" x14ac:dyDescent="0.2">
      <c r="A56" s="196" t="s">
        <v>71</v>
      </c>
      <c r="B56" s="6" t="s">
        <v>41</v>
      </c>
      <c r="C56" s="47"/>
      <c r="D56" s="47"/>
      <c r="E56" s="257"/>
    </row>
    <row r="57" spans="1:5" ht="12" customHeight="1" thickBot="1" x14ac:dyDescent="0.25">
      <c r="A57" s="196" t="s">
        <v>72</v>
      </c>
      <c r="B57" s="6" t="s">
        <v>395</v>
      </c>
      <c r="C57" s="47"/>
      <c r="D57" s="47"/>
      <c r="E57" s="257"/>
    </row>
    <row r="58" spans="1:5" ht="12" customHeight="1" thickBot="1" x14ac:dyDescent="0.25">
      <c r="A58" s="74" t="s">
        <v>9</v>
      </c>
      <c r="B58" s="57" t="s">
        <v>4</v>
      </c>
      <c r="C58" s="273"/>
      <c r="D58" s="273"/>
      <c r="E58" s="133"/>
    </row>
    <row r="59" spans="1:5" ht="15.2" customHeight="1" thickBot="1" x14ac:dyDescent="0.25">
      <c r="A59" s="74" t="s">
        <v>10</v>
      </c>
      <c r="B59" s="83" t="s">
        <v>399</v>
      </c>
      <c r="C59" s="274">
        <f>+C47+C53+C58</f>
        <v>83929325</v>
      </c>
      <c r="D59" s="274">
        <f>+D47+D53+D58</f>
        <v>0</v>
      </c>
      <c r="E59" s="137">
        <f>+E47+E53+E58</f>
        <v>83929325</v>
      </c>
    </row>
    <row r="60" spans="1:5" ht="13.5" thickBot="1" x14ac:dyDescent="0.25">
      <c r="C60" s="347">
        <f>C43-C59</f>
        <v>0</v>
      </c>
      <c r="D60" s="347">
        <f>D43-D59</f>
        <v>0</v>
      </c>
      <c r="E60" s="138"/>
    </row>
    <row r="61" spans="1:5" ht="15.2" customHeight="1" thickBot="1" x14ac:dyDescent="0.25">
      <c r="A61" s="278" t="s">
        <v>420</v>
      </c>
      <c r="B61" s="279"/>
      <c r="C61" s="268">
        <v>8</v>
      </c>
      <c r="D61" s="268">
        <v>0</v>
      </c>
      <c r="E61" s="267">
        <v>8</v>
      </c>
    </row>
    <row r="62" spans="1:5" ht="14.45" customHeight="1" thickBot="1" x14ac:dyDescent="0.25">
      <c r="A62" s="280" t="s">
        <v>421</v>
      </c>
      <c r="B62" s="281"/>
      <c r="C62" s="268">
        <v>0</v>
      </c>
      <c r="D62" s="268">
        <v>0</v>
      </c>
      <c r="E62" s="267">
        <v>0</v>
      </c>
    </row>
    <row r="63" spans="1:5" x14ac:dyDescent="0.2">
      <c r="E63" s="383" t="s">
        <v>531</v>
      </c>
    </row>
  </sheetData>
  <sheetProtection formatCells="0"/>
  <mergeCells count="6">
    <mergeCell ref="B3:D3"/>
    <mergeCell ref="B4:D4"/>
    <mergeCell ref="A8:E8"/>
    <mergeCell ref="A46:E46"/>
    <mergeCell ref="B2:E2"/>
    <mergeCell ref="B1:E1"/>
  </mergeCells>
  <phoneticPr fontId="24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ABE4A-4862-4FCB-8E53-F08A4D2FF69E}">
  <sheetPr>
    <tabColor rgb="FF92D050"/>
  </sheetPr>
  <dimension ref="A1:E63"/>
  <sheetViews>
    <sheetView view="pageLayout" zoomScaleNormal="120" workbookViewId="0">
      <selection activeCell="D27" sqref="D27"/>
    </sheetView>
  </sheetViews>
  <sheetFormatPr defaultRowHeight="12.75" x14ac:dyDescent="0.2"/>
  <cols>
    <col min="1" max="1" width="13" style="84" customWidth="1"/>
    <col min="2" max="2" width="59" style="85" customWidth="1"/>
    <col min="3" max="5" width="15.83203125" style="85" customWidth="1"/>
    <col min="6" max="16384" width="9.33203125" style="85"/>
  </cols>
  <sheetData>
    <row r="1" spans="1:5" ht="15.75" x14ac:dyDescent="0.25">
      <c r="B1" s="404" t="s">
        <v>550</v>
      </c>
      <c r="C1" s="405"/>
      <c r="D1" s="405"/>
      <c r="E1" s="405"/>
    </row>
    <row r="2" spans="1:5" s="75" customFormat="1" ht="21.2" customHeight="1" thickBot="1" x14ac:dyDescent="0.25">
      <c r="A2" s="298"/>
      <c r="B2" s="423" t="s">
        <v>551</v>
      </c>
      <c r="C2" s="423"/>
      <c r="D2" s="423"/>
      <c r="E2" s="423"/>
    </row>
    <row r="3" spans="1:5" s="200" customFormat="1" ht="24.75" thickBot="1" x14ac:dyDescent="0.25">
      <c r="A3" s="299" t="s">
        <v>410</v>
      </c>
      <c r="B3" s="424" t="str">
        <f>CONCATENATE('KVI_MOD_5.2.sz.mell'!B3:D3)</f>
        <v>Sajószögedi Polgármesteri Hivatal</v>
      </c>
      <c r="C3" s="425"/>
      <c r="D3" s="426"/>
      <c r="E3" s="300" t="s">
        <v>42</v>
      </c>
    </row>
    <row r="4" spans="1:5" s="200" customFormat="1" ht="24.75" thickBot="1" x14ac:dyDescent="0.25">
      <c r="A4" s="299" t="s">
        <v>120</v>
      </c>
      <c r="B4" s="424" t="s">
        <v>304</v>
      </c>
      <c r="C4" s="425"/>
      <c r="D4" s="426"/>
      <c r="E4" s="300" t="s">
        <v>42</v>
      </c>
    </row>
    <row r="5" spans="1:5" s="201" customFormat="1" ht="15.95" customHeight="1" thickBot="1" x14ac:dyDescent="0.3">
      <c r="A5" s="301"/>
      <c r="B5" s="301"/>
      <c r="C5" s="302"/>
      <c r="D5" s="303"/>
      <c r="E5" s="302">
        <f>'KVI_MOD_5.2.sz.mell'!E5</f>
        <v>0</v>
      </c>
    </row>
    <row r="6" spans="1:5" ht="24.75" thickBot="1" x14ac:dyDescent="0.25">
      <c r="A6" s="304" t="s">
        <v>121</v>
      </c>
      <c r="B6" s="305" t="s">
        <v>419</v>
      </c>
      <c r="C6" s="305" t="s">
        <v>408</v>
      </c>
      <c r="D6" s="306" t="s">
        <v>476</v>
      </c>
      <c r="E6" s="289" t="s">
        <v>409</v>
      </c>
    </row>
    <row r="7" spans="1:5" s="202" customFormat="1" ht="12.95" customHeight="1" thickBot="1" x14ac:dyDescent="0.25">
      <c r="A7" s="334" t="s">
        <v>370</v>
      </c>
      <c r="B7" s="335" t="s">
        <v>371</v>
      </c>
      <c r="C7" s="335" t="s">
        <v>372</v>
      </c>
      <c r="D7" s="336" t="s">
        <v>374</v>
      </c>
      <c r="E7" s="337" t="s">
        <v>373</v>
      </c>
    </row>
    <row r="8" spans="1:5" s="202" customFormat="1" ht="15.95" customHeight="1" thickBot="1" x14ac:dyDescent="0.25">
      <c r="A8" s="419" t="s">
        <v>39</v>
      </c>
      <c r="B8" s="420"/>
      <c r="C8" s="420"/>
      <c r="D8" s="420"/>
      <c r="E8" s="421"/>
    </row>
    <row r="9" spans="1:5" s="139" customFormat="1" ht="12" customHeight="1" thickBot="1" x14ac:dyDescent="0.25">
      <c r="A9" s="71" t="s">
        <v>7</v>
      </c>
      <c r="B9" s="76" t="s">
        <v>391</v>
      </c>
      <c r="C9" s="106">
        <f>SUM(C10:C20)</f>
        <v>0</v>
      </c>
      <c r="D9" s="106">
        <f>SUM(D10:D20)</f>
        <v>0</v>
      </c>
      <c r="E9" s="134">
        <f>SUM(E10:E20)</f>
        <v>0</v>
      </c>
    </row>
    <row r="10" spans="1:5" s="139" customFormat="1" ht="12" customHeight="1" x14ac:dyDescent="0.2">
      <c r="A10" s="195" t="s">
        <v>63</v>
      </c>
      <c r="B10" s="8" t="s">
        <v>164</v>
      </c>
      <c r="C10" s="262"/>
      <c r="D10" s="262"/>
      <c r="E10" s="271"/>
    </row>
    <row r="11" spans="1:5" s="139" customFormat="1" ht="12" customHeight="1" x14ac:dyDescent="0.2">
      <c r="A11" s="196" t="s">
        <v>64</v>
      </c>
      <c r="B11" s="6" t="s">
        <v>165</v>
      </c>
      <c r="C11" s="103"/>
      <c r="D11" s="103"/>
      <c r="E11" s="254"/>
    </row>
    <row r="12" spans="1:5" s="139" customFormat="1" ht="12" customHeight="1" x14ac:dyDescent="0.2">
      <c r="A12" s="196" t="s">
        <v>65</v>
      </c>
      <c r="B12" s="6" t="s">
        <v>166</v>
      </c>
      <c r="C12" s="103"/>
      <c r="D12" s="103"/>
      <c r="E12" s="254"/>
    </row>
    <row r="13" spans="1:5" s="139" customFormat="1" ht="12" customHeight="1" x14ac:dyDescent="0.2">
      <c r="A13" s="196" t="s">
        <v>66</v>
      </c>
      <c r="B13" s="6" t="s">
        <v>167</v>
      </c>
      <c r="C13" s="103"/>
      <c r="D13" s="103"/>
      <c r="E13" s="254"/>
    </row>
    <row r="14" spans="1:5" s="139" customFormat="1" ht="12" customHeight="1" x14ac:dyDescent="0.2">
      <c r="A14" s="196" t="s">
        <v>83</v>
      </c>
      <c r="B14" s="6" t="s">
        <v>168</v>
      </c>
      <c r="C14" s="103"/>
      <c r="D14" s="103"/>
      <c r="E14" s="254"/>
    </row>
    <row r="15" spans="1:5" s="139" customFormat="1" ht="12" customHeight="1" x14ac:dyDescent="0.2">
      <c r="A15" s="196" t="s">
        <v>67</v>
      </c>
      <c r="B15" s="6" t="s">
        <v>286</v>
      </c>
      <c r="C15" s="103"/>
      <c r="D15" s="103"/>
      <c r="E15" s="254"/>
    </row>
    <row r="16" spans="1:5" s="139" customFormat="1" ht="12" customHeight="1" x14ac:dyDescent="0.2">
      <c r="A16" s="196" t="s">
        <v>68</v>
      </c>
      <c r="B16" s="5" t="s">
        <v>287</v>
      </c>
      <c r="C16" s="103"/>
      <c r="D16" s="103"/>
      <c r="E16" s="254"/>
    </row>
    <row r="17" spans="1:5" s="139" customFormat="1" ht="12" customHeight="1" x14ac:dyDescent="0.2">
      <c r="A17" s="196" t="s">
        <v>75</v>
      </c>
      <c r="B17" s="6" t="s">
        <v>171</v>
      </c>
      <c r="C17" s="260"/>
      <c r="D17" s="260"/>
      <c r="E17" s="258"/>
    </row>
    <row r="18" spans="1:5" s="203" customFormat="1" ht="12" customHeight="1" x14ac:dyDescent="0.2">
      <c r="A18" s="196" t="s">
        <v>76</v>
      </c>
      <c r="B18" s="6" t="s">
        <v>172</v>
      </c>
      <c r="C18" s="103"/>
      <c r="D18" s="103"/>
      <c r="E18" s="254"/>
    </row>
    <row r="19" spans="1:5" s="203" customFormat="1" ht="12" customHeight="1" x14ac:dyDescent="0.2">
      <c r="A19" s="196" t="s">
        <v>77</v>
      </c>
      <c r="B19" s="6" t="s">
        <v>319</v>
      </c>
      <c r="C19" s="105"/>
      <c r="D19" s="105"/>
      <c r="E19" s="255"/>
    </row>
    <row r="20" spans="1:5" s="203" customFormat="1" ht="12" customHeight="1" thickBot="1" x14ac:dyDescent="0.25">
      <c r="A20" s="196" t="s">
        <v>78</v>
      </c>
      <c r="B20" s="5" t="s">
        <v>173</v>
      </c>
      <c r="C20" s="105"/>
      <c r="D20" s="105"/>
      <c r="E20" s="255"/>
    </row>
    <row r="21" spans="1:5" s="139" customFormat="1" ht="12" customHeight="1" thickBot="1" x14ac:dyDescent="0.25">
      <c r="A21" s="71" t="s">
        <v>8</v>
      </c>
      <c r="B21" s="76" t="s">
        <v>288</v>
      </c>
      <c r="C21" s="106">
        <f>SUM(C22:C24)</f>
        <v>0</v>
      </c>
      <c r="D21" s="106">
        <f>SUM(D22:D24)</f>
        <v>0</v>
      </c>
      <c r="E21" s="134">
        <f>SUM(E22:E24)</f>
        <v>0</v>
      </c>
    </row>
    <row r="22" spans="1:5" s="203" customFormat="1" ht="12" customHeight="1" x14ac:dyDescent="0.2">
      <c r="A22" s="196" t="s">
        <v>69</v>
      </c>
      <c r="B22" s="7" t="s">
        <v>148</v>
      </c>
      <c r="C22" s="103"/>
      <c r="D22" s="103"/>
      <c r="E22" s="254"/>
    </row>
    <row r="23" spans="1:5" s="203" customFormat="1" ht="12" customHeight="1" x14ac:dyDescent="0.2">
      <c r="A23" s="196" t="s">
        <v>70</v>
      </c>
      <c r="B23" s="6" t="s">
        <v>289</v>
      </c>
      <c r="C23" s="103"/>
      <c r="D23" s="103"/>
      <c r="E23" s="254"/>
    </row>
    <row r="24" spans="1:5" s="203" customFormat="1" ht="12" customHeight="1" x14ac:dyDescent="0.2">
      <c r="A24" s="196" t="s">
        <v>71</v>
      </c>
      <c r="B24" s="6" t="s">
        <v>290</v>
      </c>
      <c r="C24" s="103"/>
      <c r="D24" s="103"/>
      <c r="E24" s="254"/>
    </row>
    <row r="25" spans="1:5" s="203" customFormat="1" ht="12" customHeight="1" thickBot="1" x14ac:dyDescent="0.25">
      <c r="A25" s="196" t="s">
        <v>72</v>
      </c>
      <c r="B25" s="6" t="s">
        <v>392</v>
      </c>
      <c r="C25" s="103"/>
      <c r="D25" s="103"/>
      <c r="E25" s="254"/>
    </row>
    <row r="26" spans="1:5" s="203" customFormat="1" ht="12" customHeight="1" thickBot="1" x14ac:dyDescent="0.25">
      <c r="A26" s="74" t="s">
        <v>9</v>
      </c>
      <c r="B26" s="57" t="s">
        <v>98</v>
      </c>
      <c r="C26" s="273">
        <v>50000</v>
      </c>
      <c r="D26" s="273"/>
      <c r="E26" s="133">
        <v>50000</v>
      </c>
    </row>
    <row r="27" spans="1:5" s="203" customFormat="1" ht="12" customHeight="1" thickBot="1" x14ac:dyDescent="0.25">
      <c r="A27" s="74" t="s">
        <v>10</v>
      </c>
      <c r="B27" s="57" t="s">
        <v>393</v>
      </c>
      <c r="C27" s="106">
        <f>+C28+C29+C30</f>
        <v>0</v>
      </c>
      <c r="D27" s="106">
        <f>+D28+D29+D30</f>
        <v>0</v>
      </c>
      <c r="E27" s="134">
        <f>+E28+E29+E30</f>
        <v>0</v>
      </c>
    </row>
    <row r="28" spans="1:5" s="203" customFormat="1" ht="12" customHeight="1" x14ac:dyDescent="0.2">
      <c r="A28" s="197" t="s">
        <v>157</v>
      </c>
      <c r="B28" s="198" t="s">
        <v>153</v>
      </c>
      <c r="C28" s="261"/>
      <c r="D28" s="261"/>
      <c r="E28" s="259"/>
    </row>
    <row r="29" spans="1:5" s="203" customFormat="1" ht="12" customHeight="1" x14ac:dyDescent="0.2">
      <c r="A29" s="197" t="s">
        <v>158</v>
      </c>
      <c r="B29" s="198" t="s">
        <v>289</v>
      </c>
      <c r="C29" s="103"/>
      <c r="D29" s="103"/>
      <c r="E29" s="254"/>
    </row>
    <row r="30" spans="1:5" s="203" customFormat="1" ht="12" customHeight="1" x14ac:dyDescent="0.2">
      <c r="A30" s="197" t="s">
        <v>159</v>
      </c>
      <c r="B30" s="199" t="s">
        <v>292</v>
      </c>
      <c r="C30" s="103"/>
      <c r="D30" s="103"/>
      <c r="E30" s="254"/>
    </row>
    <row r="31" spans="1:5" s="203" customFormat="1" ht="12" customHeight="1" thickBot="1" x14ac:dyDescent="0.25">
      <c r="A31" s="196" t="s">
        <v>160</v>
      </c>
      <c r="B31" s="62" t="s">
        <v>394</v>
      </c>
      <c r="C31" s="48"/>
      <c r="D31" s="48"/>
      <c r="E31" s="272"/>
    </row>
    <row r="32" spans="1:5" s="203" customFormat="1" ht="12" customHeight="1" thickBot="1" x14ac:dyDescent="0.25">
      <c r="A32" s="74" t="s">
        <v>11</v>
      </c>
      <c r="B32" s="57" t="s">
        <v>293</v>
      </c>
      <c r="C32" s="106">
        <f>+C33+C34+C35</f>
        <v>0</v>
      </c>
      <c r="D32" s="106">
        <f>+D33+D34+D35</f>
        <v>0</v>
      </c>
      <c r="E32" s="134">
        <f>+E33+E34+E35</f>
        <v>0</v>
      </c>
    </row>
    <row r="33" spans="1:5" s="203" customFormat="1" ht="12" customHeight="1" x14ac:dyDescent="0.2">
      <c r="A33" s="197" t="s">
        <v>56</v>
      </c>
      <c r="B33" s="198" t="s">
        <v>178</v>
      </c>
      <c r="C33" s="261"/>
      <c r="D33" s="261"/>
      <c r="E33" s="259"/>
    </row>
    <row r="34" spans="1:5" s="203" customFormat="1" ht="12" customHeight="1" x14ac:dyDescent="0.2">
      <c r="A34" s="197" t="s">
        <v>57</v>
      </c>
      <c r="B34" s="199" t="s">
        <v>179</v>
      </c>
      <c r="C34" s="107"/>
      <c r="D34" s="107"/>
      <c r="E34" s="256"/>
    </row>
    <row r="35" spans="1:5" s="203" customFormat="1" ht="12" customHeight="1" thickBot="1" x14ac:dyDescent="0.25">
      <c r="A35" s="196" t="s">
        <v>58</v>
      </c>
      <c r="B35" s="62" t="s">
        <v>180</v>
      </c>
      <c r="C35" s="48"/>
      <c r="D35" s="48"/>
      <c r="E35" s="272"/>
    </row>
    <row r="36" spans="1:5" s="139" customFormat="1" ht="12" customHeight="1" thickBot="1" x14ac:dyDescent="0.25">
      <c r="A36" s="74" t="s">
        <v>12</v>
      </c>
      <c r="B36" s="57" t="s">
        <v>263</v>
      </c>
      <c r="C36" s="273"/>
      <c r="D36" s="273"/>
      <c r="E36" s="133"/>
    </row>
    <row r="37" spans="1:5" s="139" customFormat="1" ht="12" customHeight="1" thickBot="1" x14ac:dyDescent="0.25">
      <c r="A37" s="74" t="s">
        <v>13</v>
      </c>
      <c r="B37" s="57" t="s">
        <v>294</v>
      </c>
      <c r="C37" s="273"/>
      <c r="D37" s="273"/>
      <c r="E37" s="133"/>
    </row>
    <row r="38" spans="1:5" s="139" customFormat="1" ht="12" customHeight="1" thickBot="1" x14ac:dyDescent="0.25">
      <c r="A38" s="71" t="s">
        <v>14</v>
      </c>
      <c r="B38" s="57" t="s">
        <v>295</v>
      </c>
      <c r="C38" s="106">
        <f>+C9+C21+C26+C27+C32+C36+C37</f>
        <v>50000</v>
      </c>
      <c r="D38" s="106">
        <f>+D9+D21+D26+D27+D32+D36+D37</f>
        <v>0</v>
      </c>
      <c r="E38" s="134">
        <f>+E9+E21+E26+E27+E32+E36+E37</f>
        <v>50000</v>
      </c>
    </row>
    <row r="39" spans="1:5" s="139" customFormat="1" ht="12" customHeight="1" thickBot="1" x14ac:dyDescent="0.25">
      <c r="A39" s="77" t="s">
        <v>15</v>
      </c>
      <c r="B39" s="57" t="s">
        <v>296</v>
      </c>
      <c r="C39" s="106">
        <f>+C40+C41+C42</f>
        <v>83879325</v>
      </c>
      <c r="D39" s="106">
        <f>+D40+D41+D42</f>
        <v>0</v>
      </c>
      <c r="E39" s="134">
        <f>+E40+E41+E42</f>
        <v>83879325</v>
      </c>
    </row>
    <row r="40" spans="1:5" s="139" customFormat="1" ht="12" customHeight="1" x14ac:dyDescent="0.2">
      <c r="A40" s="197" t="s">
        <v>297</v>
      </c>
      <c r="B40" s="198" t="s">
        <v>130</v>
      </c>
      <c r="C40" s="261">
        <v>454814</v>
      </c>
      <c r="D40" s="261">
        <f>E40-C40</f>
        <v>71290</v>
      </c>
      <c r="E40" s="259">
        <v>526104</v>
      </c>
    </row>
    <row r="41" spans="1:5" s="139" customFormat="1" ht="12" customHeight="1" x14ac:dyDescent="0.2">
      <c r="A41" s="197" t="s">
        <v>298</v>
      </c>
      <c r="B41" s="199" t="s">
        <v>2</v>
      </c>
      <c r="C41" s="107"/>
      <c r="D41" s="107"/>
      <c r="E41" s="256"/>
    </row>
    <row r="42" spans="1:5" s="203" customFormat="1" ht="12" customHeight="1" thickBot="1" x14ac:dyDescent="0.25">
      <c r="A42" s="196" t="s">
        <v>299</v>
      </c>
      <c r="B42" s="62" t="s">
        <v>300</v>
      </c>
      <c r="C42" s="48">
        <v>83424511</v>
      </c>
      <c r="D42" s="48">
        <f>E42-C42</f>
        <v>-71290</v>
      </c>
      <c r="E42" s="272">
        <v>83353221</v>
      </c>
    </row>
    <row r="43" spans="1:5" s="203" customFormat="1" ht="15.2" customHeight="1" thickBot="1" x14ac:dyDescent="0.25">
      <c r="A43" s="77" t="s">
        <v>16</v>
      </c>
      <c r="B43" s="78" t="s">
        <v>301</v>
      </c>
      <c r="C43" s="274">
        <f>+C38+C39</f>
        <v>83929325</v>
      </c>
      <c r="D43" s="274">
        <f>+D38+D39</f>
        <v>0</v>
      </c>
      <c r="E43" s="137">
        <f>+E38+E39</f>
        <v>83929325</v>
      </c>
    </row>
    <row r="44" spans="1:5" s="203" customFormat="1" ht="15.2" customHeight="1" x14ac:dyDescent="0.2">
      <c r="A44" s="79"/>
      <c r="B44" s="80"/>
      <c r="C44" s="135"/>
    </row>
    <row r="45" spans="1:5" ht="13.5" thickBot="1" x14ac:dyDescent="0.25">
      <c r="A45" s="81"/>
      <c r="B45" s="82"/>
      <c r="C45" s="136"/>
    </row>
    <row r="46" spans="1:5" s="202" customFormat="1" ht="16.5" customHeight="1" thickBot="1" x14ac:dyDescent="0.25">
      <c r="A46" s="419" t="s">
        <v>40</v>
      </c>
      <c r="B46" s="420"/>
      <c r="C46" s="420"/>
      <c r="D46" s="420"/>
      <c r="E46" s="421"/>
    </row>
    <row r="47" spans="1:5" s="204" customFormat="1" ht="12" customHeight="1" thickBot="1" x14ac:dyDescent="0.25">
      <c r="A47" s="74" t="s">
        <v>7</v>
      </c>
      <c r="B47" s="57" t="s">
        <v>302</v>
      </c>
      <c r="C47" s="106">
        <f>SUM(C48:C52)</f>
        <v>78640226</v>
      </c>
      <c r="D47" s="106">
        <f>SUM(D48:D52)</f>
        <v>0</v>
      </c>
      <c r="E47" s="134">
        <f>SUM(E48:E52)</f>
        <v>78640226</v>
      </c>
    </row>
    <row r="48" spans="1:5" ht="12" customHeight="1" x14ac:dyDescent="0.2">
      <c r="A48" s="196" t="s">
        <v>63</v>
      </c>
      <c r="B48" s="7" t="s">
        <v>36</v>
      </c>
      <c r="C48" s="261">
        <v>50683984</v>
      </c>
      <c r="D48" s="261"/>
      <c r="E48" s="259">
        <v>50683984</v>
      </c>
    </row>
    <row r="49" spans="1:5" ht="12" customHeight="1" x14ac:dyDescent="0.2">
      <c r="A49" s="196" t="s">
        <v>64</v>
      </c>
      <c r="B49" s="6" t="s">
        <v>107</v>
      </c>
      <c r="C49" s="47">
        <v>9363442</v>
      </c>
      <c r="D49" s="47"/>
      <c r="E49" s="257">
        <v>9363442</v>
      </c>
    </row>
    <row r="50" spans="1:5" ht="12" customHeight="1" x14ac:dyDescent="0.2">
      <c r="A50" s="196" t="s">
        <v>65</v>
      </c>
      <c r="B50" s="6" t="s">
        <v>82</v>
      </c>
      <c r="C50" s="47">
        <v>18592800</v>
      </c>
      <c r="D50" s="47"/>
      <c r="E50" s="257">
        <v>18592800</v>
      </c>
    </row>
    <row r="51" spans="1:5" ht="12" customHeight="1" x14ac:dyDescent="0.2">
      <c r="A51" s="196" t="s">
        <v>66</v>
      </c>
      <c r="B51" s="6" t="s">
        <v>108</v>
      </c>
      <c r="C51" s="47"/>
      <c r="D51" s="47"/>
      <c r="E51" s="257"/>
    </row>
    <row r="52" spans="1:5" ht="12" customHeight="1" thickBot="1" x14ac:dyDescent="0.25">
      <c r="A52" s="196" t="s">
        <v>83</v>
      </c>
      <c r="B52" s="6" t="s">
        <v>109</v>
      </c>
      <c r="C52" s="47"/>
      <c r="D52" s="47"/>
      <c r="E52" s="257"/>
    </row>
    <row r="53" spans="1:5" ht="12" customHeight="1" thickBot="1" x14ac:dyDescent="0.25">
      <c r="A53" s="74" t="s">
        <v>8</v>
      </c>
      <c r="B53" s="57" t="s">
        <v>303</v>
      </c>
      <c r="C53" s="106">
        <f>SUM(C54:C56)</f>
        <v>5289099</v>
      </c>
      <c r="D53" s="106">
        <f>SUM(D54:D56)</f>
        <v>0</v>
      </c>
      <c r="E53" s="134">
        <f>SUM(E54:E56)</f>
        <v>5289099</v>
      </c>
    </row>
    <row r="54" spans="1:5" s="204" customFormat="1" ht="12" customHeight="1" x14ac:dyDescent="0.2">
      <c r="A54" s="196" t="s">
        <v>69</v>
      </c>
      <c r="B54" s="7" t="s">
        <v>124</v>
      </c>
      <c r="C54" s="261">
        <v>5289099</v>
      </c>
      <c r="D54" s="261"/>
      <c r="E54" s="259">
        <v>5289099</v>
      </c>
    </row>
    <row r="55" spans="1:5" ht="12" customHeight="1" x14ac:dyDescent="0.2">
      <c r="A55" s="196" t="s">
        <v>70</v>
      </c>
      <c r="B55" s="6" t="s">
        <v>111</v>
      </c>
      <c r="C55" s="47"/>
      <c r="D55" s="47"/>
      <c r="E55" s="257"/>
    </row>
    <row r="56" spans="1:5" ht="12" customHeight="1" x14ac:dyDescent="0.2">
      <c r="A56" s="196" t="s">
        <v>71</v>
      </c>
      <c r="B56" s="6" t="s">
        <v>41</v>
      </c>
      <c r="C56" s="47"/>
      <c r="D56" s="47"/>
      <c r="E56" s="257"/>
    </row>
    <row r="57" spans="1:5" ht="12" customHeight="1" thickBot="1" x14ac:dyDescent="0.25">
      <c r="A57" s="196" t="s">
        <v>72</v>
      </c>
      <c r="B57" s="6" t="s">
        <v>395</v>
      </c>
      <c r="C57" s="47"/>
      <c r="D57" s="47"/>
      <c r="E57" s="257"/>
    </row>
    <row r="58" spans="1:5" ht="12" customHeight="1" thickBot="1" x14ac:dyDescent="0.25">
      <c r="A58" s="74" t="s">
        <v>9</v>
      </c>
      <c r="B58" s="57" t="s">
        <v>4</v>
      </c>
      <c r="C58" s="273"/>
      <c r="D58" s="273"/>
      <c r="E58" s="133"/>
    </row>
    <row r="59" spans="1:5" ht="15.2" customHeight="1" thickBot="1" x14ac:dyDescent="0.25">
      <c r="A59" s="74" t="s">
        <v>10</v>
      </c>
      <c r="B59" s="83" t="s">
        <v>399</v>
      </c>
      <c r="C59" s="274">
        <f>+C47+C53+C58</f>
        <v>83929325</v>
      </c>
      <c r="D59" s="274">
        <f>+D47+D53+D58</f>
        <v>0</v>
      </c>
      <c r="E59" s="137">
        <f>+E47+E53+E58</f>
        <v>83929325</v>
      </c>
    </row>
    <row r="60" spans="1:5" ht="13.5" thickBot="1" x14ac:dyDescent="0.25">
      <c r="C60" s="347">
        <f>C43-C59</f>
        <v>0</v>
      </c>
      <c r="D60" s="347">
        <f>D43-D59</f>
        <v>0</v>
      </c>
      <c r="E60" s="138"/>
    </row>
    <row r="61" spans="1:5" ht="15.2" customHeight="1" thickBot="1" x14ac:dyDescent="0.25">
      <c r="A61" s="278" t="s">
        <v>420</v>
      </c>
      <c r="B61" s="279"/>
      <c r="C61" s="268">
        <v>8</v>
      </c>
      <c r="D61" s="268">
        <v>0</v>
      </c>
      <c r="E61" s="267">
        <v>8</v>
      </c>
    </row>
    <row r="62" spans="1:5" ht="14.45" customHeight="1" thickBot="1" x14ac:dyDescent="0.25">
      <c r="A62" s="280" t="s">
        <v>421</v>
      </c>
      <c r="B62" s="281"/>
      <c r="C62" s="268">
        <v>0</v>
      </c>
      <c r="D62" s="268">
        <v>0</v>
      </c>
      <c r="E62" s="267">
        <v>0</v>
      </c>
    </row>
    <row r="63" spans="1:5" x14ac:dyDescent="0.2">
      <c r="E63" s="383" t="s">
        <v>531</v>
      </c>
    </row>
  </sheetData>
  <sheetProtection formatCells="0"/>
  <mergeCells count="6">
    <mergeCell ref="B3:D3"/>
    <mergeCell ref="B4:D4"/>
    <mergeCell ref="A8:E8"/>
    <mergeCell ref="A46:E46"/>
    <mergeCell ref="B2:E2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165A6-C903-4665-9CD8-7B1D790D8BFB}">
  <sheetPr>
    <tabColor rgb="FF92D050"/>
  </sheetPr>
  <dimension ref="A1:E62"/>
  <sheetViews>
    <sheetView view="pageLayout" zoomScaleNormal="120" workbookViewId="0">
      <selection activeCell="C6" sqref="C6"/>
    </sheetView>
  </sheetViews>
  <sheetFormatPr defaultRowHeight="12.75" x14ac:dyDescent="0.2"/>
  <cols>
    <col min="1" max="1" width="13.83203125" style="84" customWidth="1"/>
    <col min="2" max="2" width="54.5" style="85" customWidth="1"/>
    <col min="3" max="5" width="15.83203125" style="85" customWidth="1"/>
    <col min="6" max="16384" width="9.33203125" style="85"/>
  </cols>
  <sheetData>
    <row r="1" spans="1:5" ht="15.75" x14ac:dyDescent="0.25">
      <c r="B1" s="404" t="s">
        <v>552</v>
      </c>
      <c r="C1" s="405"/>
      <c r="D1" s="405"/>
      <c r="E1" s="405"/>
    </row>
    <row r="2" spans="1:5" s="75" customFormat="1" ht="16.5" thickBot="1" x14ac:dyDescent="0.25">
      <c r="A2" s="298"/>
      <c r="B2" s="423" t="s">
        <v>553</v>
      </c>
      <c r="C2" s="423"/>
      <c r="D2" s="423"/>
      <c r="E2" s="423"/>
    </row>
    <row r="3" spans="1:5" s="200" customFormat="1" ht="31.5" customHeight="1" thickBot="1" x14ac:dyDescent="0.25">
      <c r="A3" s="299" t="s">
        <v>410</v>
      </c>
      <c r="B3" s="427" t="str">
        <f>CONCATENATE(KVI_MOD_ALAPADATOK!B14)</f>
        <v>Sajószögedi Általános Művelődési Központ - Család és Gyermekjóléti Szolgálat - Konyha - Művelődési Ház és Könyvtár</v>
      </c>
      <c r="C3" s="428"/>
      <c r="D3" s="429"/>
      <c r="E3" s="300" t="s">
        <v>43</v>
      </c>
    </row>
    <row r="4" spans="1:5" s="200" customFormat="1" ht="24.75" thickBot="1" x14ac:dyDescent="0.25">
      <c r="A4" s="299" t="s">
        <v>120</v>
      </c>
      <c r="B4" s="424" t="s">
        <v>285</v>
      </c>
      <c r="C4" s="425"/>
      <c r="D4" s="426"/>
      <c r="E4" s="300" t="s">
        <v>38</v>
      </c>
    </row>
    <row r="5" spans="1:5" s="201" customFormat="1" ht="15.95" customHeight="1" thickBot="1" x14ac:dyDescent="0.3">
      <c r="A5" s="301"/>
      <c r="B5" s="301"/>
      <c r="C5" s="302"/>
      <c r="D5" s="303"/>
      <c r="E5" s="302"/>
    </row>
    <row r="6" spans="1:5" ht="24.75" thickBot="1" x14ac:dyDescent="0.25">
      <c r="A6" s="304" t="s">
        <v>121</v>
      </c>
      <c r="B6" s="305" t="s">
        <v>419</v>
      </c>
      <c r="C6" s="305" t="s">
        <v>408</v>
      </c>
      <c r="D6" s="306" t="s">
        <v>476</v>
      </c>
      <c r="E6" s="289" t="s">
        <v>409</v>
      </c>
    </row>
    <row r="7" spans="1:5" s="202" customFormat="1" ht="12.95" customHeight="1" thickBot="1" x14ac:dyDescent="0.25">
      <c r="A7" s="334" t="s">
        <v>370</v>
      </c>
      <c r="B7" s="335" t="s">
        <v>371</v>
      </c>
      <c r="C7" s="335" t="s">
        <v>372</v>
      </c>
      <c r="D7" s="336" t="s">
        <v>374</v>
      </c>
      <c r="E7" s="337" t="s">
        <v>373</v>
      </c>
    </row>
    <row r="8" spans="1:5" s="202" customFormat="1" ht="15.95" customHeight="1" thickBot="1" x14ac:dyDescent="0.25">
      <c r="A8" s="419" t="s">
        <v>39</v>
      </c>
      <c r="B8" s="420"/>
      <c r="C8" s="420"/>
      <c r="D8" s="420"/>
      <c r="E8" s="421"/>
    </row>
    <row r="9" spans="1:5" s="139" customFormat="1" ht="12" customHeight="1" thickBot="1" x14ac:dyDescent="0.25">
      <c r="A9" s="71" t="s">
        <v>7</v>
      </c>
      <c r="B9" s="76" t="s">
        <v>391</v>
      </c>
      <c r="C9" s="106">
        <f>SUM(C10:C20)</f>
        <v>14040378</v>
      </c>
      <c r="D9" s="106">
        <f>SUM(D10:D20)</f>
        <v>447040</v>
      </c>
      <c r="E9" s="108">
        <f>SUM(E10:E20)</f>
        <v>14487418</v>
      </c>
    </row>
    <row r="10" spans="1:5" s="139" customFormat="1" ht="12" customHeight="1" x14ac:dyDescent="0.2">
      <c r="A10" s="195" t="s">
        <v>63</v>
      </c>
      <c r="B10" s="8" t="s">
        <v>164</v>
      </c>
      <c r="C10" s="262"/>
      <c r="D10" s="262"/>
      <c r="E10" s="271"/>
    </row>
    <row r="11" spans="1:5" s="139" customFormat="1" ht="12" customHeight="1" x14ac:dyDescent="0.2">
      <c r="A11" s="196" t="s">
        <v>64</v>
      </c>
      <c r="B11" s="6" t="s">
        <v>165</v>
      </c>
      <c r="C11" s="103">
        <v>10240000</v>
      </c>
      <c r="D11" s="249">
        <f>E11-C11</f>
        <v>0</v>
      </c>
      <c r="E11" s="254">
        <v>10240000</v>
      </c>
    </row>
    <row r="12" spans="1:5" s="139" customFormat="1" ht="12" customHeight="1" x14ac:dyDescent="0.2">
      <c r="A12" s="196" t="s">
        <v>65</v>
      </c>
      <c r="B12" s="6" t="s">
        <v>166</v>
      </c>
      <c r="C12" s="103"/>
      <c r="D12" s="249"/>
      <c r="E12" s="254"/>
    </row>
    <row r="13" spans="1:5" s="139" customFormat="1" ht="12" customHeight="1" x14ac:dyDescent="0.2">
      <c r="A13" s="196" t="s">
        <v>66</v>
      </c>
      <c r="B13" s="6" t="s">
        <v>167</v>
      </c>
      <c r="C13" s="103"/>
      <c r="D13" s="249"/>
      <c r="E13" s="254"/>
    </row>
    <row r="14" spans="1:5" s="139" customFormat="1" ht="12" customHeight="1" x14ac:dyDescent="0.2">
      <c r="A14" s="196" t="s">
        <v>83</v>
      </c>
      <c r="B14" s="6" t="s">
        <v>168</v>
      </c>
      <c r="C14" s="103">
        <v>942975</v>
      </c>
      <c r="D14" s="249">
        <f>E14-C14</f>
        <v>352000</v>
      </c>
      <c r="E14" s="254">
        <v>1294975</v>
      </c>
    </row>
    <row r="15" spans="1:5" s="139" customFormat="1" ht="12" customHeight="1" x14ac:dyDescent="0.2">
      <c r="A15" s="196" t="s">
        <v>67</v>
      </c>
      <c r="B15" s="6" t="s">
        <v>286</v>
      </c>
      <c r="C15" s="103">
        <v>2857403</v>
      </c>
      <c r="D15" s="249">
        <f>E15-C15</f>
        <v>95040</v>
      </c>
      <c r="E15" s="254">
        <v>2952443</v>
      </c>
    </row>
    <row r="16" spans="1:5" s="139" customFormat="1" ht="12" customHeight="1" x14ac:dyDescent="0.2">
      <c r="A16" s="196" t="s">
        <v>68</v>
      </c>
      <c r="B16" s="5" t="s">
        <v>287</v>
      </c>
      <c r="C16" s="103"/>
      <c r="D16" s="249"/>
      <c r="E16" s="254"/>
    </row>
    <row r="17" spans="1:5" s="139" customFormat="1" ht="12" customHeight="1" x14ac:dyDescent="0.2">
      <c r="A17" s="196" t="s">
        <v>75</v>
      </c>
      <c r="B17" s="6" t="s">
        <v>171</v>
      </c>
      <c r="C17" s="260"/>
      <c r="D17" s="276"/>
      <c r="E17" s="258"/>
    </row>
    <row r="18" spans="1:5" s="203" customFormat="1" ht="12" customHeight="1" x14ac:dyDescent="0.2">
      <c r="A18" s="196" t="s">
        <v>76</v>
      </c>
      <c r="B18" s="6" t="s">
        <v>172</v>
      </c>
      <c r="C18" s="103"/>
      <c r="D18" s="249"/>
      <c r="E18" s="254"/>
    </row>
    <row r="19" spans="1:5" s="203" customFormat="1" ht="12" customHeight="1" x14ac:dyDescent="0.2">
      <c r="A19" s="196" t="s">
        <v>77</v>
      </c>
      <c r="B19" s="6" t="s">
        <v>319</v>
      </c>
      <c r="C19" s="105"/>
      <c r="D19" s="250"/>
      <c r="E19" s="255"/>
    </row>
    <row r="20" spans="1:5" s="203" customFormat="1" ht="12" customHeight="1" thickBot="1" x14ac:dyDescent="0.25">
      <c r="A20" s="196" t="s">
        <v>78</v>
      </c>
      <c r="B20" s="5" t="s">
        <v>173</v>
      </c>
      <c r="C20" s="105"/>
      <c r="D20" s="250"/>
      <c r="E20" s="255"/>
    </row>
    <row r="21" spans="1:5" s="139" customFormat="1" ht="12" customHeight="1" thickBot="1" x14ac:dyDescent="0.25">
      <c r="A21" s="71" t="s">
        <v>8</v>
      </c>
      <c r="B21" s="76" t="s">
        <v>288</v>
      </c>
      <c r="C21" s="106">
        <f>SUM(C22:C24)</f>
        <v>0</v>
      </c>
      <c r="D21" s="251">
        <f>SUM(D22:D24)</f>
        <v>0</v>
      </c>
      <c r="E21" s="134">
        <f>SUM(E22:E24)</f>
        <v>0</v>
      </c>
    </row>
    <row r="22" spans="1:5" s="203" customFormat="1" ht="12" customHeight="1" x14ac:dyDescent="0.2">
      <c r="A22" s="196" t="s">
        <v>69</v>
      </c>
      <c r="B22" s="7" t="s">
        <v>148</v>
      </c>
      <c r="C22" s="103"/>
      <c r="D22" s="249"/>
      <c r="E22" s="254"/>
    </row>
    <row r="23" spans="1:5" s="203" customFormat="1" ht="12" customHeight="1" x14ac:dyDescent="0.2">
      <c r="A23" s="196" t="s">
        <v>70</v>
      </c>
      <c r="B23" s="6" t="s">
        <v>289</v>
      </c>
      <c r="C23" s="103"/>
      <c r="D23" s="249"/>
      <c r="E23" s="254"/>
    </row>
    <row r="24" spans="1:5" s="203" customFormat="1" ht="12" customHeight="1" x14ac:dyDescent="0.2">
      <c r="A24" s="196" t="s">
        <v>71</v>
      </c>
      <c r="B24" s="6" t="s">
        <v>290</v>
      </c>
      <c r="C24" s="103"/>
      <c r="D24" s="249"/>
      <c r="E24" s="254"/>
    </row>
    <row r="25" spans="1:5" s="203" customFormat="1" ht="12" customHeight="1" thickBot="1" x14ac:dyDescent="0.25">
      <c r="A25" s="196" t="s">
        <v>72</v>
      </c>
      <c r="B25" s="6" t="s">
        <v>396</v>
      </c>
      <c r="C25" s="103"/>
      <c r="D25" s="249"/>
      <c r="E25" s="254"/>
    </row>
    <row r="26" spans="1:5" s="203" customFormat="1" ht="12" customHeight="1" thickBot="1" x14ac:dyDescent="0.25">
      <c r="A26" s="74" t="s">
        <v>9</v>
      </c>
      <c r="B26" s="57" t="s">
        <v>98</v>
      </c>
      <c r="C26" s="273"/>
      <c r="D26" s="275"/>
      <c r="E26" s="133"/>
    </row>
    <row r="27" spans="1:5" s="203" customFormat="1" ht="12" customHeight="1" thickBot="1" x14ac:dyDescent="0.25">
      <c r="A27" s="74" t="s">
        <v>10</v>
      </c>
      <c r="B27" s="57" t="s">
        <v>291</v>
      </c>
      <c r="C27" s="106">
        <f>+C28+C29</f>
        <v>0</v>
      </c>
      <c r="D27" s="251">
        <f>+D28+D29</f>
        <v>0</v>
      </c>
      <c r="E27" s="134">
        <f>+E28+E29</f>
        <v>0</v>
      </c>
    </row>
    <row r="28" spans="1:5" s="203" customFormat="1" ht="12" customHeight="1" x14ac:dyDescent="0.2">
      <c r="A28" s="197" t="s">
        <v>157</v>
      </c>
      <c r="B28" s="198" t="s">
        <v>289</v>
      </c>
      <c r="C28" s="261"/>
      <c r="D28" s="59"/>
      <c r="E28" s="259"/>
    </row>
    <row r="29" spans="1:5" s="203" customFormat="1" ht="22.5" x14ac:dyDescent="0.2">
      <c r="A29" s="197" t="s">
        <v>158</v>
      </c>
      <c r="B29" s="199" t="s">
        <v>292</v>
      </c>
      <c r="C29" s="107"/>
      <c r="D29" s="252"/>
      <c r="E29" s="256"/>
    </row>
    <row r="30" spans="1:5" s="203" customFormat="1" ht="12" customHeight="1" thickBot="1" x14ac:dyDescent="0.25">
      <c r="A30" s="196" t="s">
        <v>159</v>
      </c>
      <c r="B30" s="62" t="s">
        <v>397</v>
      </c>
      <c r="C30" s="48"/>
      <c r="D30" s="277"/>
      <c r="E30" s="272"/>
    </row>
    <row r="31" spans="1:5" s="203" customFormat="1" ht="12" customHeight="1" thickBot="1" x14ac:dyDescent="0.25">
      <c r="A31" s="74" t="s">
        <v>11</v>
      </c>
      <c r="B31" s="57" t="s">
        <v>293</v>
      </c>
      <c r="C31" s="106">
        <f>+C32+C33+C34</f>
        <v>0</v>
      </c>
      <c r="D31" s="251">
        <f>+D32+D33+D34</f>
        <v>0</v>
      </c>
      <c r="E31" s="134">
        <f>+E32+E33+E34</f>
        <v>0</v>
      </c>
    </row>
    <row r="32" spans="1:5" s="203" customFormat="1" ht="12" customHeight="1" x14ac:dyDescent="0.2">
      <c r="A32" s="197" t="s">
        <v>56</v>
      </c>
      <c r="B32" s="198" t="s">
        <v>178</v>
      </c>
      <c r="C32" s="261"/>
      <c r="D32" s="59"/>
      <c r="E32" s="259"/>
    </row>
    <row r="33" spans="1:5" s="203" customFormat="1" ht="12" customHeight="1" x14ac:dyDescent="0.2">
      <c r="A33" s="197" t="s">
        <v>57</v>
      </c>
      <c r="B33" s="199" t="s">
        <v>179</v>
      </c>
      <c r="C33" s="107"/>
      <c r="D33" s="252"/>
      <c r="E33" s="256"/>
    </row>
    <row r="34" spans="1:5" s="203" customFormat="1" ht="12" customHeight="1" thickBot="1" x14ac:dyDescent="0.25">
      <c r="A34" s="196" t="s">
        <v>58</v>
      </c>
      <c r="B34" s="62" t="s">
        <v>180</v>
      </c>
      <c r="C34" s="48"/>
      <c r="D34" s="277"/>
      <c r="E34" s="272"/>
    </row>
    <row r="35" spans="1:5" s="139" customFormat="1" ht="12" customHeight="1" thickBot="1" x14ac:dyDescent="0.25">
      <c r="A35" s="74" t="s">
        <v>12</v>
      </c>
      <c r="B35" s="57" t="s">
        <v>263</v>
      </c>
      <c r="C35" s="273"/>
      <c r="D35" s="275"/>
      <c r="E35" s="133"/>
    </row>
    <row r="36" spans="1:5" s="139" customFormat="1" ht="12" customHeight="1" thickBot="1" x14ac:dyDescent="0.25">
      <c r="A36" s="74" t="s">
        <v>13</v>
      </c>
      <c r="B36" s="57" t="s">
        <v>294</v>
      </c>
      <c r="C36" s="273"/>
      <c r="D36" s="275"/>
      <c r="E36" s="133"/>
    </row>
    <row r="37" spans="1:5" s="139" customFormat="1" ht="12" customHeight="1" thickBot="1" x14ac:dyDescent="0.25">
      <c r="A37" s="71" t="s">
        <v>14</v>
      </c>
      <c r="B37" s="57" t="s">
        <v>398</v>
      </c>
      <c r="C37" s="106">
        <f>+C9+C21+C26+C27+C31+C35+C36</f>
        <v>14040378</v>
      </c>
      <c r="D37" s="251">
        <f>+D9+D21+D26+D27+D31+D35+D36</f>
        <v>447040</v>
      </c>
      <c r="E37" s="134">
        <f>+E9+E21+E26+E27+E31+E35+E36</f>
        <v>14487418</v>
      </c>
    </row>
    <row r="38" spans="1:5" s="139" customFormat="1" ht="12" customHeight="1" thickBot="1" x14ac:dyDescent="0.25">
      <c r="A38" s="77" t="s">
        <v>15</v>
      </c>
      <c r="B38" s="57" t="s">
        <v>296</v>
      </c>
      <c r="C38" s="106">
        <f>+C39+C40+C41</f>
        <v>129984086</v>
      </c>
      <c r="D38" s="251">
        <f>+D39+D40+D41</f>
        <v>-5007260</v>
      </c>
      <c r="E38" s="134">
        <f>+E39+E40+E41</f>
        <v>124976826</v>
      </c>
    </row>
    <row r="39" spans="1:5" s="139" customFormat="1" ht="12" customHeight="1" x14ac:dyDescent="0.2">
      <c r="A39" s="197" t="s">
        <v>297</v>
      </c>
      <c r="B39" s="198" t="s">
        <v>130</v>
      </c>
      <c r="C39" s="261">
        <v>1320700</v>
      </c>
      <c r="D39" s="59">
        <f>E39-C39</f>
        <v>-16877</v>
      </c>
      <c r="E39" s="259">
        <v>1303823</v>
      </c>
    </row>
    <row r="40" spans="1:5" s="139" customFormat="1" ht="12" customHeight="1" x14ac:dyDescent="0.2">
      <c r="A40" s="197" t="s">
        <v>298</v>
      </c>
      <c r="B40" s="199" t="s">
        <v>2</v>
      </c>
      <c r="C40" s="107"/>
      <c r="D40" s="252">
        <f>E40-C40</f>
        <v>0</v>
      </c>
      <c r="E40" s="256"/>
    </row>
    <row r="41" spans="1:5" s="203" customFormat="1" ht="12" customHeight="1" thickBot="1" x14ac:dyDescent="0.25">
      <c r="A41" s="196" t="s">
        <v>299</v>
      </c>
      <c r="B41" s="62" t="s">
        <v>300</v>
      </c>
      <c r="C41" s="48">
        <v>128663386</v>
      </c>
      <c r="D41" s="277">
        <f>E41-C41</f>
        <v>-4990383</v>
      </c>
      <c r="E41" s="272">
        <v>123673003</v>
      </c>
    </row>
    <row r="42" spans="1:5" s="203" customFormat="1" ht="15.2" customHeight="1" thickBot="1" x14ac:dyDescent="0.25">
      <c r="A42" s="77" t="s">
        <v>16</v>
      </c>
      <c r="B42" s="78" t="s">
        <v>301</v>
      </c>
      <c r="C42" s="274">
        <f>+C37+C38</f>
        <v>144024464</v>
      </c>
      <c r="D42" s="270">
        <f>+D37+D38</f>
        <v>-4560220</v>
      </c>
      <c r="E42" s="137">
        <f>+E37+E38</f>
        <v>139464244</v>
      </c>
    </row>
    <row r="43" spans="1:5" s="203" customFormat="1" ht="15.2" customHeight="1" x14ac:dyDescent="0.2">
      <c r="A43" s="79"/>
      <c r="B43" s="80"/>
      <c r="C43" s="135"/>
    </row>
    <row r="44" spans="1:5" ht="13.5" thickBot="1" x14ac:dyDescent="0.25">
      <c r="A44" s="81"/>
      <c r="B44" s="82"/>
      <c r="C44" s="136"/>
    </row>
    <row r="45" spans="1:5" s="202" customFormat="1" ht="16.5" customHeight="1" thickBot="1" x14ac:dyDescent="0.25">
      <c r="A45" s="419" t="s">
        <v>40</v>
      </c>
      <c r="B45" s="420"/>
      <c r="C45" s="420"/>
      <c r="D45" s="420"/>
      <c r="E45" s="421"/>
    </row>
    <row r="46" spans="1:5" s="204" customFormat="1" ht="12" customHeight="1" thickBot="1" x14ac:dyDescent="0.25">
      <c r="A46" s="74" t="s">
        <v>7</v>
      </c>
      <c r="B46" s="57" t="s">
        <v>302</v>
      </c>
      <c r="C46" s="106">
        <f>SUM(C47:C51)</f>
        <v>141054315</v>
      </c>
      <c r="D46" s="251">
        <f>SUM(D47:D51)</f>
        <v>-4560220</v>
      </c>
      <c r="E46" s="134">
        <f>SUM(E47:E51)</f>
        <v>136494095</v>
      </c>
    </row>
    <row r="47" spans="1:5" ht="12" customHeight="1" x14ac:dyDescent="0.2">
      <c r="A47" s="196" t="s">
        <v>63</v>
      </c>
      <c r="B47" s="7" t="s">
        <v>36</v>
      </c>
      <c r="C47" s="261">
        <v>70533234</v>
      </c>
      <c r="D47" s="59">
        <f>E47-C47</f>
        <v>1835893</v>
      </c>
      <c r="E47" s="259">
        <v>72369127</v>
      </c>
    </row>
    <row r="48" spans="1:5" ht="12" customHeight="1" x14ac:dyDescent="0.2">
      <c r="A48" s="196" t="s">
        <v>64</v>
      </c>
      <c r="B48" s="6" t="s">
        <v>107</v>
      </c>
      <c r="C48" s="47">
        <v>13513956</v>
      </c>
      <c r="D48" s="60">
        <f>E48-C48</f>
        <v>419215</v>
      </c>
      <c r="E48" s="257">
        <v>13933171</v>
      </c>
    </row>
    <row r="49" spans="1:5" ht="12" customHeight="1" x14ac:dyDescent="0.2">
      <c r="A49" s="196" t="s">
        <v>65</v>
      </c>
      <c r="B49" s="6" t="s">
        <v>82</v>
      </c>
      <c r="C49" s="47">
        <v>57007125</v>
      </c>
      <c r="D49" s="60">
        <f>E49-C49</f>
        <v>-6815328</v>
      </c>
      <c r="E49" s="257">
        <v>50191797</v>
      </c>
    </row>
    <row r="50" spans="1:5" ht="12" customHeight="1" x14ac:dyDescent="0.2">
      <c r="A50" s="196" t="s">
        <v>66</v>
      </c>
      <c r="B50" s="6" t="s">
        <v>108</v>
      </c>
      <c r="C50" s="47"/>
      <c r="D50" s="60"/>
      <c r="E50" s="257"/>
    </row>
    <row r="51" spans="1:5" ht="12" customHeight="1" thickBot="1" x14ac:dyDescent="0.25">
      <c r="A51" s="196" t="s">
        <v>83</v>
      </c>
      <c r="B51" s="6" t="s">
        <v>109</v>
      </c>
      <c r="C51" s="47"/>
      <c r="D51" s="60"/>
      <c r="E51" s="257"/>
    </row>
    <row r="52" spans="1:5" ht="12" customHeight="1" thickBot="1" x14ac:dyDescent="0.25">
      <c r="A52" s="74" t="s">
        <v>8</v>
      </c>
      <c r="B52" s="57" t="s">
        <v>303</v>
      </c>
      <c r="C52" s="106">
        <f>SUM(C53:C55)</f>
        <v>2970149</v>
      </c>
      <c r="D52" s="251">
        <f>SUM(D53:D55)</f>
        <v>0</v>
      </c>
      <c r="E52" s="134">
        <f>SUM(E53:E55)</f>
        <v>2970149</v>
      </c>
    </row>
    <row r="53" spans="1:5" s="204" customFormat="1" ht="12" customHeight="1" x14ac:dyDescent="0.2">
      <c r="A53" s="196" t="s">
        <v>69</v>
      </c>
      <c r="B53" s="7" t="s">
        <v>124</v>
      </c>
      <c r="C53" s="261">
        <v>2970149</v>
      </c>
      <c r="D53" s="59">
        <f>E53-C53</f>
        <v>0</v>
      </c>
      <c r="E53" s="259">
        <v>2970149</v>
      </c>
    </row>
    <row r="54" spans="1:5" ht="12" customHeight="1" x14ac:dyDescent="0.2">
      <c r="A54" s="196" t="s">
        <v>70</v>
      </c>
      <c r="B54" s="6" t="s">
        <v>111</v>
      </c>
      <c r="C54" s="47"/>
      <c r="D54" s="60"/>
      <c r="E54" s="257"/>
    </row>
    <row r="55" spans="1:5" ht="12" customHeight="1" x14ac:dyDescent="0.2">
      <c r="A55" s="196" t="s">
        <v>71</v>
      </c>
      <c r="B55" s="6" t="s">
        <v>41</v>
      </c>
      <c r="C55" s="47"/>
      <c r="D55" s="60"/>
      <c r="E55" s="257"/>
    </row>
    <row r="56" spans="1:5" ht="12" customHeight="1" thickBot="1" x14ac:dyDescent="0.25">
      <c r="A56" s="196" t="s">
        <v>72</v>
      </c>
      <c r="B56" s="6" t="s">
        <v>395</v>
      </c>
      <c r="C56" s="47"/>
      <c r="D56" s="60"/>
      <c r="E56" s="257"/>
    </row>
    <row r="57" spans="1:5" ht="15.2" customHeight="1" thickBot="1" x14ac:dyDescent="0.25">
      <c r="A57" s="74" t="s">
        <v>9</v>
      </c>
      <c r="B57" s="57" t="s">
        <v>4</v>
      </c>
      <c r="C57" s="273"/>
      <c r="D57" s="275"/>
      <c r="E57" s="133"/>
    </row>
    <row r="58" spans="1:5" ht="13.5" thickBot="1" x14ac:dyDescent="0.25">
      <c r="A58" s="74" t="s">
        <v>10</v>
      </c>
      <c r="B58" s="83" t="s">
        <v>399</v>
      </c>
      <c r="C58" s="274">
        <f>+C46+C52+C57</f>
        <v>144024464</v>
      </c>
      <c r="D58" s="270">
        <f>+D46+D52+D57</f>
        <v>-4560220</v>
      </c>
      <c r="E58" s="137">
        <f>+E46+E52+E57</f>
        <v>139464244</v>
      </c>
    </row>
    <row r="59" spans="1:5" ht="15.2" customHeight="1" thickBot="1" x14ac:dyDescent="0.25">
      <c r="C59" s="347">
        <f>C42-C58</f>
        <v>0</v>
      </c>
      <c r="D59" s="347">
        <f>D42-D58</f>
        <v>0</v>
      </c>
    </row>
    <row r="60" spans="1:5" ht="14.45" customHeight="1" thickBot="1" x14ac:dyDescent="0.25">
      <c r="A60" s="278" t="s">
        <v>420</v>
      </c>
      <c r="B60" s="279"/>
      <c r="C60" s="268">
        <v>17</v>
      </c>
      <c r="D60" s="268">
        <v>1</v>
      </c>
      <c r="E60" s="267">
        <v>18</v>
      </c>
    </row>
    <row r="61" spans="1:5" ht="13.5" thickBot="1" x14ac:dyDescent="0.25">
      <c r="A61" s="280" t="s">
        <v>421</v>
      </c>
      <c r="B61" s="281"/>
      <c r="C61" s="268">
        <v>0</v>
      </c>
      <c r="D61" s="268">
        <v>0</v>
      </c>
      <c r="E61" s="267">
        <v>0</v>
      </c>
    </row>
    <row r="62" spans="1:5" x14ac:dyDescent="0.2">
      <c r="E62" s="383" t="s">
        <v>531</v>
      </c>
    </row>
  </sheetData>
  <sheetProtection formatCells="0"/>
  <mergeCells count="6">
    <mergeCell ref="B3:D3"/>
    <mergeCell ref="B4:D4"/>
    <mergeCell ref="A8:E8"/>
    <mergeCell ref="A45:E45"/>
    <mergeCell ref="B2:E2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DEDEA-AC44-4FFA-B1F5-A0D1A3896B4B}">
  <sheetPr>
    <tabColor rgb="FF92D050"/>
  </sheetPr>
  <dimension ref="A1:E62"/>
  <sheetViews>
    <sheetView view="pageLayout" topLeftCell="B27" zoomScaleNormal="120" workbookViewId="0">
      <selection activeCell="P64" sqref="P64"/>
    </sheetView>
  </sheetViews>
  <sheetFormatPr defaultRowHeight="12.75" x14ac:dyDescent="0.2"/>
  <cols>
    <col min="1" max="1" width="13.83203125" style="84" customWidth="1"/>
    <col min="2" max="2" width="54.5" style="85" customWidth="1"/>
    <col min="3" max="5" width="15.83203125" style="85" customWidth="1"/>
    <col min="6" max="16384" width="9.33203125" style="85"/>
  </cols>
  <sheetData>
    <row r="1" spans="1:5" ht="15.75" x14ac:dyDescent="0.25">
      <c r="B1" s="404" t="s">
        <v>554</v>
      </c>
      <c r="C1" s="405"/>
      <c r="D1" s="405"/>
      <c r="E1" s="405"/>
    </row>
    <row r="2" spans="1:5" s="75" customFormat="1" ht="16.5" customHeight="1" thickBot="1" x14ac:dyDescent="0.25">
      <c r="A2" s="298"/>
      <c r="B2" s="423" t="s">
        <v>555</v>
      </c>
      <c r="C2" s="423"/>
      <c r="D2" s="423"/>
      <c r="E2" s="423"/>
    </row>
    <row r="3" spans="1:5" s="200" customFormat="1" ht="25.5" customHeight="1" thickBot="1" x14ac:dyDescent="0.25">
      <c r="A3" s="299" t="s">
        <v>410</v>
      </c>
      <c r="B3" s="424" t="str">
        <f>CONCATENATE('KVI_MOD_5.3.sz.mell'!B3:D3)</f>
        <v>Sajószögedi Általános Művelődési Központ - Család és Gyermekjóléti Szolgálat - Konyha - Művelődési Ház és Könyvtár</v>
      </c>
      <c r="C3" s="425"/>
      <c r="D3" s="426"/>
      <c r="E3" s="300" t="s">
        <v>43</v>
      </c>
    </row>
    <row r="4" spans="1:5" s="200" customFormat="1" ht="24.75" thickBot="1" x14ac:dyDescent="0.25">
      <c r="A4" s="299" t="s">
        <v>120</v>
      </c>
      <c r="B4" s="424" t="s">
        <v>304</v>
      </c>
      <c r="C4" s="425"/>
      <c r="D4" s="426"/>
      <c r="E4" s="300" t="s">
        <v>42</v>
      </c>
    </row>
    <row r="5" spans="1:5" s="201" customFormat="1" ht="15.95" customHeight="1" thickBot="1" x14ac:dyDescent="0.3">
      <c r="A5" s="301"/>
      <c r="B5" s="301"/>
      <c r="C5" s="302"/>
      <c r="D5" s="303"/>
      <c r="E5" s="302"/>
    </row>
    <row r="6" spans="1:5" ht="24.75" thickBot="1" x14ac:dyDescent="0.25">
      <c r="A6" s="304" t="s">
        <v>121</v>
      </c>
      <c r="B6" s="305" t="s">
        <v>419</v>
      </c>
      <c r="C6" s="305" t="s">
        <v>408</v>
      </c>
      <c r="D6" s="306" t="s">
        <v>476</v>
      </c>
      <c r="E6" s="289" t="s">
        <v>409</v>
      </c>
    </row>
    <row r="7" spans="1:5" s="202" customFormat="1" ht="12.95" customHeight="1" thickBot="1" x14ac:dyDescent="0.25">
      <c r="A7" s="334" t="s">
        <v>370</v>
      </c>
      <c r="B7" s="335" t="s">
        <v>371</v>
      </c>
      <c r="C7" s="335" t="s">
        <v>372</v>
      </c>
      <c r="D7" s="336" t="s">
        <v>374</v>
      </c>
      <c r="E7" s="337" t="s">
        <v>373</v>
      </c>
    </row>
    <row r="8" spans="1:5" s="202" customFormat="1" ht="15.95" customHeight="1" thickBot="1" x14ac:dyDescent="0.25">
      <c r="A8" s="419" t="s">
        <v>39</v>
      </c>
      <c r="B8" s="420"/>
      <c r="C8" s="420"/>
      <c r="D8" s="420"/>
      <c r="E8" s="421"/>
    </row>
    <row r="9" spans="1:5" s="139" customFormat="1" ht="12" customHeight="1" thickBot="1" x14ac:dyDescent="0.25">
      <c r="A9" s="71" t="s">
        <v>7</v>
      </c>
      <c r="B9" s="76" t="s">
        <v>391</v>
      </c>
      <c r="C9" s="106">
        <f>SUM(C10:C20)</f>
        <v>14040378</v>
      </c>
      <c r="D9" s="106">
        <f>SUM(D10:D20)</f>
        <v>447040</v>
      </c>
      <c r="E9" s="108">
        <f>SUM(E10:E20)</f>
        <v>14487418</v>
      </c>
    </row>
    <row r="10" spans="1:5" s="139" customFormat="1" ht="12" customHeight="1" x14ac:dyDescent="0.2">
      <c r="A10" s="195" t="s">
        <v>63</v>
      </c>
      <c r="B10" s="8" t="s">
        <v>164</v>
      </c>
      <c r="C10" s="262"/>
      <c r="D10" s="262"/>
      <c r="E10" s="271"/>
    </row>
    <row r="11" spans="1:5" s="139" customFormat="1" ht="12" customHeight="1" x14ac:dyDescent="0.2">
      <c r="A11" s="196" t="s">
        <v>64</v>
      </c>
      <c r="B11" s="6" t="s">
        <v>165</v>
      </c>
      <c r="C11" s="103">
        <v>10240000</v>
      </c>
      <c r="D11" s="249">
        <v>0</v>
      </c>
      <c r="E11" s="254">
        <v>10240000</v>
      </c>
    </row>
    <row r="12" spans="1:5" s="139" customFormat="1" ht="12" customHeight="1" x14ac:dyDescent="0.2">
      <c r="A12" s="196" t="s">
        <v>65</v>
      </c>
      <c r="B12" s="6" t="s">
        <v>166</v>
      </c>
      <c r="C12" s="103"/>
      <c r="D12" s="249"/>
      <c r="E12" s="254"/>
    </row>
    <row r="13" spans="1:5" s="139" customFormat="1" ht="12" customHeight="1" x14ac:dyDescent="0.2">
      <c r="A13" s="196" t="s">
        <v>66</v>
      </c>
      <c r="B13" s="6" t="s">
        <v>167</v>
      </c>
      <c r="C13" s="103"/>
      <c r="D13" s="249"/>
      <c r="E13" s="254"/>
    </row>
    <row r="14" spans="1:5" s="139" customFormat="1" ht="12" customHeight="1" x14ac:dyDescent="0.2">
      <c r="A14" s="196" t="s">
        <v>83</v>
      </c>
      <c r="B14" s="6" t="s">
        <v>168</v>
      </c>
      <c r="C14" s="103">
        <v>942975</v>
      </c>
      <c r="D14" s="249">
        <v>352000</v>
      </c>
      <c r="E14" s="254">
        <v>1294975</v>
      </c>
    </row>
    <row r="15" spans="1:5" s="139" customFormat="1" ht="12" customHeight="1" x14ac:dyDescent="0.2">
      <c r="A15" s="196" t="s">
        <v>67</v>
      </c>
      <c r="B15" s="6" t="s">
        <v>286</v>
      </c>
      <c r="C15" s="103">
        <v>2857403</v>
      </c>
      <c r="D15" s="249">
        <v>95040</v>
      </c>
      <c r="E15" s="254">
        <v>2952443</v>
      </c>
    </row>
    <row r="16" spans="1:5" s="139" customFormat="1" ht="12" customHeight="1" x14ac:dyDescent="0.2">
      <c r="A16" s="196" t="s">
        <v>68</v>
      </c>
      <c r="B16" s="5" t="s">
        <v>287</v>
      </c>
      <c r="C16" s="103"/>
      <c r="D16" s="249"/>
      <c r="E16" s="254"/>
    </row>
    <row r="17" spans="1:5" s="139" customFormat="1" ht="12" customHeight="1" x14ac:dyDescent="0.2">
      <c r="A17" s="196" t="s">
        <v>75</v>
      </c>
      <c r="B17" s="6" t="s">
        <v>171</v>
      </c>
      <c r="C17" s="260"/>
      <c r="D17" s="276"/>
      <c r="E17" s="258"/>
    </row>
    <row r="18" spans="1:5" s="203" customFormat="1" ht="12" customHeight="1" x14ac:dyDescent="0.2">
      <c r="A18" s="196" t="s">
        <v>76</v>
      </c>
      <c r="B18" s="6" t="s">
        <v>172</v>
      </c>
      <c r="C18" s="103"/>
      <c r="D18" s="249"/>
      <c r="E18" s="254"/>
    </row>
    <row r="19" spans="1:5" s="203" customFormat="1" ht="12" customHeight="1" x14ac:dyDescent="0.2">
      <c r="A19" s="196" t="s">
        <v>77</v>
      </c>
      <c r="B19" s="6" t="s">
        <v>319</v>
      </c>
      <c r="C19" s="105"/>
      <c r="D19" s="250"/>
      <c r="E19" s="255"/>
    </row>
    <row r="20" spans="1:5" s="203" customFormat="1" ht="12" customHeight="1" thickBot="1" x14ac:dyDescent="0.25">
      <c r="A20" s="196" t="s">
        <v>78</v>
      </c>
      <c r="B20" s="5" t="s">
        <v>173</v>
      </c>
      <c r="C20" s="105"/>
      <c r="D20" s="250"/>
      <c r="E20" s="255"/>
    </row>
    <row r="21" spans="1:5" s="139" customFormat="1" ht="12" customHeight="1" thickBot="1" x14ac:dyDescent="0.25">
      <c r="A21" s="71" t="s">
        <v>8</v>
      </c>
      <c r="B21" s="76" t="s">
        <v>288</v>
      </c>
      <c r="C21" s="106">
        <f>SUM(C22:C24)</f>
        <v>0</v>
      </c>
      <c r="D21" s="251">
        <f>SUM(D22:D24)</f>
        <v>0</v>
      </c>
      <c r="E21" s="134">
        <f>SUM(E22:E24)</f>
        <v>0</v>
      </c>
    </row>
    <row r="22" spans="1:5" s="203" customFormat="1" ht="12" customHeight="1" x14ac:dyDescent="0.2">
      <c r="A22" s="196" t="s">
        <v>69</v>
      </c>
      <c r="B22" s="7" t="s">
        <v>148</v>
      </c>
      <c r="C22" s="103"/>
      <c r="D22" s="249"/>
      <c r="E22" s="254"/>
    </row>
    <row r="23" spans="1:5" s="203" customFormat="1" ht="12" customHeight="1" x14ac:dyDescent="0.2">
      <c r="A23" s="196" t="s">
        <v>70</v>
      </c>
      <c r="B23" s="6" t="s">
        <v>289</v>
      </c>
      <c r="C23" s="103"/>
      <c r="D23" s="249"/>
      <c r="E23" s="254"/>
    </row>
    <row r="24" spans="1:5" s="203" customFormat="1" ht="12" customHeight="1" x14ac:dyDescent="0.2">
      <c r="A24" s="196" t="s">
        <v>71</v>
      </c>
      <c r="B24" s="6" t="s">
        <v>290</v>
      </c>
      <c r="C24" s="103"/>
      <c r="D24" s="249"/>
      <c r="E24" s="254"/>
    </row>
    <row r="25" spans="1:5" s="203" customFormat="1" ht="12" customHeight="1" thickBot="1" x14ac:dyDescent="0.25">
      <c r="A25" s="196" t="s">
        <v>72</v>
      </c>
      <c r="B25" s="6" t="s">
        <v>396</v>
      </c>
      <c r="C25" s="103"/>
      <c r="D25" s="249"/>
      <c r="E25" s="254"/>
    </row>
    <row r="26" spans="1:5" s="203" customFormat="1" ht="12" customHeight="1" thickBot="1" x14ac:dyDescent="0.25">
      <c r="A26" s="74" t="s">
        <v>9</v>
      </c>
      <c r="B26" s="57" t="s">
        <v>98</v>
      </c>
      <c r="C26" s="273"/>
      <c r="D26" s="275"/>
      <c r="E26" s="133"/>
    </row>
    <row r="27" spans="1:5" s="203" customFormat="1" ht="12" customHeight="1" thickBot="1" x14ac:dyDescent="0.25">
      <c r="A27" s="74" t="s">
        <v>10</v>
      </c>
      <c r="B27" s="57" t="s">
        <v>291</v>
      </c>
      <c r="C27" s="106">
        <f>+C28+C29</f>
        <v>0</v>
      </c>
      <c r="D27" s="251">
        <f>+D28+D29</f>
        <v>0</v>
      </c>
      <c r="E27" s="134">
        <f>+E28+E29</f>
        <v>0</v>
      </c>
    </row>
    <row r="28" spans="1:5" s="203" customFormat="1" ht="12" customHeight="1" x14ac:dyDescent="0.2">
      <c r="A28" s="197" t="s">
        <v>157</v>
      </c>
      <c r="B28" s="198" t="s">
        <v>289</v>
      </c>
      <c r="C28" s="261"/>
      <c r="D28" s="59"/>
      <c r="E28" s="259"/>
    </row>
    <row r="29" spans="1:5" s="203" customFormat="1" ht="22.5" x14ac:dyDescent="0.2">
      <c r="A29" s="197" t="s">
        <v>158</v>
      </c>
      <c r="B29" s="199" t="s">
        <v>292</v>
      </c>
      <c r="C29" s="107"/>
      <c r="D29" s="252"/>
      <c r="E29" s="256"/>
    </row>
    <row r="30" spans="1:5" s="203" customFormat="1" ht="12" customHeight="1" thickBot="1" x14ac:dyDescent="0.25">
      <c r="A30" s="196" t="s">
        <v>159</v>
      </c>
      <c r="B30" s="62" t="s">
        <v>397</v>
      </c>
      <c r="C30" s="48"/>
      <c r="D30" s="277"/>
      <c r="E30" s="272"/>
    </row>
    <row r="31" spans="1:5" s="203" customFormat="1" ht="12" customHeight="1" thickBot="1" x14ac:dyDescent="0.25">
      <c r="A31" s="74" t="s">
        <v>11</v>
      </c>
      <c r="B31" s="57" t="s">
        <v>293</v>
      </c>
      <c r="C31" s="106">
        <f>+C32+C33+C34</f>
        <v>0</v>
      </c>
      <c r="D31" s="251">
        <f>+D32+D33+D34</f>
        <v>0</v>
      </c>
      <c r="E31" s="134">
        <f>+E32+E33+E34</f>
        <v>0</v>
      </c>
    </row>
    <row r="32" spans="1:5" s="203" customFormat="1" ht="12" customHeight="1" x14ac:dyDescent="0.2">
      <c r="A32" s="197" t="s">
        <v>56</v>
      </c>
      <c r="B32" s="198" t="s">
        <v>178</v>
      </c>
      <c r="C32" s="261"/>
      <c r="D32" s="59"/>
      <c r="E32" s="259"/>
    </row>
    <row r="33" spans="1:5" s="203" customFormat="1" ht="12" customHeight="1" x14ac:dyDescent="0.2">
      <c r="A33" s="197" t="s">
        <v>57</v>
      </c>
      <c r="B33" s="199" t="s">
        <v>179</v>
      </c>
      <c r="C33" s="107"/>
      <c r="D33" s="252"/>
      <c r="E33" s="256"/>
    </row>
    <row r="34" spans="1:5" s="203" customFormat="1" ht="12" customHeight="1" thickBot="1" x14ac:dyDescent="0.25">
      <c r="A34" s="196" t="s">
        <v>58</v>
      </c>
      <c r="B34" s="62" t="s">
        <v>180</v>
      </c>
      <c r="C34" s="48"/>
      <c r="D34" s="277"/>
      <c r="E34" s="272"/>
    </row>
    <row r="35" spans="1:5" s="139" customFormat="1" ht="12" customHeight="1" thickBot="1" x14ac:dyDescent="0.25">
      <c r="A35" s="74" t="s">
        <v>12</v>
      </c>
      <c r="B35" s="57" t="s">
        <v>263</v>
      </c>
      <c r="C35" s="273"/>
      <c r="D35" s="275"/>
      <c r="E35" s="133"/>
    </row>
    <row r="36" spans="1:5" s="139" customFormat="1" ht="12" customHeight="1" thickBot="1" x14ac:dyDescent="0.25">
      <c r="A36" s="74" t="s">
        <v>13</v>
      </c>
      <c r="B36" s="57" t="s">
        <v>294</v>
      </c>
      <c r="C36" s="273"/>
      <c r="D36" s="275"/>
      <c r="E36" s="133"/>
    </row>
    <row r="37" spans="1:5" s="139" customFormat="1" ht="12" customHeight="1" thickBot="1" x14ac:dyDescent="0.25">
      <c r="A37" s="71" t="s">
        <v>14</v>
      </c>
      <c r="B37" s="57" t="s">
        <v>398</v>
      </c>
      <c r="C37" s="106">
        <f>+C9+C21+C26+C27+C31+C35+C36</f>
        <v>14040378</v>
      </c>
      <c r="D37" s="251">
        <f>+D9+D21+D26+D27+D31+D35+D36</f>
        <v>447040</v>
      </c>
      <c r="E37" s="134">
        <f>+E9+E21+E26+E27+E31+E35+E36</f>
        <v>14487418</v>
      </c>
    </row>
    <row r="38" spans="1:5" s="139" customFormat="1" ht="12" customHeight="1" thickBot="1" x14ac:dyDescent="0.25">
      <c r="A38" s="77" t="s">
        <v>15</v>
      </c>
      <c r="B38" s="57" t="s">
        <v>296</v>
      </c>
      <c r="C38" s="106">
        <f>+C39+C40+C41</f>
        <v>129984086</v>
      </c>
      <c r="D38" s="251">
        <f>+D39+D40+D41</f>
        <v>-5007260</v>
      </c>
      <c r="E38" s="134">
        <f>+E39+E40+E41</f>
        <v>124976826</v>
      </c>
    </row>
    <row r="39" spans="1:5" s="139" customFormat="1" ht="12" customHeight="1" x14ac:dyDescent="0.2">
      <c r="A39" s="197" t="s">
        <v>297</v>
      </c>
      <c r="B39" s="198" t="s">
        <v>130</v>
      </c>
      <c r="C39" s="261">
        <v>1320700</v>
      </c>
      <c r="D39" s="59">
        <f>E39-C39</f>
        <v>-16877</v>
      </c>
      <c r="E39" s="259">
        <v>1303823</v>
      </c>
    </row>
    <row r="40" spans="1:5" s="139" customFormat="1" ht="12" customHeight="1" x14ac:dyDescent="0.2">
      <c r="A40" s="197" t="s">
        <v>298</v>
      </c>
      <c r="B40" s="199" t="s">
        <v>2</v>
      </c>
      <c r="C40" s="107"/>
      <c r="D40" s="252">
        <f>E40-C40</f>
        <v>0</v>
      </c>
      <c r="E40" s="256"/>
    </row>
    <row r="41" spans="1:5" s="203" customFormat="1" ht="12" customHeight="1" thickBot="1" x14ac:dyDescent="0.25">
      <c r="A41" s="196" t="s">
        <v>299</v>
      </c>
      <c r="B41" s="62" t="s">
        <v>300</v>
      </c>
      <c r="C41" s="48">
        <v>128663386</v>
      </c>
      <c r="D41" s="277">
        <f>E41-C41</f>
        <v>-4990383</v>
      </c>
      <c r="E41" s="272">
        <v>123673003</v>
      </c>
    </row>
    <row r="42" spans="1:5" s="203" customFormat="1" ht="15.2" customHeight="1" thickBot="1" x14ac:dyDescent="0.25">
      <c r="A42" s="77" t="s">
        <v>16</v>
      </c>
      <c r="B42" s="78" t="s">
        <v>301</v>
      </c>
      <c r="C42" s="274">
        <f>+C37+C38</f>
        <v>144024464</v>
      </c>
      <c r="D42" s="270">
        <f>+D37+D38</f>
        <v>-4560220</v>
      </c>
      <c r="E42" s="137">
        <f>+E37+E38</f>
        <v>139464244</v>
      </c>
    </row>
    <row r="43" spans="1:5" s="203" customFormat="1" ht="15.2" customHeight="1" x14ac:dyDescent="0.2">
      <c r="A43" s="79"/>
      <c r="B43" s="80"/>
      <c r="C43" s="135"/>
    </row>
    <row r="44" spans="1:5" ht="13.5" thickBot="1" x14ac:dyDescent="0.25">
      <c r="A44" s="81"/>
      <c r="B44" s="82"/>
      <c r="C44" s="136"/>
    </row>
    <row r="45" spans="1:5" s="202" customFormat="1" ht="16.5" customHeight="1" thickBot="1" x14ac:dyDescent="0.25">
      <c r="A45" s="419" t="s">
        <v>40</v>
      </c>
      <c r="B45" s="420"/>
      <c r="C45" s="420"/>
      <c r="D45" s="420"/>
      <c r="E45" s="421"/>
    </row>
    <row r="46" spans="1:5" s="204" customFormat="1" ht="12" customHeight="1" thickBot="1" x14ac:dyDescent="0.25">
      <c r="A46" s="74" t="s">
        <v>7</v>
      </c>
      <c r="B46" s="57" t="s">
        <v>302</v>
      </c>
      <c r="C46" s="106">
        <f>SUM(C47:C51)</f>
        <v>141054315</v>
      </c>
      <c r="D46" s="251">
        <f>SUM(D47:D51)</f>
        <v>-4560220</v>
      </c>
      <c r="E46" s="134">
        <f>SUM(E47:E51)</f>
        <v>136494095</v>
      </c>
    </row>
    <row r="47" spans="1:5" ht="12" customHeight="1" x14ac:dyDescent="0.2">
      <c r="A47" s="196" t="s">
        <v>63</v>
      </c>
      <c r="B47" s="7" t="s">
        <v>36</v>
      </c>
      <c r="C47" s="261">
        <v>70533234</v>
      </c>
      <c r="D47" s="59">
        <f>E47-C47</f>
        <v>1835893</v>
      </c>
      <c r="E47" s="259">
        <v>72369127</v>
      </c>
    </row>
    <row r="48" spans="1:5" ht="12" customHeight="1" x14ac:dyDescent="0.2">
      <c r="A48" s="196" t="s">
        <v>64</v>
      </c>
      <c r="B48" s="6" t="s">
        <v>107</v>
      </c>
      <c r="C48" s="47">
        <v>13513956</v>
      </c>
      <c r="D48" s="60">
        <f>E48-C48</f>
        <v>419215</v>
      </c>
      <c r="E48" s="257">
        <v>13933171</v>
      </c>
    </row>
    <row r="49" spans="1:5" ht="12" customHeight="1" x14ac:dyDescent="0.2">
      <c r="A49" s="196" t="s">
        <v>65</v>
      </c>
      <c r="B49" s="6" t="s">
        <v>82</v>
      </c>
      <c r="C49" s="47">
        <v>57007125</v>
      </c>
      <c r="D49" s="60">
        <f>E49-C49</f>
        <v>-6815328</v>
      </c>
      <c r="E49" s="257">
        <v>50191797</v>
      </c>
    </row>
    <row r="50" spans="1:5" ht="12" customHeight="1" x14ac:dyDescent="0.2">
      <c r="A50" s="196" t="s">
        <v>66</v>
      </c>
      <c r="B50" s="6" t="s">
        <v>108</v>
      </c>
      <c r="C50" s="47"/>
      <c r="D50" s="60"/>
      <c r="E50" s="257"/>
    </row>
    <row r="51" spans="1:5" ht="12" customHeight="1" thickBot="1" x14ac:dyDescent="0.25">
      <c r="A51" s="196" t="s">
        <v>83</v>
      </c>
      <c r="B51" s="6" t="s">
        <v>109</v>
      </c>
      <c r="C51" s="47"/>
      <c r="D51" s="60"/>
      <c r="E51" s="257"/>
    </row>
    <row r="52" spans="1:5" ht="12" customHeight="1" thickBot="1" x14ac:dyDescent="0.25">
      <c r="A52" s="74" t="s">
        <v>8</v>
      </c>
      <c r="B52" s="57" t="s">
        <v>303</v>
      </c>
      <c r="C52" s="106">
        <f>SUM(C53:C55)</f>
        <v>2970149</v>
      </c>
      <c r="D52" s="251">
        <f>SUM(D53:D55)</f>
        <v>0</v>
      </c>
      <c r="E52" s="134">
        <f>SUM(E53:E55)</f>
        <v>2970149</v>
      </c>
    </row>
    <row r="53" spans="1:5" s="204" customFormat="1" ht="12" customHeight="1" x14ac:dyDescent="0.2">
      <c r="A53" s="196" t="s">
        <v>69</v>
      </c>
      <c r="B53" s="7" t="s">
        <v>124</v>
      </c>
      <c r="C53" s="47">
        <v>2970149</v>
      </c>
      <c r="D53" s="59"/>
      <c r="E53" s="47">
        <v>2970149</v>
      </c>
    </row>
    <row r="54" spans="1:5" ht="12" customHeight="1" x14ac:dyDescent="0.2">
      <c r="A54" s="196" t="s">
        <v>70</v>
      </c>
      <c r="B54" s="6" t="s">
        <v>111</v>
      </c>
      <c r="C54" s="47"/>
      <c r="D54" s="60"/>
      <c r="E54" s="257"/>
    </row>
    <row r="55" spans="1:5" ht="12" customHeight="1" x14ac:dyDescent="0.2">
      <c r="A55" s="196" t="s">
        <v>71</v>
      </c>
      <c r="B55" s="6" t="s">
        <v>41</v>
      </c>
      <c r="C55" s="47"/>
      <c r="D55" s="60"/>
      <c r="E55" s="257"/>
    </row>
    <row r="56" spans="1:5" ht="12" customHeight="1" thickBot="1" x14ac:dyDescent="0.25">
      <c r="A56" s="196" t="s">
        <v>72</v>
      </c>
      <c r="B56" s="6" t="s">
        <v>395</v>
      </c>
      <c r="C56" s="47"/>
      <c r="D56" s="60"/>
      <c r="E56" s="257"/>
    </row>
    <row r="57" spans="1:5" ht="15.2" customHeight="1" thickBot="1" x14ac:dyDescent="0.25">
      <c r="A57" s="74" t="s">
        <v>9</v>
      </c>
      <c r="B57" s="57" t="s">
        <v>4</v>
      </c>
      <c r="C57" s="273"/>
      <c r="D57" s="275"/>
      <c r="E57" s="133"/>
    </row>
    <row r="58" spans="1:5" ht="13.5" thickBot="1" x14ac:dyDescent="0.25">
      <c r="A58" s="74" t="s">
        <v>10</v>
      </c>
      <c r="B58" s="83" t="s">
        <v>399</v>
      </c>
      <c r="C58" s="274">
        <f>+C46+C52+C57</f>
        <v>144024464</v>
      </c>
      <c r="D58" s="270">
        <f>+D46+D52+D57</f>
        <v>-4560220</v>
      </c>
      <c r="E58" s="137">
        <f>+E46+E52+E57</f>
        <v>139464244</v>
      </c>
    </row>
    <row r="59" spans="1:5" ht="15.2" customHeight="1" thickBot="1" x14ac:dyDescent="0.25">
      <c r="C59" s="347">
        <f>C42-C58</f>
        <v>0</v>
      </c>
      <c r="D59" s="347">
        <f>D42-D58</f>
        <v>0</v>
      </c>
    </row>
    <row r="60" spans="1:5" ht="14.45" customHeight="1" thickBot="1" x14ac:dyDescent="0.25">
      <c r="A60" s="278" t="s">
        <v>420</v>
      </c>
      <c r="B60" s="279"/>
      <c r="C60" s="268">
        <v>17</v>
      </c>
      <c r="D60" s="268">
        <v>1</v>
      </c>
      <c r="E60" s="267">
        <v>18</v>
      </c>
    </row>
    <row r="61" spans="1:5" ht="13.5" thickBot="1" x14ac:dyDescent="0.25">
      <c r="A61" s="280" t="s">
        <v>421</v>
      </c>
      <c r="B61" s="281"/>
      <c r="C61" s="268">
        <v>0</v>
      </c>
      <c r="D61" s="268">
        <v>0</v>
      </c>
      <c r="E61" s="267">
        <v>0</v>
      </c>
    </row>
    <row r="62" spans="1:5" x14ac:dyDescent="0.2">
      <c r="E62" s="383" t="s">
        <v>531</v>
      </c>
    </row>
  </sheetData>
  <sheetProtection formatCells="0"/>
  <mergeCells count="6">
    <mergeCell ref="B3:D3"/>
    <mergeCell ref="B4:D4"/>
    <mergeCell ref="A8:E8"/>
    <mergeCell ref="A45:E45"/>
    <mergeCell ref="B2:E2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1081-DD82-40D3-9193-C6965D0B2C46}">
  <sheetPr>
    <tabColor rgb="FF92D050"/>
  </sheetPr>
  <dimension ref="A1:E62"/>
  <sheetViews>
    <sheetView view="pageLayout" zoomScaleNormal="120" workbookViewId="0">
      <selection activeCell="E25" sqref="E25"/>
    </sheetView>
  </sheetViews>
  <sheetFormatPr defaultRowHeight="12.75" x14ac:dyDescent="0.2"/>
  <cols>
    <col min="1" max="1" width="13.83203125" style="84" customWidth="1"/>
    <col min="2" max="2" width="54.5" style="85" customWidth="1"/>
    <col min="3" max="5" width="15.83203125" style="85" customWidth="1"/>
    <col min="6" max="16384" width="9.33203125" style="85"/>
  </cols>
  <sheetData>
    <row r="1" spans="1:5" ht="15.75" x14ac:dyDescent="0.25">
      <c r="B1" s="404" t="s">
        <v>556</v>
      </c>
      <c r="C1" s="405"/>
      <c r="D1" s="405"/>
      <c r="E1" s="405"/>
    </row>
    <row r="2" spans="1:5" s="75" customFormat="1" ht="16.5" thickBot="1" x14ac:dyDescent="0.25">
      <c r="A2" s="298"/>
      <c r="B2" s="423" t="s">
        <v>557</v>
      </c>
      <c r="C2" s="423"/>
      <c r="D2" s="423"/>
      <c r="E2" s="423"/>
    </row>
    <row r="3" spans="1:5" s="200" customFormat="1" ht="25.5" customHeight="1" thickBot="1" x14ac:dyDescent="0.25">
      <c r="A3" s="299" t="s">
        <v>410</v>
      </c>
      <c r="B3" s="424" t="str">
        <f>CONCATENATE(KVI_MOD_ALAPADATOK!B16)</f>
        <v>Sajószögedi Zöld Sziget Bölcsöde</v>
      </c>
      <c r="C3" s="425"/>
      <c r="D3" s="426"/>
      <c r="E3" s="300" t="s">
        <v>314</v>
      </c>
    </row>
    <row r="4" spans="1:5" s="200" customFormat="1" ht="24.75" thickBot="1" x14ac:dyDescent="0.25">
      <c r="A4" s="299" t="s">
        <v>120</v>
      </c>
      <c r="B4" s="424" t="s">
        <v>285</v>
      </c>
      <c r="C4" s="425"/>
      <c r="D4" s="426"/>
      <c r="E4" s="300" t="s">
        <v>38</v>
      </c>
    </row>
    <row r="5" spans="1:5" s="201" customFormat="1" ht="15.95" customHeight="1" thickBot="1" x14ac:dyDescent="0.3">
      <c r="A5" s="301"/>
      <c r="B5" s="301"/>
      <c r="C5" s="302"/>
      <c r="D5" s="303"/>
      <c r="E5" s="302"/>
    </row>
    <row r="6" spans="1:5" ht="24.75" thickBot="1" x14ac:dyDescent="0.25">
      <c r="A6" s="304" t="s">
        <v>121</v>
      </c>
      <c r="B6" s="305" t="s">
        <v>419</v>
      </c>
      <c r="C6" s="305" t="s">
        <v>408</v>
      </c>
      <c r="D6" s="306" t="s">
        <v>476</v>
      </c>
      <c r="E6" s="289" t="s">
        <v>409</v>
      </c>
    </row>
    <row r="7" spans="1:5" s="202" customFormat="1" ht="12.95" customHeight="1" thickBot="1" x14ac:dyDescent="0.25">
      <c r="A7" s="334" t="s">
        <v>370</v>
      </c>
      <c r="B7" s="335" t="s">
        <v>371</v>
      </c>
      <c r="C7" s="335" t="s">
        <v>372</v>
      </c>
      <c r="D7" s="336" t="s">
        <v>374</v>
      </c>
      <c r="E7" s="337" t="s">
        <v>373</v>
      </c>
    </row>
    <row r="8" spans="1:5" s="202" customFormat="1" ht="15.95" customHeight="1" thickBot="1" x14ac:dyDescent="0.25">
      <c r="A8" s="419" t="s">
        <v>39</v>
      </c>
      <c r="B8" s="420"/>
      <c r="C8" s="420"/>
      <c r="D8" s="420"/>
      <c r="E8" s="421"/>
    </row>
    <row r="9" spans="1:5" s="139" customFormat="1" ht="12" customHeight="1" thickBot="1" x14ac:dyDescent="0.25">
      <c r="A9" s="71" t="s">
        <v>7</v>
      </c>
      <c r="B9" s="76" t="s">
        <v>391</v>
      </c>
      <c r="C9" s="106">
        <f>SUM(C10:C20)</f>
        <v>0</v>
      </c>
      <c r="D9" s="106">
        <f>SUM(D10:D20)</f>
        <v>0</v>
      </c>
      <c r="E9" s="108">
        <f>SUM(E10:E20)</f>
        <v>0</v>
      </c>
    </row>
    <row r="10" spans="1:5" s="139" customFormat="1" ht="12" customHeight="1" x14ac:dyDescent="0.2">
      <c r="A10" s="195" t="s">
        <v>63</v>
      </c>
      <c r="B10" s="8" t="s">
        <v>164</v>
      </c>
      <c r="C10" s="262"/>
      <c r="D10" s="262"/>
      <c r="E10" s="271"/>
    </row>
    <row r="11" spans="1:5" s="139" customFormat="1" ht="12" customHeight="1" x14ac:dyDescent="0.2">
      <c r="A11" s="196" t="s">
        <v>64</v>
      </c>
      <c r="B11" s="6" t="s">
        <v>165</v>
      </c>
      <c r="C11" s="103"/>
      <c r="D11" s="249"/>
      <c r="E11" s="254"/>
    </row>
    <row r="12" spans="1:5" s="139" customFormat="1" ht="12" customHeight="1" x14ac:dyDescent="0.2">
      <c r="A12" s="196" t="s">
        <v>65</v>
      </c>
      <c r="B12" s="6" t="s">
        <v>166</v>
      </c>
      <c r="C12" s="103"/>
      <c r="D12" s="249"/>
      <c r="E12" s="254"/>
    </row>
    <row r="13" spans="1:5" s="139" customFormat="1" ht="12" customHeight="1" x14ac:dyDescent="0.2">
      <c r="A13" s="196" t="s">
        <v>66</v>
      </c>
      <c r="B13" s="6" t="s">
        <v>167</v>
      </c>
      <c r="C13" s="103"/>
      <c r="D13" s="249"/>
      <c r="E13" s="254"/>
    </row>
    <row r="14" spans="1:5" s="139" customFormat="1" ht="12" customHeight="1" x14ac:dyDescent="0.2">
      <c r="A14" s="196" t="s">
        <v>83</v>
      </c>
      <c r="B14" s="6" t="s">
        <v>168</v>
      </c>
      <c r="C14" s="103"/>
      <c r="D14" s="249"/>
      <c r="E14" s="254"/>
    </row>
    <row r="15" spans="1:5" s="139" customFormat="1" ht="12" customHeight="1" x14ac:dyDescent="0.2">
      <c r="A15" s="196" t="s">
        <v>67</v>
      </c>
      <c r="B15" s="6" t="s">
        <v>286</v>
      </c>
      <c r="C15" s="103"/>
      <c r="D15" s="249"/>
      <c r="E15" s="254"/>
    </row>
    <row r="16" spans="1:5" s="139" customFormat="1" ht="12" customHeight="1" x14ac:dyDescent="0.2">
      <c r="A16" s="196" t="s">
        <v>68</v>
      </c>
      <c r="B16" s="5" t="s">
        <v>287</v>
      </c>
      <c r="C16" s="103"/>
      <c r="D16" s="249"/>
      <c r="E16" s="254"/>
    </row>
    <row r="17" spans="1:5" s="139" customFormat="1" ht="12" customHeight="1" x14ac:dyDescent="0.2">
      <c r="A17" s="196" t="s">
        <v>75</v>
      </c>
      <c r="B17" s="6" t="s">
        <v>171</v>
      </c>
      <c r="C17" s="260"/>
      <c r="D17" s="276"/>
      <c r="E17" s="258"/>
    </row>
    <row r="18" spans="1:5" s="203" customFormat="1" ht="12" customHeight="1" x14ac:dyDescent="0.2">
      <c r="A18" s="196" t="s">
        <v>76</v>
      </c>
      <c r="B18" s="6" t="s">
        <v>172</v>
      </c>
      <c r="C18" s="103"/>
      <c r="D18" s="249"/>
      <c r="E18" s="254"/>
    </row>
    <row r="19" spans="1:5" s="203" customFormat="1" ht="12" customHeight="1" x14ac:dyDescent="0.2">
      <c r="A19" s="196" t="s">
        <v>77</v>
      </c>
      <c r="B19" s="6" t="s">
        <v>319</v>
      </c>
      <c r="C19" s="105"/>
      <c r="D19" s="250"/>
      <c r="E19" s="255"/>
    </row>
    <row r="20" spans="1:5" s="203" customFormat="1" ht="12" customHeight="1" thickBot="1" x14ac:dyDescent="0.25">
      <c r="A20" s="196" t="s">
        <v>78</v>
      </c>
      <c r="B20" s="5" t="s">
        <v>173</v>
      </c>
      <c r="C20" s="105"/>
      <c r="D20" s="250"/>
      <c r="E20" s="255"/>
    </row>
    <row r="21" spans="1:5" s="139" customFormat="1" ht="12" customHeight="1" thickBot="1" x14ac:dyDescent="0.25">
      <c r="A21" s="71" t="s">
        <v>8</v>
      </c>
      <c r="B21" s="76" t="s">
        <v>288</v>
      </c>
      <c r="C21" s="106">
        <f>SUM(C22:C24)</f>
        <v>0</v>
      </c>
      <c r="D21" s="251">
        <f>SUM(D22:D24)</f>
        <v>0</v>
      </c>
      <c r="E21" s="134">
        <f>SUM(E22:E24)</f>
        <v>0</v>
      </c>
    </row>
    <row r="22" spans="1:5" s="203" customFormat="1" ht="12" customHeight="1" x14ac:dyDescent="0.2">
      <c r="A22" s="196" t="s">
        <v>69</v>
      </c>
      <c r="B22" s="7" t="s">
        <v>148</v>
      </c>
      <c r="C22" s="103"/>
      <c r="D22" s="249"/>
      <c r="E22" s="254"/>
    </row>
    <row r="23" spans="1:5" s="203" customFormat="1" ht="12" customHeight="1" x14ac:dyDescent="0.2">
      <c r="A23" s="196" t="s">
        <v>70</v>
      </c>
      <c r="B23" s="6" t="s">
        <v>289</v>
      </c>
      <c r="C23" s="103"/>
      <c r="D23" s="249"/>
      <c r="E23" s="254"/>
    </row>
    <row r="24" spans="1:5" s="203" customFormat="1" ht="12" customHeight="1" x14ac:dyDescent="0.2">
      <c r="A24" s="196" t="s">
        <v>71</v>
      </c>
      <c r="B24" s="6" t="s">
        <v>290</v>
      </c>
      <c r="C24" s="103"/>
      <c r="D24" s="249"/>
      <c r="E24" s="254"/>
    </row>
    <row r="25" spans="1:5" s="203" customFormat="1" ht="12" customHeight="1" thickBot="1" x14ac:dyDescent="0.25">
      <c r="A25" s="196" t="s">
        <v>72</v>
      </c>
      <c r="B25" s="6" t="s">
        <v>396</v>
      </c>
      <c r="C25" s="103"/>
      <c r="D25" s="249"/>
      <c r="E25" s="254"/>
    </row>
    <row r="26" spans="1:5" s="203" customFormat="1" ht="12" customHeight="1" thickBot="1" x14ac:dyDescent="0.25">
      <c r="A26" s="74" t="s">
        <v>9</v>
      </c>
      <c r="B26" s="57" t="s">
        <v>98</v>
      </c>
      <c r="C26" s="273"/>
      <c r="D26" s="275"/>
      <c r="E26" s="133"/>
    </row>
    <row r="27" spans="1:5" s="203" customFormat="1" ht="12" customHeight="1" thickBot="1" x14ac:dyDescent="0.25">
      <c r="A27" s="74" t="s">
        <v>10</v>
      </c>
      <c r="B27" s="57" t="s">
        <v>291</v>
      </c>
      <c r="C27" s="106">
        <f>+C28+C29</f>
        <v>0</v>
      </c>
      <c r="D27" s="251">
        <f>+D28+D29</f>
        <v>0</v>
      </c>
      <c r="E27" s="134">
        <f>+E28+E29</f>
        <v>0</v>
      </c>
    </row>
    <row r="28" spans="1:5" s="203" customFormat="1" ht="12" customHeight="1" x14ac:dyDescent="0.2">
      <c r="A28" s="197" t="s">
        <v>157</v>
      </c>
      <c r="B28" s="198" t="s">
        <v>289</v>
      </c>
      <c r="C28" s="261"/>
      <c r="D28" s="59"/>
      <c r="E28" s="259"/>
    </row>
    <row r="29" spans="1:5" s="203" customFormat="1" ht="22.5" x14ac:dyDescent="0.2">
      <c r="A29" s="197" t="s">
        <v>158</v>
      </c>
      <c r="B29" s="199" t="s">
        <v>292</v>
      </c>
      <c r="C29" s="107"/>
      <c r="D29" s="252"/>
      <c r="E29" s="256"/>
    </row>
    <row r="30" spans="1:5" s="203" customFormat="1" ht="12" customHeight="1" thickBot="1" x14ac:dyDescent="0.25">
      <c r="A30" s="196" t="s">
        <v>159</v>
      </c>
      <c r="B30" s="62" t="s">
        <v>397</v>
      </c>
      <c r="C30" s="48"/>
      <c r="D30" s="277"/>
      <c r="E30" s="272"/>
    </row>
    <row r="31" spans="1:5" s="203" customFormat="1" ht="12" customHeight="1" thickBot="1" x14ac:dyDescent="0.25">
      <c r="A31" s="74" t="s">
        <v>11</v>
      </c>
      <c r="B31" s="57" t="s">
        <v>293</v>
      </c>
      <c r="C31" s="106">
        <f>+C32+C33+C34</f>
        <v>0</v>
      </c>
      <c r="D31" s="251">
        <f>+D32+D33+D34</f>
        <v>0</v>
      </c>
      <c r="E31" s="134">
        <f>+E32+E33+E34</f>
        <v>0</v>
      </c>
    </row>
    <row r="32" spans="1:5" s="203" customFormat="1" ht="12" customHeight="1" x14ac:dyDescent="0.2">
      <c r="A32" s="197" t="s">
        <v>56</v>
      </c>
      <c r="B32" s="198" t="s">
        <v>178</v>
      </c>
      <c r="C32" s="261"/>
      <c r="D32" s="59"/>
      <c r="E32" s="259"/>
    </row>
    <row r="33" spans="1:5" s="203" customFormat="1" ht="12" customHeight="1" x14ac:dyDescent="0.2">
      <c r="A33" s="197" t="s">
        <v>57</v>
      </c>
      <c r="B33" s="199" t="s">
        <v>179</v>
      </c>
      <c r="C33" s="107"/>
      <c r="D33" s="252"/>
      <c r="E33" s="256"/>
    </row>
    <row r="34" spans="1:5" s="203" customFormat="1" ht="12" customHeight="1" thickBot="1" x14ac:dyDescent="0.25">
      <c r="A34" s="196" t="s">
        <v>58</v>
      </c>
      <c r="B34" s="62" t="s">
        <v>180</v>
      </c>
      <c r="C34" s="48"/>
      <c r="D34" s="277"/>
      <c r="E34" s="272"/>
    </row>
    <row r="35" spans="1:5" s="139" customFormat="1" ht="12" customHeight="1" thickBot="1" x14ac:dyDescent="0.25">
      <c r="A35" s="74" t="s">
        <v>12</v>
      </c>
      <c r="B35" s="57" t="s">
        <v>263</v>
      </c>
      <c r="C35" s="273"/>
      <c r="D35" s="275"/>
      <c r="E35" s="133"/>
    </row>
    <row r="36" spans="1:5" s="139" customFormat="1" ht="12" customHeight="1" thickBot="1" x14ac:dyDescent="0.25">
      <c r="A36" s="74" t="s">
        <v>13</v>
      </c>
      <c r="B36" s="57" t="s">
        <v>294</v>
      </c>
      <c r="C36" s="273"/>
      <c r="D36" s="275"/>
      <c r="E36" s="133"/>
    </row>
    <row r="37" spans="1:5" s="139" customFormat="1" ht="12" customHeight="1" thickBot="1" x14ac:dyDescent="0.25">
      <c r="A37" s="71" t="s">
        <v>14</v>
      </c>
      <c r="B37" s="57" t="s">
        <v>398</v>
      </c>
      <c r="C37" s="106">
        <f>+C9+C21+C26+C27+C31+C35+C36</f>
        <v>0</v>
      </c>
      <c r="D37" s="251">
        <f>+D9+D21+D26+D27+D31+D35+D36</f>
        <v>0</v>
      </c>
      <c r="E37" s="134">
        <f>+E9+E21+E26+E27+E31+E35+E36</f>
        <v>0</v>
      </c>
    </row>
    <row r="38" spans="1:5" s="139" customFormat="1" ht="12" customHeight="1" thickBot="1" x14ac:dyDescent="0.25">
      <c r="A38" s="77" t="s">
        <v>15</v>
      </c>
      <c r="B38" s="57" t="s">
        <v>296</v>
      </c>
      <c r="C38" s="106">
        <f>+C39+C40+C41</f>
        <v>0</v>
      </c>
      <c r="D38" s="251">
        <f>+D39+D40+D41</f>
        <v>14104973</v>
      </c>
      <c r="E38" s="134">
        <f>+E39+E40+E41</f>
        <v>14104973</v>
      </c>
    </row>
    <row r="39" spans="1:5" s="139" customFormat="1" ht="12" customHeight="1" x14ac:dyDescent="0.2">
      <c r="A39" s="197" t="s">
        <v>297</v>
      </c>
      <c r="B39" s="198" t="s">
        <v>130</v>
      </c>
      <c r="C39" s="261"/>
      <c r="D39" s="59"/>
      <c r="E39" s="259"/>
    </row>
    <row r="40" spans="1:5" s="139" customFormat="1" ht="12" customHeight="1" x14ac:dyDescent="0.2">
      <c r="A40" s="197" t="s">
        <v>298</v>
      </c>
      <c r="B40" s="199" t="s">
        <v>2</v>
      </c>
      <c r="C40" s="107"/>
      <c r="D40" s="252"/>
      <c r="E40" s="256"/>
    </row>
    <row r="41" spans="1:5" s="203" customFormat="1" ht="12" customHeight="1" thickBot="1" x14ac:dyDescent="0.25">
      <c r="A41" s="196" t="s">
        <v>299</v>
      </c>
      <c r="B41" s="62" t="s">
        <v>300</v>
      </c>
      <c r="C41" s="48"/>
      <c r="D41" s="277">
        <v>14104973</v>
      </c>
      <c r="E41" s="272">
        <v>14104973</v>
      </c>
    </row>
    <row r="42" spans="1:5" s="203" customFormat="1" ht="15.2" customHeight="1" thickBot="1" x14ac:dyDescent="0.25">
      <c r="A42" s="77" t="s">
        <v>16</v>
      </c>
      <c r="B42" s="78" t="s">
        <v>301</v>
      </c>
      <c r="C42" s="274">
        <f>+C37+C38</f>
        <v>0</v>
      </c>
      <c r="D42" s="270">
        <f>+D37+D38</f>
        <v>14104973</v>
      </c>
      <c r="E42" s="137">
        <f>+E37+E38</f>
        <v>14104973</v>
      </c>
    </row>
    <row r="43" spans="1:5" s="203" customFormat="1" ht="15.2" customHeight="1" x14ac:dyDescent="0.2">
      <c r="A43" s="79"/>
      <c r="B43" s="80"/>
      <c r="C43" s="135"/>
    </row>
    <row r="44" spans="1:5" ht="13.5" thickBot="1" x14ac:dyDescent="0.25">
      <c r="A44" s="81"/>
      <c r="B44" s="82"/>
      <c r="C44" s="136"/>
    </row>
    <row r="45" spans="1:5" s="202" customFormat="1" ht="16.5" customHeight="1" thickBot="1" x14ac:dyDescent="0.25">
      <c r="A45" s="419" t="s">
        <v>40</v>
      </c>
      <c r="B45" s="420"/>
      <c r="C45" s="420"/>
      <c r="D45" s="420"/>
      <c r="E45" s="421"/>
    </row>
    <row r="46" spans="1:5" s="204" customFormat="1" ht="12" customHeight="1" thickBot="1" x14ac:dyDescent="0.25">
      <c r="A46" s="74" t="s">
        <v>7</v>
      </c>
      <c r="B46" s="57" t="s">
        <v>302</v>
      </c>
      <c r="C46" s="106">
        <f>SUM(C47:C51)</f>
        <v>0</v>
      </c>
      <c r="D46" s="251">
        <f>SUM(D47:D51)</f>
        <v>12834973</v>
      </c>
      <c r="E46" s="134">
        <f>SUM(E47:E51)</f>
        <v>12834973</v>
      </c>
    </row>
    <row r="47" spans="1:5" ht="12" customHeight="1" x14ac:dyDescent="0.2">
      <c r="A47" s="196" t="s">
        <v>63</v>
      </c>
      <c r="B47" s="7" t="s">
        <v>36</v>
      </c>
      <c r="C47" s="261"/>
      <c r="D47" s="59">
        <v>8995602</v>
      </c>
      <c r="E47" s="259">
        <v>8995602</v>
      </c>
    </row>
    <row r="48" spans="1:5" ht="12" customHeight="1" x14ac:dyDescent="0.2">
      <c r="A48" s="196" t="s">
        <v>64</v>
      </c>
      <c r="B48" s="6" t="s">
        <v>107</v>
      </c>
      <c r="C48" s="47"/>
      <c r="D48" s="60">
        <v>1699371</v>
      </c>
      <c r="E48" s="257">
        <v>1699371</v>
      </c>
    </row>
    <row r="49" spans="1:5" ht="12" customHeight="1" x14ac:dyDescent="0.2">
      <c r="A49" s="196" t="s">
        <v>65</v>
      </c>
      <c r="B49" s="6" t="s">
        <v>82</v>
      </c>
      <c r="C49" s="47"/>
      <c r="D49" s="60">
        <v>2140000</v>
      </c>
      <c r="E49" s="257">
        <v>2140000</v>
      </c>
    </row>
    <row r="50" spans="1:5" ht="12" customHeight="1" x14ac:dyDescent="0.2">
      <c r="A50" s="196" t="s">
        <v>66</v>
      </c>
      <c r="B50" s="6" t="s">
        <v>108</v>
      </c>
      <c r="C50" s="47"/>
      <c r="D50" s="60"/>
      <c r="E50" s="257"/>
    </row>
    <row r="51" spans="1:5" ht="12" customHeight="1" thickBot="1" x14ac:dyDescent="0.25">
      <c r="A51" s="196" t="s">
        <v>83</v>
      </c>
      <c r="B51" s="6" t="s">
        <v>109</v>
      </c>
      <c r="C51" s="47"/>
      <c r="D51" s="60"/>
      <c r="E51" s="257"/>
    </row>
    <row r="52" spans="1:5" ht="12" customHeight="1" thickBot="1" x14ac:dyDescent="0.25">
      <c r="A52" s="74" t="s">
        <v>8</v>
      </c>
      <c r="B52" s="57" t="s">
        <v>303</v>
      </c>
      <c r="C52" s="106">
        <f>SUM(C53:C55)</f>
        <v>0</v>
      </c>
      <c r="D52" s="251">
        <f>SUM(D53:D55)</f>
        <v>1270000</v>
      </c>
      <c r="E52" s="134">
        <f>SUM(E53:E55)</f>
        <v>1270000</v>
      </c>
    </row>
    <row r="53" spans="1:5" s="204" customFormat="1" ht="12" customHeight="1" x14ac:dyDescent="0.2">
      <c r="A53" s="196" t="s">
        <v>69</v>
      </c>
      <c r="B53" s="7" t="s">
        <v>124</v>
      </c>
      <c r="C53" s="261"/>
      <c r="D53" s="59">
        <v>1270000</v>
      </c>
      <c r="E53" s="259">
        <v>1270000</v>
      </c>
    </row>
    <row r="54" spans="1:5" ht="12" customHeight="1" x14ac:dyDescent="0.2">
      <c r="A54" s="196" t="s">
        <v>70</v>
      </c>
      <c r="B54" s="6" t="s">
        <v>111</v>
      </c>
      <c r="C54" s="47"/>
      <c r="D54" s="60"/>
      <c r="E54" s="257"/>
    </row>
    <row r="55" spans="1:5" ht="12" customHeight="1" x14ac:dyDescent="0.2">
      <c r="A55" s="196" t="s">
        <v>71</v>
      </c>
      <c r="B55" s="6" t="s">
        <v>41</v>
      </c>
      <c r="C55" s="47"/>
      <c r="D55" s="60"/>
      <c r="E55" s="257"/>
    </row>
    <row r="56" spans="1:5" ht="12" customHeight="1" thickBot="1" x14ac:dyDescent="0.25">
      <c r="A56" s="196" t="s">
        <v>72</v>
      </c>
      <c r="B56" s="6" t="s">
        <v>395</v>
      </c>
      <c r="C56" s="47"/>
      <c r="D56" s="60"/>
      <c r="E56" s="257"/>
    </row>
    <row r="57" spans="1:5" ht="15.2" customHeight="1" thickBot="1" x14ac:dyDescent="0.25">
      <c r="A57" s="74" t="s">
        <v>9</v>
      </c>
      <c r="B57" s="57" t="s">
        <v>4</v>
      </c>
      <c r="C57" s="273"/>
      <c r="D57" s="275"/>
      <c r="E57" s="133"/>
    </row>
    <row r="58" spans="1:5" ht="13.5" thickBot="1" x14ac:dyDescent="0.25">
      <c r="A58" s="74" t="s">
        <v>10</v>
      </c>
      <c r="B58" s="83" t="s">
        <v>399</v>
      </c>
      <c r="C58" s="274">
        <f>+C46+C52+C57</f>
        <v>0</v>
      </c>
      <c r="D58" s="270">
        <f>+D46+D52+D57</f>
        <v>14104973</v>
      </c>
      <c r="E58" s="137">
        <f>+E46+E52+E57</f>
        <v>14104973</v>
      </c>
    </row>
    <row r="59" spans="1:5" ht="15.2" customHeight="1" thickBot="1" x14ac:dyDescent="0.25">
      <c r="C59" s="347">
        <f>C42-C58</f>
        <v>0</v>
      </c>
      <c r="D59" s="347">
        <f>D42-D58</f>
        <v>0</v>
      </c>
    </row>
    <row r="60" spans="1:5" ht="14.45" customHeight="1" thickBot="1" x14ac:dyDescent="0.25">
      <c r="A60" s="278" t="s">
        <v>420</v>
      </c>
      <c r="B60" s="279"/>
      <c r="C60" s="268">
        <v>0</v>
      </c>
      <c r="D60" s="268">
        <v>7</v>
      </c>
      <c r="E60" s="267">
        <v>7</v>
      </c>
    </row>
    <row r="61" spans="1:5" ht="13.5" thickBot="1" x14ac:dyDescent="0.25">
      <c r="A61" s="280" t="s">
        <v>421</v>
      </c>
      <c r="B61" s="281"/>
      <c r="C61" s="268">
        <v>0</v>
      </c>
      <c r="D61" s="268">
        <v>7</v>
      </c>
      <c r="E61" s="267">
        <v>7</v>
      </c>
    </row>
    <row r="62" spans="1:5" x14ac:dyDescent="0.2">
      <c r="E62" s="383" t="s">
        <v>531</v>
      </c>
    </row>
  </sheetData>
  <sheetProtection formatCells="0"/>
  <mergeCells count="6">
    <mergeCell ref="B2:E2"/>
    <mergeCell ref="B3:D3"/>
    <mergeCell ref="B4:D4"/>
    <mergeCell ref="A8:E8"/>
    <mergeCell ref="A45:E45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45710-24AA-4CBD-AC86-65737262FBCA}">
  <sheetPr>
    <tabColor rgb="FF92D050"/>
  </sheetPr>
  <dimension ref="A1:E62"/>
  <sheetViews>
    <sheetView tabSelected="1" view="pageLayout" zoomScaleNormal="120" workbookViewId="0">
      <selection activeCell="A8" sqref="A8:E8"/>
    </sheetView>
  </sheetViews>
  <sheetFormatPr defaultRowHeight="12.75" x14ac:dyDescent="0.2"/>
  <cols>
    <col min="1" max="1" width="13.83203125" style="84" customWidth="1"/>
    <col min="2" max="2" width="54.5" style="85" customWidth="1"/>
    <col min="3" max="5" width="15.83203125" style="85" customWidth="1"/>
    <col min="6" max="16384" width="9.33203125" style="85"/>
  </cols>
  <sheetData>
    <row r="1" spans="1:5" ht="15.75" x14ac:dyDescent="0.25">
      <c r="B1" s="404" t="s">
        <v>558</v>
      </c>
      <c r="C1" s="405"/>
      <c r="D1" s="405"/>
      <c r="E1" s="405"/>
    </row>
    <row r="2" spans="1:5" s="75" customFormat="1" ht="16.5" customHeight="1" thickBot="1" x14ac:dyDescent="0.25">
      <c r="A2" s="298"/>
      <c r="B2" s="423" t="s">
        <v>559</v>
      </c>
      <c r="C2" s="423"/>
      <c r="D2" s="423"/>
      <c r="E2" s="423"/>
    </row>
    <row r="3" spans="1:5" s="200" customFormat="1" ht="25.5" customHeight="1" thickBot="1" x14ac:dyDescent="0.25">
      <c r="A3" s="299" t="s">
        <v>410</v>
      </c>
      <c r="B3" s="424" t="str">
        <f>CONCATENATE('KVI_MOD_5.4.sz.mell'!B3:D3)</f>
        <v>Sajószögedi Zöld Sziget Bölcsöde</v>
      </c>
      <c r="C3" s="425"/>
      <c r="D3" s="426"/>
      <c r="E3" s="300" t="s">
        <v>314</v>
      </c>
    </row>
    <row r="4" spans="1:5" s="200" customFormat="1" ht="24.75" thickBot="1" x14ac:dyDescent="0.25">
      <c r="A4" s="299" t="s">
        <v>120</v>
      </c>
      <c r="B4" s="424" t="s">
        <v>304</v>
      </c>
      <c r="C4" s="425"/>
      <c r="D4" s="426"/>
      <c r="E4" s="300" t="s">
        <v>42</v>
      </c>
    </row>
    <row r="5" spans="1:5" s="201" customFormat="1" ht="15.95" customHeight="1" thickBot="1" x14ac:dyDescent="0.3">
      <c r="A5" s="301"/>
      <c r="B5" s="301"/>
      <c r="C5" s="302"/>
      <c r="D5" s="303"/>
      <c r="E5" s="302"/>
    </row>
    <row r="6" spans="1:5" ht="24.75" thickBot="1" x14ac:dyDescent="0.25">
      <c r="A6" s="304" t="s">
        <v>121</v>
      </c>
      <c r="B6" s="305" t="s">
        <v>419</v>
      </c>
      <c r="C6" s="305" t="s">
        <v>408</v>
      </c>
      <c r="D6" s="306" t="s">
        <v>476</v>
      </c>
      <c r="E6" s="289" t="s">
        <v>409</v>
      </c>
    </row>
    <row r="7" spans="1:5" s="202" customFormat="1" ht="12.95" customHeight="1" thickBot="1" x14ac:dyDescent="0.25">
      <c r="A7" s="334" t="s">
        <v>370</v>
      </c>
      <c r="B7" s="335" t="s">
        <v>371</v>
      </c>
      <c r="C7" s="335" t="s">
        <v>372</v>
      </c>
      <c r="D7" s="336" t="s">
        <v>374</v>
      </c>
      <c r="E7" s="337" t="s">
        <v>373</v>
      </c>
    </row>
    <row r="8" spans="1:5" s="202" customFormat="1" ht="15.95" customHeight="1" thickBot="1" x14ac:dyDescent="0.25">
      <c r="A8" s="419" t="s">
        <v>39</v>
      </c>
      <c r="B8" s="420"/>
      <c r="C8" s="420"/>
      <c r="D8" s="420"/>
      <c r="E8" s="421"/>
    </row>
    <row r="9" spans="1:5" s="139" customFormat="1" ht="12" customHeight="1" thickBot="1" x14ac:dyDescent="0.25">
      <c r="A9" s="71" t="s">
        <v>7</v>
      </c>
      <c r="B9" s="76" t="s">
        <v>391</v>
      </c>
      <c r="C9" s="106">
        <f>SUM(C10:C20)</f>
        <v>0</v>
      </c>
      <c r="D9" s="106">
        <f>SUM(D10:D20)</f>
        <v>0</v>
      </c>
      <c r="E9" s="108">
        <f>SUM(E10:E20)</f>
        <v>0</v>
      </c>
    </row>
    <row r="10" spans="1:5" s="139" customFormat="1" ht="12" customHeight="1" x14ac:dyDescent="0.2">
      <c r="A10" s="195" t="s">
        <v>63</v>
      </c>
      <c r="B10" s="8" t="s">
        <v>164</v>
      </c>
      <c r="C10" s="262"/>
      <c r="D10" s="262"/>
      <c r="E10" s="271"/>
    </row>
    <row r="11" spans="1:5" s="139" customFormat="1" ht="12" customHeight="1" x14ac:dyDescent="0.2">
      <c r="A11" s="196" t="s">
        <v>64</v>
      </c>
      <c r="B11" s="6" t="s">
        <v>165</v>
      </c>
      <c r="C11" s="103"/>
      <c r="D11" s="249"/>
      <c r="E11" s="254"/>
    </row>
    <row r="12" spans="1:5" s="139" customFormat="1" ht="12" customHeight="1" x14ac:dyDescent="0.2">
      <c r="A12" s="196" t="s">
        <v>65</v>
      </c>
      <c r="B12" s="6" t="s">
        <v>166</v>
      </c>
      <c r="C12" s="103"/>
      <c r="D12" s="249"/>
      <c r="E12" s="254"/>
    </row>
    <row r="13" spans="1:5" s="139" customFormat="1" ht="12" customHeight="1" x14ac:dyDescent="0.2">
      <c r="A13" s="196" t="s">
        <v>66</v>
      </c>
      <c r="B13" s="6" t="s">
        <v>167</v>
      </c>
      <c r="C13" s="103"/>
      <c r="D13" s="249"/>
      <c r="E13" s="254"/>
    </row>
    <row r="14" spans="1:5" s="139" customFormat="1" ht="12" customHeight="1" x14ac:dyDescent="0.2">
      <c r="A14" s="196" t="s">
        <v>83</v>
      </c>
      <c r="B14" s="6" t="s">
        <v>168</v>
      </c>
      <c r="C14" s="103"/>
      <c r="D14" s="249"/>
      <c r="E14" s="254"/>
    </row>
    <row r="15" spans="1:5" s="139" customFormat="1" ht="12" customHeight="1" x14ac:dyDescent="0.2">
      <c r="A15" s="196" t="s">
        <v>67</v>
      </c>
      <c r="B15" s="6" t="s">
        <v>286</v>
      </c>
      <c r="C15" s="103"/>
      <c r="D15" s="249"/>
      <c r="E15" s="254"/>
    </row>
    <row r="16" spans="1:5" s="139" customFormat="1" ht="12" customHeight="1" x14ac:dyDescent="0.2">
      <c r="A16" s="196" t="s">
        <v>68</v>
      </c>
      <c r="B16" s="5" t="s">
        <v>287</v>
      </c>
      <c r="C16" s="103"/>
      <c r="D16" s="249"/>
      <c r="E16" s="254"/>
    </row>
    <row r="17" spans="1:5" s="139" customFormat="1" ht="12" customHeight="1" x14ac:dyDescent="0.2">
      <c r="A17" s="196" t="s">
        <v>75</v>
      </c>
      <c r="B17" s="6" t="s">
        <v>171</v>
      </c>
      <c r="C17" s="260"/>
      <c r="D17" s="276"/>
      <c r="E17" s="258"/>
    </row>
    <row r="18" spans="1:5" s="203" customFormat="1" ht="12" customHeight="1" x14ac:dyDescent="0.2">
      <c r="A18" s="196" t="s">
        <v>76</v>
      </c>
      <c r="B18" s="6" t="s">
        <v>172</v>
      </c>
      <c r="C18" s="103"/>
      <c r="D18" s="249"/>
      <c r="E18" s="254"/>
    </row>
    <row r="19" spans="1:5" s="203" customFormat="1" ht="12" customHeight="1" x14ac:dyDescent="0.2">
      <c r="A19" s="196" t="s">
        <v>77</v>
      </c>
      <c r="B19" s="6" t="s">
        <v>319</v>
      </c>
      <c r="C19" s="105"/>
      <c r="D19" s="250"/>
      <c r="E19" s="255"/>
    </row>
    <row r="20" spans="1:5" s="203" customFormat="1" ht="12" customHeight="1" thickBot="1" x14ac:dyDescent="0.25">
      <c r="A20" s="196" t="s">
        <v>78</v>
      </c>
      <c r="B20" s="5" t="s">
        <v>173</v>
      </c>
      <c r="C20" s="105"/>
      <c r="D20" s="250"/>
      <c r="E20" s="255"/>
    </row>
    <row r="21" spans="1:5" s="139" customFormat="1" ht="12" customHeight="1" thickBot="1" x14ac:dyDescent="0.25">
      <c r="A21" s="71" t="s">
        <v>8</v>
      </c>
      <c r="B21" s="76" t="s">
        <v>288</v>
      </c>
      <c r="C21" s="106">
        <f>SUM(C22:C24)</f>
        <v>0</v>
      </c>
      <c r="D21" s="251">
        <f>SUM(D22:D24)</f>
        <v>0</v>
      </c>
      <c r="E21" s="134">
        <f>SUM(E22:E24)</f>
        <v>0</v>
      </c>
    </row>
    <row r="22" spans="1:5" s="203" customFormat="1" ht="12" customHeight="1" x14ac:dyDescent="0.2">
      <c r="A22" s="196" t="s">
        <v>69</v>
      </c>
      <c r="B22" s="7" t="s">
        <v>148</v>
      </c>
      <c r="C22" s="103"/>
      <c r="D22" s="249"/>
      <c r="E22" s="254"/>
    </row>
    <row r="23" spans="1:5" s="203" customFormat="1" ht="12" customHeight="1" x14ac:dyDescent="0.2">
      <c r="A23" s="196" t="s">
        <v>70</v>
      </c>
      <c r="B23" s="6" t="s">
        <v>289</v>
      </c>
      <c r="C23" s="103"/>
      <c r="D23" s="249"/>
      <c r="E23" s="254"/>
    </row>
    <row r="24" spans="1:5" s="203" customFormat="1" ht="12" customHeight="1" x14ac:dyDescent="0.2">
      <c r="A24" s="196" t="s">
        <v>71</v>
      </c>
      <c r="B24" s="6" t="s">
        <v>290</v>
      </c>
      <c r="C24" s="103"/>
      <c r="D24" s="249"/>
      <c r="E24" s="254"/>
    </row>
    <row r="25" spans="1:5" s="203" customFormat="1" ht="12" customHeight="1" thickBot="1" x14ac:dyDescent="0.25">
      <c r="A25" s="196" t="s">
        <v>72</v>
      </c>
      <c r="B25" s="6" t="s">
        <v>396</v>
      </c>
      <c r="C25" s="103"/>
      <c r="D25" s="249"/>
      <c r="E25" s="254"/>
    </row>
    <row r="26" spans="1:5" s="203" customFormat="1" ht="12" customHeight="1" thickBot="1" x14ac:dyDescent="0.25">
      <c r="A26" s="74" t="s">
        <v>9</v>
      </c>
      <c r="B26" s="57" t="s">
        <v>98</v>
      </c>
      <c r="C26" s="273"/>
      <c r="D26" s="275"/>
      <c r="E26" s="133"/>
    </row>
    <row r="27" spans="1:5" s="203" customFormat="1" ht="12" customHeight="1" thickBot="1" x14ac:dyDescent="0.25">
      <c r="A27" s="74" t="s">
        <v>10</v>
      </c>
      <c r="B27" s="57" t="s">
        <v>291</v>
      </c>
      <c r="C27" s="106">
        <f>+C28+C29</f>
        <v>0</v>
      </c>
      <c r="D27" s="251">
        <f>+D28+D29</f>
        <v>0</v>
      </c>
      <c r="E27" s="134">
        <f>+E28+E29</f>
        <v>0</v>
      </c>
    </row>
    <row r="28" spans="1:5" s="203" customFormat="1" ht="12" customHeight="1" x14ac:dyDescent="0.2">
      <c r="A28" s="197" t="s">
        <v>157</v>
      </c>
      <c r="B28" s="198" t="s">
        <v>289</v>
      </c>
      <c r="C28" s="261"/>
      <c r="D28" s="59"/>
      <c r="E28" s="259"/>
    </row>
    <row r="29" spans="1:5" s="203" customFormat="1" ht="22.5" x14ac:dyDescent="0.2">
      <c r="A29" s="197" t="s">
        <v>158</v>
      </c>
      <c r="B29" s="199" t="s">
        <v>292</v>
      </c>
      <c r="C29" s="107"/>
      <c r="D29" s="252"/>
      <c r="E29" s="256"/>
    </row>
    <row r="30" spans="1:5" s="203" customFormat="1" ht="12" customHeight="1" thickBot="1" x14ac:dyDescent="0.25">
      <c r="A30" s="196" t="s">
        <v>159</v>
      </c>
      <c r="B30" s="62" t="s">
        <v>397</v>
      </c>
      <c r="C30" s="48"/>
      <c r="D30" s="277"/>
      <c r="E30" s="272"/>
    </row>
    <row r="31" spans="1:5" s="203" customFormat="1" ht="12" customHeight="1" thickBot="1" x14ac:dyDescent="0.25">
      <c r="A31" s="74" t="s">
        <v>11</v>
      </c>
      <c r="B31" s="57" t="s">
        <v>293</v>
      </c>
      <c r="C31" s="106">
        <f>+C32+C33+C34</f>
        <v>0</v>
      </c>
      <c r="D31" s="251">
        <f>+D32+D33+D34</f>
        <v>0</v>
      </c>
      <c r="E31" s="134">
        <f>+E32+E33+E34</f>
        <v>0</v>
      </c>
    </row>
    <row r="32" spans="1:5" s="203" customFormat="1" ht="12" customHeight="1" x14ac:dyDescent="0.2">
      <c r="A32" s="197" t="s">
        <v>56</v>
      </c>
      <c r="B32" s="198" t="s">
        <v>178</v>
      </c>
      <c r="C32" s="261"/>
      <c r="D32" s="59"/>
      <c r="E32" s="259"/>
    </row>
    <row r="33" spans="1:5" s="203" customFormat="1" ht="12" customHeight="1" x14ac:dyDescent="0.2">
      <c r="A33" s="197" t="s">
        <v>57</v>
      </c>
      <c r="B33" s="199" t="s">
        <v>179</v>
      </c>
      <c r="C33" s="107"/>
      <c r="D33" s="252"/>
      <c r="E33" s="256"/>
    </row>
    <row r="34" spans="1:5" s="203" customFormat="1" ht="12" customHeight="1" thickBot="1" x14ac:dyDescent="0.25">
      <c r="A34" s="196" t="s">
        <v>58</v>
      </c>
      <c r="B34" s="62" t="s">
        <v>180</v>
      </c>
      <c r="C34" s="48"/>
      <c r="D34" s="277"/>
      <c r="E34" s="272"/>
    </row>
    <row r="35" spans="1:5" s="139" customFormat="1" ht="12" customHeight="1" thickBot="1" x14ac:dyDescent="0.25">
      <c r="A35" s="74" t="s">
        <v>12</v>
      </c>
      <c r="B35" s="57" t="s">
        <v>263</v>
      </c>
      <c r="C35" s="273"/>
      <c r="D35" s="275"/>
      <c r="E35" s="133"/>
    </row>
    <row r="36" spans="1:5" s="139" customFormat="1" ht="12" customHeight="1" thickBot="1" x14ac:dyDescent="0.25">
      <c r="A36" s="74" t="s">
        <v>13</v>
      </c>
      <c r="B36" s="57" t="s">
        <v>294</v>
      </c>
      <c r="C36" s="273"/>
      <c r="D36" s="275"/>
      <c r="E36" s="133"/>
    </row>
    <row r="37" spans="1:5" s="139" customFormat="1" ht="12" customHeight="1" thickBot="1" x14ac:dyDescent="0.25">
      <c r="A37" s="71" t="s">
        <v>14</v>
      </c>
      <c r="B37" s="57" t="s">
        <v>398</v>
      </c>
      <c r="C37" s="106">
        <f>+C9+C21+C26+C27+C31+C35+C36</f>
        <v>0</v>
      </c>
      <c r="D37" s="251">
        <f>+D9+D21+D26+D27+D31+D35+D36</f>
        <v>0</v>
      </c>
      <c r="E37" s="134">
        <f>+E9+E21+E26+E27+E31+E35+E36</f>
        <v>0</v>
      </c>
    </row>
    <row r="38" spans="1:5" s="139" customFormat="1" ht="12" customHeight="1" thickBot="1" x14ac:dyDescent="0.25">
      <c r="A38" s="77" t="s">
        <v>15</v>
      </c>
      <c r="B38" s="57" t="s">
        <v>296</v>
      </c>
      <c r="C38" s="106">
        <f>+C39+C40+C41</f>
        <v>0</v>
      </c>
      <c r="D38" s="251">
        <f>+D39+D40+D41</f>
        <v>14104973</v>
      </c>
      <c r="E38" s="134">
        <f>+E39+E40+E41</f>
        <v>14104973</v>
      </c>
    </row>
    <row r="39" spans="1:5" s="139" customFormat="1" ht="12" customHeight="1" x14ac:dyDescent="0.2">
      <c r="A39" s="197" t="s">
        <v>297</v>
      </c>
      <c r="B39" s="198" t="s">
        <v>130</v>
      </c>
      <c r="C39" s="261"/>
      <c r="D39" s="59"/>
      <c r="E39" s="259"/>
    </row>
    <row r="40" spans="1:5" s="139" customFormat="1" ht="12" customHeight="1" x14ac:dyDescent="0.2">
      <c r="A40" s="197" t="s">
        <v>298</v>
      </c>
      <c r="B40" s="199" t="s">
        <v>2</v>
      </c>
      <c r="C40" s="107"/>
      <c r="D40" s="252"/>
      <c r="E40" s="256"/>
    </row>
    <row r="41" spans="1:5" s="203" customFormat="1" ht="12" customHeight="1" thickBot="1" x14ac:dyDescent="0.25">
      <c r="A41" s="196" t="s">
        <v>299</v>
      </c>
      <c r="B41" s="62" t="s">
        <v>300</v>
      </c>
      <c r="C41" s="48"/>
      <c r="D41" s="277">
        <v>14104973</v>
      </c>
      <c r="E41" s="277">
        <v>14104973</v>
      </c>
    </row>
    <row r="42" spans="1:5" s="203" customFormat="1" ht="15.2" customHeight="1" thickBot="1" x14ac:dyDescent="0.25">
      <c r="A42" s="77" t="s">
        <v>16</v>
      </c>
      <c r="B42" s="78" t="s">
        <v>301</v>
      </c>
      <c r="C42" s="274">
        <f>+C37+C38</f>
        <v>0</v>
      </c>
      <c r="D42" s="270">
        <f>+D37+D38</f>
        <v>14104973</v>
      </c>
      <c r="E42" s="137">
        <f>+E37+E38</f>
        <v>14104973</v>
      </c>
    </row>
    <row r="43" spans="1:5" s="203" customFormat="1" ht="15.2" customHeight="1" x14ac:dyDescent="0.2">
      <c r="A43" s="79"/>
      <c r="B43" s="80"/>
      <c r="C43" s="135"/>
    </row>
    <row r="44" spans="1:5" ht="13.5" thickBot="1" x14ac:dyDescent="0.25">
      <c r="A44" s="81"/>
      <c r="B44" s="82"/>
      <c r="C44" s="136"/>
    </row>
    <row r="45" spans="1:5" s="202" customFormat="1" ht="16.5" customHeight="1" thickBot="1" x14ac:dyDescent="0.25">
      <c r="A45" s="419" t="s">
        <v>40</v>
      </c>
      <c r="B45" s="420"/>
      <c r="C45" s="420"/>
      <c r="D45" s="420"/>
      <c r="E45" s="421"/>
    </row>
    <row r="46" spans="1:5" s="204" customFormat="1" ht="12" customHeight="1" thickBot="1" x14ac:dyDescent="0.25">
      <c r="A46" s="74" t="s">
        <v>7</v>
      </c>
      <c r="B46" s="57" t="s">
        <v>302</v>
      </c>
      <c r="C46" s="106">
        <f>SUM(C47:C51)</f>
        <v>0</v>
      </c>
      <c r="D46" s="251">
        <f>SUM(D47:D51)</f>
        <v>12834973</v>
      </c>
      <c r="E46" s="134">
        <f>SUM(E47:E51)</f>
        <v>12834973</v>
      </c>
    </row>
    <row r="47" spans="1:5" ht="12" customHeight="1" x14ac:dyDescent="0.2">
      <c r="A47" s="196" t="s">
        <v>63</v>
      </c>
      <c r="B47" s="7" t="s">
        <v>36</v>
      </c>
      <c r="C47" s="261"/>
      <c r="D47" s="59">
        <v>8995602</v>
      </c>
      <c r="E47" s="259">
        <v>8995602</v>
      </c>
    </row>
    <row r="48" spans="1:5" ht="12" customHeight="1" x14ac:dyDescent="0.2">
      <c r="A48" s="196" t="s">
        <v>64</v>
      </c>
      <c r="B48" s="6" t="s">
        <v>107</v>
      </c>
      <c r="C48" s="47"/>
      <c r="D48" s="60">
        <v>1699371</v>
      </c>
      <c r="E48" s="257">
        <v>1699371</v>
      </c>
    </row>
    <row r="49" spans="1:5" ht="12" customHeight="1" x14ac:dyDescent="0.2">
      <c r="A49" s="196" t="s">
        <v>65</v>
      </c>
      <c r="B49" s="6" t="s">
        <v>82</v>
      </c>
      <c r="C49" s="47"/>
      <c r="D49" s="60">
        <v>2140000</v>
      </c>
      <c r="E49" s="257">
        <v>2140000</v>
      </c>
    </row>
    <row r="50" spans="1:5" ht="12" customHeight="1" x14ac:dyDescent="0.2">
      <c r="A50" s="196" t="s">
        <v>66</v>
      </c>
      <c r="B50" s="6" t="s">
        <v>108</v>
      </c>
      <c r="C50" s="47"/>
      <c r="D50" s="60"/>
      <c r="E50" s="257"/>
    </row>
    <row r="51" spans="1:5" ht="12" customHeight="1" thickBot="1" x14ac:dyDescent="0.25">
      <c r="A51" s="196" t="s">
        <v>83</v>
      </c>
      <c r="B51" s="6" t="s">
        <v>109</v>
      </c>
      <c r="C51" s="47"/>
      <c r="D51" s="60"/>
      <c r="E51" s="257"/>
    </row>
    <row r="52" spans="1:5" ht="12" customHeight="1" thickBot="1" x14ac:dyDescent="0.25">
      <c r="A52" s="74" t="s">
        <v>8</v>
      </c>
      <c r="B52" s="57" t="s">
        <v>303</v>
      </c>
      <c r="C52" s="106">
        <f>SUM(C53:C55)</f>
        <v>0</v>
      </c>
      <c r="D52" s="251">
        <f>SUM(D53:D55)</f>
        <v>1270000</v>
      </c>
      <c r="E52" s="134">
        <f>SUM(E53:E55)</f>
        <v>1270000</v>
      </c>
    </row>
    <row r="53" spans="1:5" s="204" customFormat="1" ht="12" customHeight="1" x14ac:dyDescent="0.2">
      <c r="A53" s="196" t="s">
        <v>69</v>
      </c>
      <c r="B53" s="7" t="s">
        <v>124</v>
      </c>
      <c r="C53" s="261"/>
      <c r="D53" s="59">
        <v>1270000</v>
      </c>
      <c r="E53" s="259">
        <v>1270000</v>
      </c>
    </row>
    <row r="54" spans="1:5" ht="12" customHeight="1" x14ac:dyDescent="0.2">
      <c r="A54" s="196" t="s">
        <v>70</v>
      </c>
      <c r="B54" s="6" t="s">
        <v>111</v>
      </c>
      <c r="C54" s="47"/>
      <c r="D54" s="60"/>
      <c r="E54" s="257"/>
    </row>
    <row r="55" spans="1:5" ht="12" customHeight="1" x14ac:dyDescent="0.2">
      <c r="A55" s="196" t="s">
        <v>71</v>
      </c>
      <c r="B55" s="6" t="s">
        <v>41</v>
      </c>
      <c r="C55" s="47"/>
      <c r="D55" s="60"/>
      <c r="E55" s="257"/>
    </row>
    <row r="56" spans="1:5" ht="12" customHeight="1" thickBot="1" x14ac:dyDescent="0.25">
      <c r="A56" s="196" t="s">
        <v>72</v>
      </c>
      <c r="B56" s="6" t="s">
        <v>395</v>
      </c>
      <c r="C56" s="47"/>
      <c r="D56" s="60"/>
      <c r="E56" s="257"/>
    </row>
    <row r="57" spans="1:5" ht="15.2" customHeight="1" thickBot="1" x14ac:dyDescent="0.25">
      <c r="A57" s="74" t="s">
        <v>9</v>
      </c>
      <c r="B57" s="57" t="s">
        <v>4</v>
      </c>
      <c r="C57" s="273"/>
      <c r="D57" s="275"/>
      <c r="E57" s="133"/>
    </row>
    <row r="58" spans="1:5" ht="13.5" thickBot="1" x14ac:dyDescent="0.25">
      <c r="A58" s="74" t="s">
        <v>10</v>
      </c>
      <c r="B58" s="83" t="s">
        <v>399</v>
      </c>
      <c r="C58" s="274">
        <f>+C46+C52+C57</f>
        <v>0</v>
      </c>
      <c r="D58" s="270">
        <f>+D46+D52+D57</f>
        <v>14104973</v>
      </c>
      <c r="E58" s="137">
        <f>+E46+E52+E57</f>
        <v>14104973</v>
      </c>
    </row>
    <row r="59" spans="1:5" ht="15.2" customHeight="1" thickBot="1" x14ac:dyDescent="0.25">
      <c r="C59" s="347">
        <f>C42-C58</f>
        <v>0</v>
      </c>
      <c r="D59" s="347">
        <f>D42-D58</f>
        <v>0</v>
      </c>
    </row>
    <row r="60" spans="1:5" ht="14.45" customHeight="1" thickBot="1" x14ac:dyDescent="0.25">
      <c r="A60" s="278" t="s">
        <v>420</v>
      </c>
      <c r="B60" s="279"/>
      <c r="C60" s="268">
        <v>0</v>
      </c>
      <c r="D60" s="268">
        <v>7</v>
      </c>
      <c r="E60" s="267">
        <v>7</v>
      </c>
    </row>
    <row r="61" spans="1:5" ht="13.5" thickBot="1" x14ac:dyDescent="0.25">
      <c r="A61" s="280" t="s">
        <v>421</v>
      </c>
      <c r="B61" s="281"/>
      <c r="C61" s="268">
        <v>0</v>
      </c>
      <c r="D61" s="268">
        <v>7</v>
      </c>
      <c r="E61" s="267">
        <v>7</v>
      </c>
    </row>
    <row r="62" spans="1:5" x14ac:dyDescent="0.2">
      <c r="E62" s="383" t="s">
        <v>531</v>
      </c>
    </row>
  </sheetData>
  <sheetProtection formatCells="0"/>
  <mergeCells count="6">
    <mergeCell ref="B2:E2"/>
    <mergeCell ref="B3:D3"/>
    <mergeCell ref="B4:D4"/>
    <mergeCell ref="A8:E8"/>
    <mergeCell ref="A45:E45"/>
    <mergeCell ref="B1:E1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16</vt:i4>
      </vt:variant>
      <vt:variant>
        <vt:lpstr>Névvel ellátott tartományok</vt:lpstr>
      </vt:variant>
      <vt:variant>
        <vt:i4>10</vt:i4>
      </vt:variant>
    </vt:vector>
  </HeadingPairs>
  <TitlesOfParts>
    <vt:vector size="26" baseType="lpstr">
      <vt:lpstr>KVI_MOD_TARTALOMJEGYZÉK</vt:lpstr>
      <vt:lpstr>KVI_MOD_ALAPADATOK</vt:lpstr>
      <vt:lpstr>KVI_MOD_1.1.sz.mell.</vt:lpstr>
      <vt:lpstr>KVI_MOD_1.2.sz.mell.</vt:lpstr>
      <vt:lpstr>KVI_MOD_2.1.sz.mell</vt:lpstr>
      <vt:lpstr>KVI_MOD_2.2.sz.mell</vt:lpstr>
      <vt:lpstr>KVI_MOD_3.sz.mell..</vt:lpstr>
      <vt:lpstr>KVI_MOD_4.sz.mell.</vt:lpstr>
      <vt:lpstr>KVI_MOD_5.1.sz.mell</vt:lpstr>
      <vt:lpstr>KVI_MOD_5.1.1.sz.mell</vt:lpstr>
      <vt:lpstr>KVI_MOD_5.2.sz.mell</vt:lpstr>
      <vt:lpstr>KVI_MOD_5.2.1.sz.mell</vt:lpstr>
      <vt:lpstr>KVI_MOD_5.3.sz.mell</vt:lpstr>
      <vt:lpstr>KVI_MOD_5.3.1.sz.mell</vt:lpstr>
      <vt:lpstr>KVI_MOD_5.4.sz.mell</vt:lpstr>
      <vt:lpstr>KVI_MOD_5.4.1.sz.mell</vt:lpstr>
      <vt:lpstr>KVI_MOD_5.1.1.sz.mell!Nyomtatási_cím</vt:lpstr>
      <vt:lpstr>KVI_MOD_5.1.sz.mell!Nyomtatási_cím</vt:lpstr>
      <vt:lpstr>KVI_MOD_5.2.1.sz.mell!Nyomtatási_cím</vt:lpstr>
      <vt:lpstr>KVI_MOD_5.2.sz.mell!Nyomtatási_cím</vt:lpstr>
      <vt:lpstr>KVI_MOD_5.3.1.sz.mell!Nyomtatási_cím</vt:lpstr>
      <vt:lpstr>KVI_MOD_5.3.sz.mell!Nyomtatási_cím</vt:lpstr>
      <vt:lpstr>KVI_MOD_5.4.1.sz.mell!Nyomtatási_cím</vt:lpstr>
      <vt:lpstr>KVI_MOD_5.4.sz.mell!Nyomtatási_cím</vt:lpstr>
      <vt:lpstr>KVI_MOD_1.1.sz.mell.!Nyomtatási_terület</vt:lpstr>
      <vt:lpstr>KVI_MOD_1.2.sz.mell.!Nyomtatási_terület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informatika</cp:lastModifiedBy>
  <cp:lastPrinted>2020-08-14T08:24:43Z</cp:lastPrinted>
  <dcterms:created xsi:type="dcterms:W3CDTF">1999-10-30T10:30:45Z</dcterms:created>
  <dcterms:modified xsi:type="dcterms:W3CDTF">2026-09-19T11:24:12Z</dcterms:modified>
</cp:coreProperties>
</file>