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00213\"/>
    </mc:Choice>
  </mc:AlternateContent>
  <xr:revisionPtr revIDLastSave="0" documentId="8_{98D25894-7E4B-47B0-A1AC-45814DE57DE4}" xr6:coauthVersionLast="47" xr6:coauthVersionMax="47" xr10:uidLastSave="{00000000-0000-0000-0000-000000000000}"/>
  <bookViews>
    <workbookView xWindow="-120" yWindow="-120" windowWidth="29040" windowHeight="16440" tabRatio="973" activeTab="3" xr2:uid="{F838693A-D2CE-4443-8F5E-073B0976D596}"/>
  </bookViews>
  <sheets>
    <sheet name="TARTALOMJEGYZÉK" sheetId="134" r:id="rId1"/>
    <sheet name="ALAPADATOK" sheetId="94" r:id="rId2"/>
    <sheet name="KV_ÖSSZEFÜGGÉSEK" sheetId="75" r:id="rId3"/>
    <sheet name="KV_1.1.sz.mell." sheetId="1" r:id="rId4"/>
    <sheet name="KV_1.2.sz.mell." sheetId="130" r:id="rId5"/>
    <sheet name="KV_1.3.sz.mell." sheetId="131" r:id="rId6"/>
    <sheet name="KV_1.4.sz.mell." sheetId="132" r:id="rId7"/>
    <sheet name="KV_2.1.sz.mell." sheetId="73" r:id="rId8"/>
    <sheet name="KV_2.2.sz.mell." sheetId="61" r:id="rId9"/>
    <sheet name="KV_ELLENŐRZÉS" sheetId="76" r:id="rId10"/>
    <sheet name="KV_3.sz.mell." sheetId="62" r:id="rId11"/>
    <sheet name="KV_4.sz.mell." sheetId="77" r:id="rId12"/>
    <sheet name="KV_5.sz.mell." sheetId="78" r:id="rId13"/>
    <sheet name="KV_6.sz.mell." sheetId="63" r:id="rId14"/>
    <sheet name="KV_7.sz.mell." sheetId="64" r:id="rId15"/>
    <sheet name="KV_8.sz.mell." sheetId="173" r:id="rId16"/>
    <sheet name="KV_9.1.sz.mell" sheetId="3" r:id="rId17"/>
    <sheet name="KV_9.1.1.sz.mell" sheetId="119" r:id="rId18"/>
    <sheet name="KV_9.1.2.sz.mell." sheetId="120" r:id="rId19"/>
    <sheet name="KV_9.1.3.sz.mell" sheetId="121" r:id="rId20"/>
    <sheet name="KV_9.2.sz.mell" sheetId="79" r:id="rId21"/>
    <sheet name="KV_9.2.1.sz.mell" sheetId="122" r:id="rId22"/>
    <sheet name="KV_9.2.2.sz.mell" sheetId="123" r:id="rId23"/>
    <sheet name="KV_9.2.3.sz.mell" sheetId="124" r:id="rId24"/>
    <sheet name="KV_9.3.sz.mell" sheetId="105" r:id="rId25"/>
    <sheet name="KV_9.3.1.sz.mell" sheetId="125" r:id="rId26"/>
    <sheet name="KV_9.3.2.sz.mell" sheetId="126" r:id="rId27"/>
    <sheet name="KV_9.3.3.sz.mell" sheetId="127" r:id="rId28"/>
    <sheet name="KV_10.sz.mell" sheetId="89" r:id="rId29"/>
    <sheet name="KV_1.sz.tájékoztató_t." sheetId="87" r:id="rId30"/>
    <sheet name="KV_2.sz.tájékoztató_t." sheetId="66" r:id="rId31"/>
    <sheet name="KV_3.sz.tájékoztató_t." sheetId="88" r:id="rId32"/>
    <sheet name="KV_4.sz.tájékoztató_t." sheetId="24" r:id="rId33"/>
    <sheet name="KV_5.sz.tájékoztató_t" sheetId="172" r:id="rId34"/>
    <sheet name="KV_6.sz.tájékoztató_t." sheetId="70" r:id="rId35"/>
    <sheet name="KV_7.sz.tájékoztató_t." sheetId="128" r:id="rId36"/>
  </sheets>
  <definedNames>
    <definedName name="_xlnm.Print_Titles" localSheetId="17">'KV_9.1.1.sz.mell'!$1:$6</definedName>
    <definedName name="_xlnm.Print_Titles" localSheetId="18">'KV_9.1.2.sz.mell.'!$1:$6</definedName>
    <definedName name="_xlnm.Print_Titles" localSheetId="19">'KV_9.1.3.sz.mell'!$1:$6</definedName>
    <definedName name="_xlnm.Print_Titles" localSheetId="16">'KV_9.1.sz.mell'!$1:$6</definedName>
    <definedName name="_xlnm.Print_Titles" localSheetId="21">'KV_9.2.1.sz.mell'!$1:$6</definedName>
    <definedName name="_xlnm.Print_Titles" localSheetId="22">'KV_9.2.2.sz.mell'!$1:$6</definedName>
    <definedName name="_xlnm.Print_Titles" localSheetId="23">'KV_9.2.3.sz.mell'!$1:$6</definedName>
    <definedName name="_xlnm.Print_Titles" localSheetId="20">'KV_9.2.sz.mell'!$1:$6</definedName>
    <definedName name="_xlnm.Print_Titles" localSheetId="25">'KV_9.3.1.sz.mell'!$1:$6</definedName>
    <definedName name="_xlnm.Print_Titles" localSheetId="26">'KV_9.3.2.sz.mell'!$1:$6</definedName>
    <definedName name="_xlnm.Print_Titles" localSheetId="27">'KV_9.3.3.sz.mell'!$1:$6</definedName>
    <definedName name="_xlnm.Print_Titles" localSheetId="24">'KV_9.3.sz.mell'!$1:$6</definedName>
    <definedName name="_xlnm.Print_Area" localSheetId="3">'KV_1.1.sz.mell.'!$A$1:$C$164</definedName>
    <definedName name="_xlnm.Print_Area" localSheetId="4">'KV_1.2.sz.mell.'!$A$1:$C$164</definedName>
    <definedName name="_xlnm.Print_Area" localSheetId="5">'KV_1.3.sz.mell.'!$A$1:$C$164</definedName>
    <definedName name="_xlnm.Print_Area" localSheetId="6">'KV_1.4.sz.mell.'!$A$1:$C$164</definedName>
    <definedName name="_xlnm.Print_Area" localSheetId="29">'KV_1.sz.tájékoztató_t.'!$A$1:$E$157</definedName>
    <definedName name="_xlnm.Print_Area" localSheetId="35">'KV_7.sz.tájékoztató_t.'!$A$2:$E$40</definedName>
    <definedName name="_xlnm.Print_Area" localSheetId="0">TARTALOMJEGYZÉK!$A$1:$C$44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6" i="173" l="1"/>
  <c r="F20" i="63"/>
  <c r="E58" i="173"/>
  <c r="E37" i="173"/>
  <c r="E15" i="173"/>
  <c r="D58" i="173"/>
  <c r="D37" i="173"/>
  <c r="D15" i="173"/>
  <c r="B71" i="173"/>
  <c r="E73" i="173"/>
  <c r="D73" i="173"/>
  <c r="C73" i="173"/>
  <c r="B68" i="173"/>
  <c r="B73" i="173" s="1"/>
  <c r="E67" i="173"/>
  <c r="D67" i="173"/>
  <c r="C67" i="173"/>
  <c r="B66" i="173"/>
  <c r="B65" i="173"/>
  <c r="B64" i="173"/>
  <c r="B62" i="173"/>
  <c r="B61" i="173"/>
  <c r="E52" i="173"/>
  <c r="D52" i="173"/>
  <c r="C52" i="173"/>
  <c r="B50" i="173"/>
  <c r="B47" i="173"/>
  <c r="E46" i="173"/>
  <c r="D46" i="173"/>
  <c r="C46" i="173"/>
  <c r="B45" i="173"/>
  <c r="B44" i="173"/>
  <c r="B43" i="173"/>
  <c r="B41" i="173"/>
  <c r="B40" i="173"/>
  <c r="B46" i="173"/>
  <c r="C58" i="173"/>
  <c r="C37" i="173"/>
  <c r="C15" i="173"/>
  <c r="B18" i="128"/>
  <c r="B17" i="128"/>
  <c r="B16" i="128"/>
  <c r="B15" i="128"/>
  <c r="B14" i="128"/>
  <c r="B13" i="128"/>
  <c r="B12" i="128"/>
  <c r="D7" i="94"/>
  <c r="E30" i="173"/>
  <c r="E24" i="173"/>
  <c r="E7" i="173"/>
  <c r="D30" i="173"/>
  <c r="C30" i="173"/>
  <c r="B29" i="173"/>
  <c r="B28" i="173"/>
  <c r="B27" i="173"/>
  <c r="B25" i="173"/>
  <c r="D24" i="173"/>
  <c r="C24" i="173"/>
  <c r="B23" i="173"/>
  <c r="B22" i="173"/>
  <c r="B21" i="173"/>
  <c r="B19" i="173"/>
  <c r="N13" i="94"/>
  <c r="P13" i="94" s="1"/>
  <c r="N11" i="94"/>
  <c r="P11" i="94" s="1"/>
  <c r="B31" i="87"/>
  <c r="B32" i="87"/>
  <c r="B33" i="87"/>
  <c r="B34" i="87"/>
  <c r="B36" i="87"/>
  <c r="B36" i="121"/>
  <c r="B35" i="121"/>
  <c r="B34" i="121"/>
  <c r="B33" i="121"/>
  <c r="B32" i="121"/>
  <c r="B31" i="121"/>
  <c r="B30" i="121"/>
  <c r="B36" i="120"/>
  <c r="B35" i="120"/>
  <c r="B34" i="120"/>
  <c r="B33" i="120"/>
  <c r="B32" i="120"/>
  <c r="B31" i="120"/>
  <c r="B30" i="120"/>
  <c r="B36" i="119"/>
  <c r="B35" i="119"/>
  <c r="B34" i="119"/>
  <c r="B33" i="119"/>
  <c r="B32" i="119"/>
  <c r="B31" i="119"/>
  <c r="B30" i="119"/>
  <c r="B31" i="3"/>
  <c r="B32" i="3"/>
  <c r="B33" i="3"/>
  <c r="B34" i="3"/>
  <c r="B35" i="3"/>
  <c r="A4" i="62"/>
  <c r="A4" i="77"/>
  <c r="B38" i="132"/>
  <c r="B37" i="132"/>
  <c r="B36" i="132"/>
  <c r="B35" i="132"/>
  <c r="B34" i="132"/>
  <c r="B33" i="132"/>
  <c r="B32" i="132"/>
  <c r="B38" i="131"/>
  <c r="B37" i="131"/>
  <c r="B36" i="131"/>
  <c r="B35" i="131"/>
  <c r="B34" i="131"/>
  <c r="B33" i="131"/>
  <c r="B32" i="131"/>
  <c r="B33" i="130"/>
  <c r="B34" i="130"/>
  <c r="B35" i="130"/>
  <c r="B36" i="130"/>
  <c r="B37" i="130"/>
  <c r="B38" i="130"/>
  <c r="B32" i="130"/>
  <c r="C29" i="3"/>
  <c r="C25" i="172"/>
  <c r="C18" i="73"/>
  <c r="C31" i="73" s="1"/>
  <c r="B2" i="119"/>
  <c r="B2" i="79"/>
  <c r="B2" i="77"/>
  <c r="B36" i="134"/>
  <c r="B35" i="134"/>
  <c r="B34" i="134"/>
  <c r="B33" i="134"/>
  <c r="B32" i="134"/>
  <c r="B31" i="134"/>
  <c r="B30" i="134"/>
  <c r="B29" i="134"/>
  <c r="B27" i="134"/>
  <c r="B2" i="105"/>
  <c r="B2" i="125"/>
  <c r="B2" i="126"/>
  <c r="B2" i="127" s="1"/>
  <c r="B2" i="3"/>
  <c r="B28" i="134"/>
  <c r="A2" i="128"/>
  <c r="C11" i="128"/>
  <c r="C23" i="128"/>
  <c r="C25" i="128"/>
  <c r="D11" i="128"/>
  <c r="D23" i="128" s="1"/>
  <c r="D25" i="128" s="1"/>
  <c r="D39" i="128" s="1"/>
  <c r="E11" i="128"/>
  <c r="E23" i="128" s="1"/>
  <c r="E25" i="128" s="1"/>
  <c r="E39" i="128" s="1"/>
  <c r="C32" i="128"/>
  <c r="C36" i="128"/>
  <c r="C38" i="128"/>
  <c r="D32" i="128"/>
  <c r="D36" i="128"/>
  <c r="D38" i="128" s="1"/>
  <c r="E32" i="128"/>
  <c r="E36" i="128"/>
  <c r="E38" i="128"/>
  <c r="D39" i="70"/>
  <c r="O6" i="24"/>
  <c r="O7" i="24"/>
  <c r="O8" i="24"/>
  <c r="O9" i="24"/>
  <c r="O10" i="24"/>
  <c r="O11" i="24"/>
  <c r="O12" i="24"/>
  <c r="O13" i="24"/>
  <c r="O14" i="24"/>
  <c r="C15" i="24"/>
  <c r="D15" i="24"/>
  <c r="O15" i="24" s="1"/>
  <c r="E15" i="24"/>
  <c r="F15" i="24"/>
  <c r="G15" i="24"/>
  <c r="H15" i="24"/>
  <c r="I15" i="24"/>
  <c r="J15" i="24"/>
  <c r="J27" i="24" s="1"/>
  <c r="K15" i="24"/>
  <c r="L15" i="24"/>
  <c r="L27" i="24" s="1"/>
  <c r="M15" i="24"/>
  <c r="N15" i="24"/>
  <c r="O17" i="24"/>
  <c r="O18" i="24"/>
  <c r="O19" i="24"/>
  <c r="O20" i="24"/>
  <c r="O21" i="24"/>
  <c r="O22" i="24"/>
  <c r="O23" i="24"/>
  <c r="O24" i="24"/>
  <c r="O25" i="24"/>
  <c r="C26" i="24"/>
  <c r="D26" i="24"/>
  <c r="E26" i="24"/>
  <c r="E27" i="24" s="1"/>
  <c r="F26" i="24"/>
  <c r="G26" i="24"/>
  <c r="G27" i="24" s="1"/>
  <c r="H26" i="24"/>
  <c r="I26" i="24"/>
  <c r="J26" i="24"/>
  <c r="K26" i="24"/>
  <c r="L26" i="24"/>
  <c r="M26" i="24"/>
  <c r="M27" i="24" s="1"/>
  <c r="N26" i="24"/>
  <c r="C32" i="88"/>
  <c r="D32" i="88"/>
  <c r="D6" i="66"/>
  <c r="E6" i="66"/>
  <c r="F6" i="66"/>
  <c r="G6" i="66"/>
  <c r="H6" i="66"/>
  <c r="I7" i="66"/>
  <c r="I8" i="66"/>
  <c r="D9" i="66"/>
  <c r="E9" i="66"/>
  <c r="I9" i="66" s="1"/>
  <c r="I18" i="66" s="1"/>
  <c r="F9" i="66"/>
  <c r="G9" i="66"/>
  <c r="G18" i="66" s="1"/>
  <c r="H9" i="66"/>
  <c r="H18" i="66" s="1"/>
  <c r="I10" i="66"/>
  <c r="I11" i="66"/>
  <c r="D12" i="66"/>
  <c r="E12" i="66"/>
  <c r="F12" i="66"/>
  <c r="G12" i="66"/>
  <c r="H12" i="66"/>
  <c r="I12" i="66" s="1"/>
  <c r="I13" i="66"/>
  <c r="D14" i="66"/>
  <c r="I14" i="66" s="1"/>
  <c r="E14" i="66"/>
  <c r="F14" i="66"/>
  <c r="G14" i="66"/>
  <c r="H14" i="66"/>
  <c r="I15" i="66"/>
  <c r="D16" i="66"/>
  <c r="E16" i="66"/>
  <c r="I16" i="66" s="1"/>
  <c r="F16" i="66"/>
  <c r="G16" i="66"/>
  <c r="H16" i="66"/>
  <c r="I17" i="66"/>
  <c r="A2" i="87"/>
  <c r="C8" i="87"/>
  <c r="C65" i="87" s="1"/>
  <c r="C90" i="87" s="1"/>
  <c r="D8" i="87"/>
  <c r="E8" i="87"/>
  <c r="E65" i="87" s="1"/>
  <c r="C15" i="87"/>
  <c r="D15" i="87"/>
  <c r="E15" i="87"/>
  <c r="C22" i="87"/>
  <c r="D22" i="87"/>
  <c r="E22" i="87"/>
  <c r="C29" i="87"/>
  <c r="D29" i="87"/>
  <c r="D65" i="87" s="1"/>
  <c r="E29" i="87"/>
  <c r="C37" i="87"/>
  <c r="D37" i="87"/>
  <c r="E37" i="87"/>
  <c r="C49" i="87"/>
  <c r="D49" i="87"/>
  <c r="E49" i="87"/>
  <c r="C55" i="87"/>
  <c r="D55" i="87"/>
  <c r="E55" i="87"/>
  <c r="C60" i="87"/>
  <c r="D60" i="87"/>
  <c r="E60" i="87"/>
  <c r="C66" i="87"/>
  <c r="D66" i="87"/>
  <c r="D89" i="87" s="1"/>
  <c r="E66" i="87"/>
  <c r="C70" i="87"/>
  <c r="D70" i="87"/>
  <c r="E70" i="87"/>
  <c r="C75" i="87"/>
  <c r="D75" i="87"/>
  <c r="E75" i="87"/>
  <c r="C78" i="87"/>
  <c r="C89" i="87" s="1"/>
  <c r="D78" i="87"/>
  <c r="E78" i="87"/>
  <c r="C82" i="87"/>
  <c r="D82" i="87"/>
  <c r="E82" i="87"/>
  <c r="E89" i="87" s="1"/>
  <c r="C96" i="87"/>
  <c r="C131" i="87" s="1"/>
  <c r="C157" i="87" s="1"/>
  <c r="D96" i="87"/>
  <c r="D131" i="87" s="1"/>
  <c r="D157" i="87" s="1"/>
  <c r="E96" i="87"/>
  <c r="C117" i="87"/>
  <c r="D117" i="87"/>
  <c r="E117" i="87"/>
  <c r="C132" i="87"/>
  <c r="C156" i="87" s="1"/>
  <c r="D132" i="87"/>
  <c r="E132" i="87"/>
  <c r="E156" i="87" s="1"/>
  <c r="E157" i="87" s="1"/>
  <c r="C136" i="87"/>
  <c r="D136" i="87"/>
  <c r="E136" i="87"/>
  <c r="C143" i="87"/>
  <c r="D143" i="87"/>
  <c r="D156" i="87" s="1"/>
  <c r="E143" i="87"/>
  <c r="C148" i="87"/>
  <c r="D148" i="87"/>
  <c r="E148" i="87"/>
  <c r="G13" i="89"/>
  <c r="G14" i="89"/>
  <c r="G15" i="89"/>
  <c r="G16" i="89"/>
  <c r="G17" i="89"/>
  <c r="C19" i="89"/>
  <c r="G19" i="89" s="1"/>
  <c r="D19" i="89"/>
  <c r="F19" i="89"/>
  <c r="C8" i="127"/>
  <c r="C20" i="127"/>
  <c r="C36" i="127" s="1"/>
  <c r="C41" i="127" s="1"/>
  <c r="C26" i="127"/>
  <c r="C30" i="127"/>
  <c r="C37" i="127"/>
  <c r="C45" i="127"/>
  <c r="C51" i="127"/>
  <c r="C57" i="127" s="1"/>
  <c r="C8" i="126"/>
  <c r="C20" i="126"/>
  <c r="C26" i="126"/>
  <c r="C30" i="126"/>
  <c r="C37" i="126"/>
  <c r="C45" i="126"/>
  <c r="C51" i="126"/>
  <c r="C57" i="126"/>
  <c r="C8" i="125"/>
  <c r="C36" i="125"/>
  <c r="C41" i="125" s="1"/>
  <c r="C58" i="125" s="1"/>
  <c r="C20" i="125"/>
  <c r="C26" i="125"/>
  <c r="C30" i="125"/>
  <c r="C37" i="125"/>
  <c r="C45" i="125"/>
  <c r="C57" i="125"/>
  <c r="C51" i="125"/>
  <c r="C8" i="105"/>
  <c r="C36" i="105" s="1"/>
  <c r="C41" i="105" s="1"/>
  <c r="C58" i="105" s="1"/>
  <c r="C20" i="105"/>
  <c r="C26" i="105"/>
  <c r="C30" i="105"/>
  <c r="C37" i="105"/>
  <c r="C45" i="105"/>
  <c r="C51" i="105"/>
  <c r="B2" i="124"/>
  <c r="C8" i="124"/>
  <c r="C37" i="124" s="1"/>
  <c r="C42" i="124" s="1"/>
  <c r="C20" i="124"/>
  <c r="C26" i="124"/>
  <c r="C31" i="124"/>
  <c r="C38" i="124"/>
  <c r="C46" i="124"/>
  <c r="C52" i="124"/>
  <c r="C58" i="124" s="1"/>
  <c r="B2" i="123"/>
  <c r="C8" i="123"/>
  <c r="C20" i="123"/>
  <c r="C26" i="123"/>
  <c r="C31" i="123"/>
  <c r="C38" i="123"/>
  <c r="C46" i="123"/>
  <c r="C58" i="123"/>
  <c r="C52" i="123"/>
  <c r="B2" i="122"/>
  <c r="C8" i="122"/>
  <c r="C20" i="122"/>
  <c r="C26" i="122"/>
  <c r="C31" i="122"/>
  <c r="C38" i="122"/>
  <c r="C46" i="122"/>
  <c r="C52" i="122"/>
  <c r="C8" i="79"/>
  <c r="C20" i="79"/>
  <c r="C26" i="79"/>
  <c r="C31" i="79"/>
  <c r="C38" i="79"/>
  <c r="C46" i="79"/>
  <c r="C58" i="79"/>
  <c r="C52" i="79"/>
  <c r="B2" i="121"/>
  <c r="C8" i="121"/>
  <c r="C15" i="121"/>
  <c r="C22" i="121"/>
  <c r="C29" i="121"/>
  <c r="C65" i="121" s="1"/>
  <c r="C90" i="121" s="1"/>
  <c r="C37" i="121"/>
  <c r="C49" i="121"/>
  <c r="C55" i="121"/>
  <c r="C60" i="121"/>
  <c r="C66" i="121"/>
  <c r="C70" i="121"/>
  <c r="C75" i="121"/>
  <c r="C89" i="121" s="1"/>
  <c r="C78" i="121"/>
  <c r="C82" i="121"/>
  <c r="C93" i="121"/>
  <c r="C128" i="121" s="1"/>
  <c r="C155" i="121" s="1"/>
  <c r="C114" i="121"/>
  <c r="C129" i="121"/>
  <c r="C133" i="121"/>
  <c r="C140" i="121"/>
  <c r="C154" i="121" s="1"/>
  <c r="C146" i="121"/>
  <c r="B2" i="120"/>
  <c r="C8" i="120"/>
  <c r="C15" i="120"/>
  <c r="C22" i="120"/>
  <c r="C29" i="120"/>
  <c r="C37" i="120"/>
  <c r="C49" i="120"/>
  <c r="C65" i="120" s="1"/>
  <c r="C90" i="120" s="1"/>
  <c r="C55" i="120"/>
  <c r="C60" i="120"/>
  <c r="C66" i="120"/>
  <c r="C70" i="120"/>
  <c r="C75" i="120"/>
  <c r="C78" i="120"/>
  <c r="C82" i="120"/>
  <c r="C93" i="120"/>
  <c r="C128" i="120" s="1"/>
  <c r="C114" i="120"/>
  <c r="C129" i="120"/>
  <c r="C154" i="120" s="1"/>
  <c r="C133" i="120"/>
  <c r="C140" i="120"/>
  <c r="C146" i="120"/>
  <c r="C8" i="119"/>
  <c r="C15" i="119"/>
  <c r="C22" i="119"/>
  <c r="C29" i="119"/>
  <c r="C37" i="119"/>
  <c r="C49" i="119"/>
  <c r="C55" i="119"/>
  <c r="C60" i="119"/>
  <c r="C66" i="119"/>
  <c r="C70" i="119"/>
  <c r="C89" i="119" s="1"/>
  <c r="C75" i="119"/>
  <c r="C78" i="119"/>
  <c r="C82" i="119"/>
  <c r="C93" i="119"/>
  <c r="C114" i="119"/>
  <c r="C129" i="119"/>
  <c r="C133" i="119"/>
  <c r="C140" i="119"/>
  <c r="C154" i="119" s="1"/>
  <c r="C155" i="119" s="1"/>
  <c r="C146" i="119"/>
  <c r="C8" i="3"/>
  <c r="C15" i="3"/>
  <c r="C22" i="3"/>
  <c r="C65" i="3" s="1"/>
  <c r="C90" i="3" s="1"/>
  <c r="C37" i="3"/>
  <c r="C49" i="3"/>
  <c r="C55" i="3"/>
  <c r="C60" i="3"/>
  <c r="C66" i="3"/>
  <c r="C70" i="3"/>
  <c r="C75" i="3"/>
  <c r="C78" i="3"/>
  <c r="C82" i="3"/>
  <c r="C93" i="3"/>
  <c r="C128" i="3" s="1"/>
  <c r="C155" i="3" s="1"/>
  <c r="C114" i="3"/>
  <c r="C129" i="3"/>
  <c r="C154" i="3" s="1"/>
  <c r="C133" i="3"/>
  <c r="C140" i="3"/>
  <c r="C146" i="3"/>
  <c r="F8" i="64"/>
  <c r="F9" i="64"/>
  <c r="F10" i="64"/>
  <c r="F25" i="64" s="1"/>
  <c r="F11" i="64"/>
  <c r="F12" i="64"/>
  <c r="F13" i="64"/>
  <c r="F14" i="64"/>
  <c r="F15" i="64"/>
  <c r="F16" i="64"/>
  <c r="F17" i="64"/>
  <c r="F18" i="64"/>
  <c r="F19" i="64"/>
  <c r="F20" i="64"/>
  <c r="F21" i="64"/>
  <c r="F22" i="64"/>
  <c r="F23" i="64"/>
  <c r="F24" i="64"/>
  <c r="B25" i="64"/>
  <c r="D25" i="64"/>
  <c r="E25" i="64"/>
  <c r="F8" i="63"/>
  <c r="F9" i="63"/>
  <c r="F10" i="63"/>
  <c r="F11" i="63"/>
  <c r="F12" i="63"/>
  <c r="F24" i="63" s="1"/>
  <c r="F13" i="63"/>
  <c r="F14" i="63"/>
  <c r="F15" i="63"/>
  <c r="F16" i="63"/>
  <c r="F17" i="63"/>
  <c r="F18" i="63"/>
  <c r="F19" i="63"/>
  <c r="F21" i="63"/>
  <c r="F22" i="63"/>
  <c r="F23" i="63"/>
  <c r="B24" i="63"/>
  <c r="D24" i="63"/>
  <c r="E24" i="63"/>
  <c r="C11" i="78"/>
  <c r="C14" i="77"/>
  <c r="F9" i="62"/>
  <c r="F10" i="62"/>
  <c r="F11" i="62"/>
  <c r="F12" i="62"/>
  <c r="F13" i="62"/>
  <c r="C14" i="62"/>
  <c r="D14" i="62"/>
  <c r="E14" i="62"/>
  <c r="E2" i="61"/>
  <c r="C5" i="77" s="1"/>
  <c r="C5" i="78" s="1"/>
  <c r="F5" i="63" s="1"/>
  <c r="F5" i="64" s="1"/>
  <c r="C17" i="61"/>
  <c r="E17" i="61"/>
  <c r="C32" i="61" s="1"/>
  <c r="C18" i="61"/>
  <c r="C30" i="61" s="1"/>
  <c r="C31" i="61" s="1"/>
  <c r="C24" i="61"/>
  <c r="E30" i="61"/>
  <c r="D14" i="76" s="1"/>
  <c r="E2" i="73"/>
  <c r="E18" i="73"/>
  <c r="E30" i="73" s="1"/>
  <c r="C19" i="73"/>
  <c r="C29" i="73" s="1"/>
  <c r="C24" i="73"/>
  <c r="E29" i="73"/>
  <c r="B2" i="132"/>
  <c r="C7" i="132"/>
  <c r="C95" i="132"/>
  <c r="C162" i="132" s="1"/>
  <c r="C10" i="132"/>
  <c r="C17" i="132"/>
  <c r="C24" i="132"/>
  <c r="C31" i="132"/>
  <c r="C39" i="132"/>
  <c r="C51" i="132"/>
  <c r="C57" i="132"/>
  <c r="C62" i="132"/>
  <c r="C68" i="132"/>
  <c r="C72" i="132"/>
  <c r="C77" i="132"/>
  <c r="C91" i="132" s="1"/>
  <c r="C164" i="132" s="1"/>
  <c r="C80" i="132"/>
  <c r="C84" i="132"/>
  <c r="C98" i="132"/>
  <c r="C133" i="132" s="1"/>
  <c r="C159" i="132" s="1"/>
  <c r="C119" i="132"/>
  <c r="C134" i="132"/>
  <c r="C138" i="132"/>
  <c r="C145" i="132"/>
  <c r="C150" i="132"/>
  <c r="B2" i="131"/>
  <c r="C7" i="131"/>
  <c r="C95" i="131"/>
  <c r="C162" i="131" s="1"/>
  <c r="C10" i="131"/>
  <c r="C17" i="131"/>
  <c r="C24" i="131"/>
  <c r="C67" i="131" s="1"/>
  <c r="C31" i="131"/>
  <c r="C39" i="131"/>
  <c r="C51" i="131"/>
  <c r="C57" i="131"/>
  <c r="C62" i="131"/>
  <c r="C68" i="131"/>
  <c r="C72" i="131"/>
  <c r="C77" i="131"/>
  <c r="C80" i="131"/>
  <c r="C91" i="131"/>
  <c r="C164" i="131" s="1"/>
  <c r="C84" i="131"/>
  <c r="C98" i="131"/>
  <c r="C119" i="131"/>
  <c r="C133" i="131" s="1"/>
  <c r="C159" i="131" s="1"/>
  <c r="C134" i="131"/>
  <c r="C158" i="131" s="1"/>
  <c r="C138" i="131"/>
  <c r="C145" i="131"/>
  <c r="C150" i="131"/>
  <c r="B2" i="130"/>
  <c r="C7" i="130"/>
  <c r="C95" i="130" s="1"/>
  <c r="C162" i="130" s="1"/>
  <c r="C10" i="130"/>
  <c r="C17" i="130"/>
  <c r="C67" i="130" s="1"/>
  <c r="C24" i="130"/>
  <c r="C31" i="130"/>
  <c r="C39" i="130"/>
  <c r="C51" i="130"/>
  <c r="C57" i="130"/>
  <c r="C62" i="130"/>
  <c r="C68" i="130"/>
  <c r="C72" i="130"/>
  <c r="C77" i="130"/>
  <c r="C80" i="130"/>
  <c r="C84" i="130"/>
  <c r="C98" i="130"/>
  <c r="C119" i="130"/>
  <c r="C133" i="130"/>
  <c r="C159" i="130" s="1"/>
  <c r="C134" i="130"/>
  <c r="C158" i="130"/>
  <c r="C138" i="130"/>
  <c r="C145" i="130"/>
  <c r="C150" i="130"/>
  <c r="B2" i="1"/>
  <c r="C17" i="1"/>
  <c r="C24" i="1"/>
  <c r="C31" i="1"/>
  <c r="C39" i="1"/>
  <c r="C51" i="1"/>
  <c r="C57" i="1"/>
  <c r="C62" i="1"/>
  <c r="C68" i="1"/>
  <c r="C72" i="1"/>
  <c r="C77" i="1"/>
  <c r="C91" i="1" s="1"/>
  <c r="C80" i="1"/>
  <c r="C84" i="1"/>
  <c r="C95" i="1"/>
  <c r="C162" i="1"/>
  <c r="C98" i="1"/>
  <c r="C119" i="1"/>
  <c r="C134" i="1"/>
  <c r="C138" i="1"/>
  <c r="C145" i="1"/>
  <c r="C158" i="1" s="1"/>
  <c r="C150" i="1"/>
  <c r="C10" i="1"/>
  <c r="C67" i="1" s="1"/>
  <c r="D1" i="172"/>
  <c r="D1" i="88"/>
  <c r="C1" i="120"/>
  <c r="F1" i="73"/>
  <c r="A3" i="87"/>
  <c r="B38" i="134" s="1"/>
  <c r="E1" i="128"/>
  <c r="C1" i="122"/>
  <c r="B1" i="132"/>
  <c r="F1" i="173"/>
  <c r="E1" i="87"/>
  <c r="C1" i="79"/>
  <c r="B1" i="131"/>
  <c r="B1" i="130"/>
  <c r="E5" i="62"/>
  <c r="C1" i="3"/>
  <c r="B2" i="62"/>
  <c r="B3" i="1"/>
  <c r="B3" i="130" s="1"/>
  <c r="B3" i="131" s="1"/>
  <c r="B3" i="132" s="1"/>
  <c r="C1" i="119"/>
  <c r="B2" i="78"/>
  <c r="C1" i="123"/>
  <c r="O1" i="24"/>
  <c r="N15" i="94"/>
  <c r="N17" i="94" s="1"/>
  <c r="C89" i="120"/>
  <c r="F18" i="66"/>
  <c r="E18" i="66"/>
  <c r="I6" i="66"/>
  <c r="D18" i="66"/>
  <c r="B24" i="173"/>
  <c r="C67" i="132"/>
  <c r="C163" i="132" s="1"/>
  <c r="C158" i="132"/>
  <c r="C37" i="122"/>
  <c r="C42" i="122" s="1"/>
  <c r="C59" i="122" s="1"/>
  <c r="F14" i="62"/>
  <c r="C37" i="123"/>
  <c r="C42" i="123" s="1"/>
  <c r="C59" i="123" s="1"/>
  <c r="A5" i="75"/>
  <c r="F6" i="63" s="1"/>
  <c r="B2" i="63"/>
  <c r="B1" i="1"/>
  <c r="J1" i="66"/>
  <c r="A4" i="78"/>
  <c r="C1" i="121"/>
  <c r="C1" i="124"/>
  <c r="B2" i="89"/>
  <c r="A3" i="128"/>
  <c r="B44" i="134"/>
  <c r="B2" i="64"/>
  <c r="B52" i="173"/>
  <c r="B67" i="173"/>
  <c r="C37" i="79"/>
  <c r="C42" i="79" s="1"/>
  <c r="C59" i="79" s="1"/>
  <c r="C36" i="126"/>
  <c r="C41" i="126" s="1"/>
  <c r="C58" i="126" s="1"/>
  <c r="C57" i="105"/>
  <c r="F1" i="61"/>
  <c r="D1" i="70"/>
  <c r="D3" i="66"/>
  <c r="A23" i="89"/>
  <c r="A2" i="70"/>
  <c r="B43" i="134" s="1"/>
  <c r="H4" i="66"/>
  <c r="C6" i="87"/>
  <c r="C94" i="87"/>
  <c r="C8" i="130"/>
  <c r="C96" i="130"/>
  <c r="A12" i="75"/>
  <c r="A11" i="76"/>
  <c r="C6" i="128"/>
  <c r="C29" i="128"/>
  <c r="A2" i="24"/>
  <c r="B41" i="134"/>
  <c r="B1" i="172"/>
  <c r="B42" i="134"/>
  <c r="C7" i="62"/>
  <c r="D7" i="62"/>
  <c r="E7" i="62" s="1"/>
  <c r="D6" i="87"/>
  <c r="D94" i="87"/>
  <c r="D6" i="63"/>
  <c r="D6" i="64" s="1"/>
  <c r="C8" i="132"/>
  <c r="C96" i="132" s="1"/>
  <c r="C8" i="1"/>
  <c r="E6" i="87" s="1"/>
  <c r="E94" i="87" s="1"/>
  <c r="E4" i="66"/>
  <c r="E6" i="128"/>
  <c r="E29" i="128"/>
  <c r="C8" i="131"/>
  <c r="C96" i="131"/>
  <c r="G4" i="66"/>
  <c r="E6" i="63"/>
  <c r="E6" i="64" s="1"/>
  <c r="C96" i="1"/>
  <c r="C6" i="77"/>
  <c r="C30" i="134"/>
  <c r="C32" i="134"/>
  <c r="C35" i="134"/>
  <c r="C29" i="134"/>
  <c r="C28" i="134"/>
  <c r="C31" i="134"/>
  <c r="C33" i="134"/>
  <c r="C34" i="134"/>
  <c r="C36" i="134"/>
  <c r="E31" i="73"/>
  <c r="D6" i="76"/>
  <c r="C91" i="130"/>
  <c r="C164" i="130" s="1"/>
  <c r="C133" i="1"/>
  <c r="B13" i="76"/>
  <c r="C58" i="122"/>
  <c r="C128" i="119"/>
  <c r="C65" i="119"/>
  <c r="C90" i="119" s="1"/>
  <c r="C156" i="119" s="1"/>
  <c r="C89" i="3"/>
  <c r="C39" i="128"/>
  <c r="E131" i="87"/>
  <c r="E32" i="61"/>
  <c r="B30" i="173"/>
  <c r="N27" i="24"/>
  <c r="K27" i="24"/>
  <c r="H27" i="24"/>
  <c r="F27" i="24"/>
  <c r="I27" i="24"/>
  <c r="C27" i="24"/>
  <c r="C7" i="134"/>
  <c r="C20" i="134"/>
  <c r="C15" i="134"/>
  <c r="C23" i="134"/>
  <c r="C40" i="134"/>
  <c r="C38" i="134"/>
  <c r="C24" i="134"/>
  <c r="C8" i="134"/>
  <c r="C9" i="134"/>
  <c r="C26" i="134"/>
  <c r="C27" i="134"/>
  <c r="C18" i="134"/>
  <c r="C19" i="134"/>
  <c r="C21" i="134"/>
  <c r="C17" i="134"/>
  <c r="C37" i="134"/>
  <c r="C22" i="134"/>
  <c r="C13" i="134"/>
  <c r="C43" i="134"/>
  <c r="C12" i="134"/>
  <c r="C25" i="134"/>
  <c r="C10" i="134"/>
  <c r="C42" i="134"/>
  <c r="C11" i="134"/>
  <c r="C39" i="134"/>
  <c r="C14" i="134"/>
  <c r="C41" i="134"/>
  <c r="C16" i="134"/>
  <c r="C44" i="134"/>
  <c r="D7" i="76" l="1"/>
  <c r="C30" i="73"/>
  <c r="C163" i="131"/>
  <c r="C92" i="131"/>
  <c r="C160" i="131" s="1"/>
  <c r="C155" i="120"/>
  <c r="C156" i="120"/>
  <c r="B6" i="76"/>
  <c r="E6" i="76" s="1"/>
  <c r="C163" i="1"/>
  <c r="C92" i="1"/>
  <c r="C58" i="127"/>
  <c r="D90" i="87"/>
  <c r="E90" i="87"/>
  <c r="E158" i="87" s="1"/>
  <c r="C4" i="3"/>
  <c r="C4" i="119" s="1"/>
  <c r="C4" i="120" s="1"/>
  <c r="C4" i="121" s="1"/>
  <c r="C4" i="79" s="1"/>
  <c r="C4" i="122" s="1"/>
  <c r="C4" i="123" s="1"/>
  <c r="C4" i="124" s="1"/>
  <c r="C4" i="105" s="1"/>
  <c r="C4" i="125" s="1"/>
  <c r="C4" i="126" s="1"/>
  <c r="C4" i="127" s="1"/>
  <c r="G11" i="89" s="1"/>
  <c r="E5" i="87" s="1"/>
  <c r="E3" i="173"/>
  <c r="C163" i="130"/>
  <c r="C92" i="130"/>
  <c r="C160" i="130" s="1"/>
  <c r="C59" i="124"/>
  <c r="C1" i="105"/>
  <c r="C1" i="127"/>
  <c r="C1" i="126"/>
  <c r="C1" i="125"/>
  <c r="P17" i="94"/>
  <c r="N19" i="94"/>
  <c r="O27" i="24"/>
  <c r="B7" i="76"/>
  <c r="E7" i="76" s="1"/>
  <c r="C164" i="1"/>
  <c r="C156" i="121"/>
  <c r="B14" i="76"/>
  <c r="E14" i="76" s="1"/>
  <c r="C159" i="1"/>
  <c r="B15" i="76" s="1"/>
  <c r="C156" i="3"/>
  <c r="O26" i="24"/>
  <c r="C4" i="73"/>
  <c r="F4" i="66"/>
  <c r="D6" i="128"/>
  <c r="D29" i="128" s="1"/>
  <c r="C3" i="172"/>
  <c r="A4" i="76"/>
  <c r="P15" i="94"/>
  <c r="C92" i="132"/>
  <c r="C160" i="132" s="1"/>
  <c r="D13" i="76"/>
  <c r="E13" i="76" s="1"/>
  <c r="E31" i="61"/>
  <c r="D15" i="76" s="1"/>
  <c r="D27" i="24"/>
  <c r="F6" i="64"/>
  <c r="E55" i="173" l="1"/>
  <c r="E34" i="173"/>
  <c r="E12" i="173"/>
  <c r="C33" i="61"/>
  <c r="E33" i="61"/>
  <c r="C160" i="1"/>
  <c r="B8" i="76"/>
  <c r="E8" i="76" s="1"/>
  <c r="E15" i="76"/>
  <c r="E93" i="87"/>
  <c r="I2" i="66"/>
  <c r="D4" i="88" s="1"/>
  <c r="O3" i="24" s="1"/>
  <c r="E4" i="61"/>
  <c r="E4" i="73"/>
  <c r="C4" i="61"/>
  <c r="P19" i="94"/>
  <c r="N21" i="94"/>
  <c r="E32" i="73"/>
  <c r="C32" i="73"/>
  <c r="A33" i="73" s="1"/>
  <c r="D8" i="76"/>
  <c r="P21" i="94" l="1"/>
  <c r="N23" i="94"/>
  <c r="C4" i="70"/>
  <c r="E5" i="128"/>
  <c r="E28" i="128" s="1"/>
  <c r="P23" i="94" l="1"/>
  <c r="N25" i="94"/>
  <c r="N27" i="94" l="1"/>
  <c r="P25" i="94"/>
  <c r="P27" i="94" l="1"/>
  <c r="N29" i="94"/>
  <c r="P29" i="94" l="1"/>
  <c r="N31" i="94"/>
  <c r="P31" i="94" s="1"/>
</calcChain>
</file>

<file path=xl/sharedStrings.xml><?xml version="1.0" encoding="utf-8"?>
<sst xmlns="http://schemas.openxmlformats.org/spreadsheetml/2006/main" count="4393" uniqueCount="752">
  <si>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</si>
  <si>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</si>
  <si>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</si>
  <si>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</si>
  <si>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</si>
  <si>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</si>
  <si>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</si>
  <si>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</si>
  <si>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</si>
  <si>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</si>
  <si>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</si>
  <si>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</si>
  <si>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</si>
  <si>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</si>
  <si>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</si>
  <si>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</si>
  <si>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</si>
  <si>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</si>
  <si>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</si>
  <si>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</si>
  <si>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</si>
  <si>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</si>
  <si>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</si>
  <si>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</si>
  <si>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</si>
  <si>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</si>
  <si>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</si>
  <si>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</si>
  <si>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</si>
  <si>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</si>
  <si>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</si>
  <si>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</si>
  <si>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</si>
  <si>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</si>
  <si>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</si>
  <si>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</si>
  <si>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</si>
  <si>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</si>
  <si>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</si>
  <si>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</si>
  <si>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</si>
  <si>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</si>
  <si>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</si>
  <si>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</si>
  <si>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</si>
  <si>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</si>
  <si>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</si>
  <si>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</si>
  <si>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</si>
  <si>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</si>
  <si>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</si>
  <si>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</si>
  <si>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</si>
  <si>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</si>
  <si>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</si>
  <si>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</si>
  <si>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</si>
  <si>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</si>
  <si>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</si>
  <si>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</si>
  <si>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</si>
  <si>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</si>
  <si>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</si>
  <si>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</si>
  <si>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</si>
  <si>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</si>
  <si>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</si>
  <si>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</si>
  <si>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</si>
  <si>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</si>
  <si>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</si>
  <si>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</si>
  <si>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</si>
  <si>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</si>
  <si>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</si>
  <si>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</si>
  <si>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</si>
  <si>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</si>
  <si>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</si>
  <si>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</si>
  <si>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</si>
  <si>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</si>
  <si>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</si>
  <si>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</si>
  <si>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</si>
  <si>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</si>
  <si>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</si>
  <si>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</si>
  <si>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</si>
  <si>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</si>
  <si>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</si>
  <si>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</si>
  <si>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</si>
  <si>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</si>
  <si>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</si>
  <si>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</si>
  <si>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</si>
  <si>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</si>
  <si>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</si>
  <si>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</si>
  <si>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</si>
  <si>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</si>
  <si>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</si>
  <si>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</si>
  <si>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</si>
  <si>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</si>
  <si>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</si>
  <si>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</si>
  <si>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</si>
  <si>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</si>
  <si>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</si>
  <si>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</si>
  <si>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</si>
  <si>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</si>
  <si>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</si>
  <si>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</si>
  <si>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</si>
  <si>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</si>
  <si>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</si>
  <si>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</si>
  <si>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</si>
  <si>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</si>
  <si>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</si>
  <si>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</si>
  <si>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</si>
  <si>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</si>
  <si>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</si>
  <si>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</si>
  <si>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</si>
  <si>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</si>
  <si>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</si>
  <si>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</si>
  <si>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Saját erő</t>
  </si>
  <si>
    <t>EU-s forrás</t>
  </si>
  <si>
    <t>Hitel</t>
  </si>
  <si>
    <t>Egyéb forrás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</si>
  <si>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</si>
  <si>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</si>
  <si>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</si>
  <si>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</si>
  <si>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</si>
  <si>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</si>
  <si>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</si>
  <si>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</si>
  <si>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</si>
  <si>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</si>
  <si>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</si>
  <si>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</si>
  <si>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</si>
  <si>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</si>
  <si>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</si>
  <si>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</si>
  <si>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</si>
  <si>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</si>
  <si>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</si>
  <si>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</si>
  <si>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</si>
  <si>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</si>
  <si>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</si>
  <si>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</si>
  <si>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</si>
  <si>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</si>
  <si>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</si>
  <si>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</si>
  <si>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</si>
  <si>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</si>
  <si>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</si>
  <si>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</si>
  <si>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</si>
  <si>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</si>
  <si>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</si>
  <si>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</si>
  <si>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</si>
  <si>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</si>
  <si>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</si>
  <si>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</si>
  <si>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</si>
  <si>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</si>
  <si>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</si>
  <si>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</si>
  <si>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</si>
  <si>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</si>
  <si>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</si>
  <si>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</si>
  <si>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</si>
  <si>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</si>
  <si>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</si>
  <si>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</si>
  <si>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</si>
  <si>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</si>
  <si>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</si>
  <si>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</si>
  <si>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</si>
  <si>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</si>
  <si>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</si>
  <si>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</si>
  <si>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</si>
  <si>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</si>
  <si>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</si>
  <si>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Nem kötelező!</t>
  </si>
  <si>
    <t>Feladat megnevezése</t>
  </si>
  <si>
    <t>Költségvetési szerv megnevezése</t>
  </si>
  <si>
    <t>Száma</t>
  </si>
  <si>
    <t>Közfoglalkoztatottak létszáma (fő)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</si>
  <si>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</si>
  <si>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</si>
  <si>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</si>
  <si>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</si>
  <si>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Költségvetési szerv számlaszáma: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</si>
  <si>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</si>
  <si>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</si>
  <si>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</si>
  <si>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</si>
  <si>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</si>
  <si>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</si>
  <si>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</si>
  <si>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</si>
  <si>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</si>
  <si>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</si>
  <si>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</si>
  <si>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</si>
  <si>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</si>
  <si>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</si>
  <si>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</si>
  <si>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</si>
  <si>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</si>
  <si>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</si>
  <si>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</si>
  <si>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</si>
  <si>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</si>
  <si>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</si>
  <si>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</si>
  <si>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</si>
  <si>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</si>
  <si>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</si>
  <si>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</si>
  <si>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</si>
  <si>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</si>
  <si>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</si>
  <si>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</si>
  <si>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</si>
  <si>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</si>
  <si>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</si>
  <si>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</si>
  <si>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</si>
  <si>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</si>
  <si>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</si>
  <si>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</si>
  <si>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</si>
  <si>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</si>
  <si>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</si>
  <si>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</si>
  <si>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</si>
  <si>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</si>
  <si>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</si>
  <si>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</si>
  <si>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</si>
  <si>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</si>
  <si>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</si>
  <si>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</si>
  <si>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</si>
  <si>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</si>
  <si>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</si>
  <si>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</si>
  <si>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</si>
  <si>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</si>
  <si>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</si>
  <si>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</si>
  <si>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</si>
  <si>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</si>
  <si>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</si>
  <si>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</si>
  <si>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</si>
  <si>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</si>
  <si>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</si>
  <si>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</si>
  <si>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</si>
  <si>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</si>
  <si>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</si>
  <si>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</si>
  <si>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</si>
  <si>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</si>
  <si>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</si>
  <si>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</si>
  <si>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</si>
  <si>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</si>
  <si>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</si>
  <si>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</si>
  <si>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</si>
  <si>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</si>
  <si>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</si>
  <si>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</si>
  <si>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</si>
  <si>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</si>
  <si>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</si>
  <si>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</si>
  <si>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</si>
  <si>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</si>
  <si>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</si>
  <si>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</si>
  <si>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</si>
  <si>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</si>
  <si>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</si>
  <si>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</si>
  <si>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</si>
  <si>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</si>
  <si>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</si>
  <si>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</si>
  <si>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</si>
  <si>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</si>
  <si>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</si>
  <si>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</si>
  <si>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</si>
  <si>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</si>
  <si>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</si>
  <si>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</si>
  <si>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</si>
  <si>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</si>
  <si>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</si>
  <si>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</si>
  <si>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</si>
  <si>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</si>
  <si>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</si>
  <si>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</si>
  <si>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</si>
  <si>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</si>
  <si>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</si>
  <si>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</si>
  <si>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</si>
  <si>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</si>
  <si>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</si>
  <si>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</si>
  <si>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</si>
  <si>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</si>
  <si>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</si>
  <si>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</si>
  <si>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</si>
  <si>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</si>
  <si>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</si>
  <si>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</si>
  <si>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</si>
  <si>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</si>
  <si>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</si>
  <si>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</si>
  <si>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</si>
  <si>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</si>
  <si>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</si>
  <si>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</si>
  <si>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</si>
  <si>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</si>
  <si>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</si>
  <si>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</si>
  <si>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</si>
  <si>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</si>
  <si>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</si>
  <si>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</si>
  <si>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</si>
  <si>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</si>
  <si>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</si>
  <si>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</si>
  <si>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</si>
  <si>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</si>
  <si>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</si>
  <si>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</si>
  <si>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</si>
  <si>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</si>
  <si>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</si>
  <si>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</si>
  <si>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</si>
  <si>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</si>
  <si>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</si>
  <si>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</si>
  <si>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</si>
  <si>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</si>
  <si>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</si>
  <si>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</si>
  <si>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</si>
  <si>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</si>
  <si>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</si>
  <si>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</si>
  <si>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</si>
  <si>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</si>
  <si>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</si>
  <si>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</si>
  <si>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</si>
  <si>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</si>
  <si>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</si>
  <si>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</si>
  <si>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</si>
  <si>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</si>
  <si>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</si>
  <si>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</si>
  <si>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</si>
  <si>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</si>
  <si>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</si>
  <si>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</si>
  <si>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</si>
  <si>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</si>
  <si>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</si>
  <si>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</si>
  <si>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</si>
  <si>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</si>
  <si>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</si>
  <si>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</si>
  <si>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</si>
  <si>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</si>
  <si>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</si>
  <si>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</si>
  <si>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</si>
  <si>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</si>
  <si>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</si>
  <si>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</si>
  <si>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</si>
  <si>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</si>
  <si>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</si>
  <si>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</si>
  <si>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</si>
  <si>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</si>
  <si>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</si>
  <si>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</si>
  <si>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</si>
  <si>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</si>
  <si>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</si>
  <si>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</si>
  <si>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</si>
  <si>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</si>
  <si>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</si>
  <si>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</si>
  <si>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</si>
  <si>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</si>
  <si>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</si>
  <si>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</si>
  <si>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</si>
  <si>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</si>
  <si>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</si>
  <si>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</si>
  <si>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</si>
  <si>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</si>
  <si>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</si>
  <si>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</si>
  <si>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</si>
  <si>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</si>
  <si>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</si>
  <si>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</si>
  <si>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</si>
  <si>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</si>
  <si>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</si>
  <si>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</si>
  <si>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</si>
  <si>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</si>
  <si>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</si>
  <si>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</si>
  <si>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</si>
  <si>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</si>
  <si>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</si>
  <si>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</si>
  <si>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</si>
  <si>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</si>
  <si>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</si>
  <si>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</si>
  <si>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</si>
  <si>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</si>
  <si>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</si>
  <si>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</si>
  <si>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</si>
  <si>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</si>
  <si>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</si>
  <si>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</si>
  <si>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</si>
  <si>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</si>
  <si>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</si>
  <si>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</si>
  <si>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</si>
  <si>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</si>
  <si>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</si>
  <si>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</si>
  <si>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</si>
  <si>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</si>
  <si>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</si>
  <si>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</si>
  <si>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</si>
  <si>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</si>
  <si>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</si>
  <si>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</si>
  <si>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</si>
  <si>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</si>
  <si>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</si>
  <si>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</si>
  <si>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</si>
  <si>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</si>
  <si>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</si>
  <si>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</si>
  <si>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</si>
  <si>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</si>
  <si>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</si>
  <si>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</si>
  <si>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</si>
  <si>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</si>
  <si>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</si>
  <si>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</si>
  <si>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</si>
  <si>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</si>
  <si>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</si>
  <si>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</si>
  <si>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</si>
  <si>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</si>
  <si>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</si>
  <si>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</si>
  <si>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</si>
  <si>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</si>
  <si>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</si>
  <si>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</si>
  <si>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</si>
  <si>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</si>
  <si>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</si>
  <si>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</si>
  <si>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</si>
  <si>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</si>
  <si>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</si>
  <si>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</si>
  <si>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</si>
  <si>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</si>
  <si>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</si>
  <si>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</si>
  <si>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</si>
  <si>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</si>
  <si>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</si>
  <si>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</si>
  <si>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</si>
  <si>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</si>
  <si>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</si>
  <si>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</si>
  <si>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</si>
  <si>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</si>
  <si>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</si>
  <si>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</si>
  <si>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</si>
  <si>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</si>
  <si>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</si>
  <si>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</si>
  <si>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</si>
  <si>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</si>
  <si>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</si>
  <si>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</si>
  <si>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</si>
  <si>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</si>
  <si>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</si>
  <si>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</si>
  <si>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</si>
  <si>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</si>
  <si>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</si>
  <si>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</si>
  <si>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</si>
  <si>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</si>
  <si>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</si>
  <si>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</si>
  <si>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Forintban!</t>
  </si>
  <si>
    <t>Bruttó  hiány:</t>
  </si>
  <si>
    <t>Bruttó  többlet:</t>
  </si>
  <si>
    <t xml:space="preserve">   3.5.-ből EU-s támogatás</t>
  </si>
  <si>
    <t xml:space="preserve">   Rövid lejáratú  hitelek, kölcsönök felvétele pénzügyi vállalkozástól</t>
  </si>
  <si>
    <t>Éven belüli lejáratú belföldi értékpapírok kibocsátása</t>
  </si>
  <si>
    <t>Éven túli lejáratú belföldi értékpapírok kibocsátása</t>
  </si>
  <si>
    <t>Lekötött betétek megszüntetése</t>
  </si>
  <si>
    <t xml:space="preserve">Egyéb működési célú támogatások bevételei államháztartáson belülről </t>
  </si>
  <si>
    <t>Egyéb felhalmozási célú kiadások</t>
  </si>
  <si>
    <t xml:space="preserve">   Elszámolásból származó bevételek</t>
  </si>
  <si>
    <t xml:space="preserve">   2.5.-ből EU-s támogatás</t>
  </si>
  <si>
    <t xml:space="preserve">   Egyéb működési bevételek</t>
  </si>
  <si>
    <t>ÖSSZEVONT MÉRLEGE</t>
  </si>
  <si>
    <t>KÖTELEZŐ FELADATOK MÉRLEGE</t>
  </si>
  <si>
    <t>ÖNKÉNT VÁLLALT FELADATOK MÉRLEGE</t>
  </si>
  <si>
    <t>ÁLLAMIGAZGATÁSI FELADATOK MÉRLEGE</t>
  </si>
  <si>
    <t>Tartalomjegyzék</t>
  </si>
  <si>
    <t>Ugrás</t>
  </si>
  <si>
    <t>ALAPADATOK</t>
  </si>
  <si>
    <t>KÖLTSÉGVETÉSI RENDLET</t>
  </si>
  <si>
    <t>1. költségvetési szerv neve</t>
  </si>
  <si>
    <t>2. költségvetési szerv neve</t>
  </si>
  <si>
    <t>3. költségvetési szerv neve</t>
  </si>
  <si>
    <t>4. költségvetési szerv neve</t>
  </si>
  <si>
    <t>5. költségvetési szerv neve</t>
  </si>
  <si>
    <t>6. költségvetési szerv neve</t>
  </si>
  <si>
    <t>7. költségvetési szerv neve</t>
  </si>
  <si>
    <t>8. költségvetési szerv neve</t>
  </si>
  <si>
    <t>10. költségvetési szerv neve</t>
  </si>
  <si>
    <t>2 kvi név</t>
  </si>
  <si>
    <t>4 kvi név</t>
  </si>
  <si>
    <t>5 kvi név</t>
  </si>
  <si>
    <t>6 kvi név</t>
  </si>
  <si>
    <t>7 kvi név</t>
  </si>
  <si>
    <t>8 kvi név</t>
  </si>
  <si>
    <t>9 kvi név</t>
  </si>
  <si>
    <t>10 kvi név</t>
  </si>
  <si>
    <t>BEVÉTELEI, KIADÁSAI</t>
  </si>
  <si>
    <t>A dokumentációs rendszerben található táblázatok listája</t>
  </si>
  <si>
    <t>Dokumentum neve</t>
  </si>
  <si>
    <t>Alapadatok</t>
  </si>
  <si>
    <t>Adatok megadása</t>
  </si>
  <si>
    <t>Összefüggések</t>
  </si>
  <si>
    <t xml:space="preserve">1.1. melléklet </t>
  </si>
  <si>
    <t>Önkormányzat összevont pénzügyi mérlege összesen</t>
  </si>
  <si>
    <t>1.2. melléklet</t>
  </si>
  <si>
    <t>1.3. melléklet</t>
  </si>
  <si>
    <t xml:space="preserve">Önkormányzat kötelező feladatainak összevont pénzügyi mérlege  </t>
  </si>
  <si>
    <t xml:space="preserve">Önkormányzat önként vállalt feladatainak összevont pénzügyi mérlege  </t>
  </si>
  <si>
    <t>1.4. melléklet</t>
  </si>
  <si>
    <t xml:space="preserve">Önkormányzat államigazgatási feladatainak összevont pénzügyi mérlege  </t>
  </si>
  <si>
    <t>2.1. melléklet</t>
  </si>
  <si>
    <t>Működési célú bevételek, kiadások mérlege</t>
  </si>
  <si>
    <t>2.2. melléklet</t>
  </si>
  <si>
    <t>Felhalmozási célú bevételek, kiadások mérlege</t>
  </si>
  <si>
    <t>Ellenőrző lista</t>
  </si>
  <si>
    <t>Ellenőrzés az 1-es és 2.1., 2.2. mellékletek adati esetében</t>
  </si>
  <si>
    <t>3. melléklet</t>
  </si>
  <si>
    <t>4. melléklet</t>
  </si>
  <si>
    <t>Önkormányzat saját bevételeinek bemutatása</t>
  </si>
  <si>
    <t>Az önkormányzat adósságot keletkeztető fejlesztései céljai</t>
  </si>
  <si>
    <t>5. melléklet</t>
  </si>
  <si>
    <t>6. melléklet</t>
  </si>
  <si>
    <t>Beruházások előirányzatai</t>
  </si>
  <si>
    <t>7. melléklet</t>
  </si>
  <si>
    <t>Felújítások előirányzatai</t>
  </si>
  <si>
    <t>8. melléklet</t>
  </si>
  <si>
    <t>EU-s projektek táblázatai</t>
  </si>
  <si>
    <t>9.1. melléklet</t>
  </si>
  <si>
    <t>Önkormányzat bevételei kiadásai (összesen)</t>
  </si>
  <si>
    <t>9.1.1. melléklet</t>
  </si>
  <si>
    <t xml:space="preserve">Önkormányzat kötelező feladatai  </t>
  </si>
  <si>
    <t>9.1.2. melléklet</t>
  </si>
  <si>
    <t xml:space="preserve">Önkormányzat önként vállalt feladatai </t>
  </si>
  <si>
    <t>9.1.3. melléklet</t>
  </si>
  <si>
    <t xml:space="preserve">Önkormányzat államigazgatási feladatai </t>
  </si>
  <si>
    <t>9.2. melléklet</t>
  </si>
  <si>
    <t>Polgármesteri/Közös hivatal költségvetési táblái (9.2.1., 9.2.2., 9.2.3.)</t>
  </si>
  <si>
    <t>9.3. melléklet</t>
  </si>
  <si>
    <t>9.4. melléklet</t>
  </si>
  <si>
    <t>/</t>
  </si>
  <si>
    <t>(</t>
  </si>
  <si>
    <t>)</t>
  </si>
  <si>
    <t>…</t>
  </si>
  <si>
    <t>a</t>
  </si>
  <si>
    <t>önkormányzati rendelethez</t>
  </si>
  <si>
    <t>9.5. melléklet</t>
  </si>
  <si>
    <t>9.6. melléklet</t>
  </si>
  <si>
    <t>9.7. melléklet</t>
  </si>
  <si>
    <t>9.8. melléklet</t>
  </si>
  <si>
    <t>9.9. melléklet</t>
  </si>
  <si>
    <t>9.10. melléklet</t>
  </si>
  <si>
    <t>9.11. melléklet</t>
  </si>
  <si>
    <t>9.12. melléklet</t>
  </si>
  <si>
    <t>10. melléklet</t>
  </si>
  <si>
    <t>1. számú tájékoztató tábla</t>
  </si>
  <si>
    <t>2. számú tájékoztató tábla</t>
  </si>
  <si>
    <t>3. számú tájékoztató tábla</t>
  </si>
  <si>
    <t>4. számú tájékoztató tábla</t>
  </si>
  <si>
    <t>5. számú tájékoztató tábla</t>
  </si>
  <si>
    <t>6. számú tájékoztató tábla</t>
  </si>
  <si>
    <t>7. számú tájékoztató tábla</t>
  </si>
  <si>
    <t>Adatszolgáltatás az elismert tartozásállományról</t>
  </si>
  <si>
    <t>Az önkormányzat által adott közvetett támogatások (kedvezmények)</t>
  </si>
  <si>
    <t>Európai uniós támogatással megvalósuló projektek</t>
  </si>
  <si>
    <t>Előterjesztéskor</t>
  </si>
  <si>
    <t xml:space="preserve">3 kvi név  </t>
  </si>
  <si>
    <t>Forintban</t>
  </si>
  <si>
    <t>Egyéb</t>
  </si>
  <si>
    <t>Kommunális adó</t>
  </si>
  <si>
    <t>Mellékletben külön?</t>
  </si>
  <si>
    <t>.</t>
  </si>
  <si>
    <t>2019. évi LXXI.
törvény 2.  melléklete száma*</t>
  </si>
  <si>
    <t>* Magyarország 2020. évi központi költségvetéséról szóló törvény</t>
  </si>
  <si>
    <t>Támogatási szerződés szerinti bevételek, kiadások</t>
  </si>
  <si>
    <t>Évenkénti ütemezés</t>
  </si>
  <si>
    <t>B=(C+D+E)</t>
  </si>
  <si>
    <t xml:space="preserve">Önkormányzaton kívüli EU-s projekthez történő hozzájárulás </t>
  </si>
  <si>
    <t xml:space="preserve">Összesen: </t>
  </si>
  <si>
    <t xml:space="preserve">* Amennyiben több projekt megvalósítása történi egy időben akkor azokat külön-külön, projektenként be kell mutatni!  </t>
  </si>
  <si>
    <t>Igen</t>
  </si>
  <si>
    <t>Táblázatok adatainak összefüggései</t>
  </si>
  <si>
    <t>Adósságot keletkeztető ügyletek táblázata</t>
  </si>
  <si>
    <t xml:space="preserve">* Magyarország gazdasági stabilitásáról szóló 2011. évi CXCIV. törvény 8. § (2) bekezdése szerinti adósságot keletkezető ügyletek.
</t>
  </si>
  <si>
    <t>ADÓSSÁGOT KELETKEZTETŐ ÜGYLETEK VÁRHATÓ EGYÜTTES ÖSSZEGE*</t>
  </si>
  <si>
    <t xml:space="preserve">bevételei, kiadásai, hozzájárulások  </t>
  </si>
  <si>
    <t>Összes tervezett
 forrás, kiadás</t>
  </si>
  <si>
    <t>Sajószöged Községi Önkormányzat</t>
  </si>
  <si>
    <t>Sajószögedi Polgármesteri Hivatal</t>
  </si>
  <si>
    <t>Sajószögedi Általános Művelődési Központ - Család és Gyermekjóléti Szolgálat - Konyha - Művelődési Ház és Könyvtár</t>
  </si>
  <si>
    <t>NEMLEGES!</t>
  </si>
  <si>
    <t>Nemleges!</t>
  </si>
  <si>
    <t>Vagyoni tipusú adók</t>
  </si>
  <si>
    <t>Egyéb közhatalmi bevételek</t>
  </si>
  <si>
    <t>11734114-15348609</t>
  </si>
  <si>
    <t>Vagyoni típusú adók</t>
  </si>
  <si>
    <t>OTP befektetési jegy visszaváltása</t>
  </si>
  <si>
    <t>OTP befektetési jegy értékesítése</t>
  </si>
  <si>
    <t>Éves eredeti kiadási előirányzat: 656 791 471 Ft</t>
  </si>
  <si>
    <t>30 napon túli elismert tartozásállomány összesen: 5 981 700 Ft</t>
  </si>
  <si>
    <t>5981700</t>
  </si>
  <si>
    <t>Sajószöged Községi Testedző Kör</t>
  </si>
  <si>
    <t>működési támogatás</t>
  </si>
  <si>
    <t>felhalmozási támogatás</t>
  </si>
  <si>
    <t>Sajószöged Polgárőr Egyesület</t>
  </si>
  <si>
    <t>Alapítványok, civil szerveztek</t>
  </si>
  <si>
    <t>Községüzemeltetési Kft.</t>
  </si>
  <si>
    <t xml:space="preserve">Bursa Hungarica </t>
  </si>
  <si>
    <t>ösztöndíjak</t>
  </si>
  <si>
    <t>Első lakáshoz jutók támogatás</t>
  </si>
  <si>
    <t>támogatás</t>
  </si>
  <si>
    <t>ÉRV szennyvíz, ívóvíz rendszer felújítása</t>
  </si>
  <si>
    <t>2020-2020</t>
  </si>
  <si>
    <t>TOP 3.2.1-16-BO1-2017-00055 Iskola energetikai korszerűsítése</t>
  </si>
  <si>
    <t>TOP 1.4.1-15-BO1-2016-00080. Óvoda és Konyha korszer</t>
  </si>
  <si>
    <t>2017-2020</t>
  </si>
  <si>
    <t>TOP 1.4.1-16 BO1-2017-00018. Sajószögedi Zöld Sziget B</t>
  </si>
  <si>
    <t>térfigyelő kamerarendszer beüzemelése</t>
  </si>
  <si>
    <t>2014-2020</t>
  </si>
  <si>
    <t>Okos zebra</t>
  </si>
  <si>
    <t>Bölcsőde kerítés</t>
  </si>
  <si>
    <t>Bölcsőde udvar</t>
  </si>
  <si>
    <t>Vasút út felújítása</t>
  </si>
  <si>
    <t>Óvoda udvar</t>
  </si>
  <si>
    <t>PH - eszközbeszerzések</t>
  </si>
  <si>
    <t>ÁMK -eszközbeszerzések</t>
  </si>
  <si>
    <t xml:space="preserve">ÖNK-eszközbeszerzések </t>
  </si>
  <si>
    <t>Iskola előtti út felújítása</t>
  </si>
  <si>
    <t>2019-2020</t>
  </si>
  <si>
    <t>I.</t>
  </si>
  <si>
    <t>A helyi önkörmányzatok működésének általános támogatása összesen</t>
  </si>
  <si>
    <t>II.</t>
  </si>
  <si>
    <t>A települési önkormányzatok egyes köznevelési feladatainak támogatása</t>
  </si>
  <si>
    <t>III.2.a</t>
  </si>
  <si>
    <t>Család- és gyermekjóléti szolgálat</t>
  </si>
  <si>
    <t>III.2.c</t>
  </si>
  <si>
    <t>Szociális étkeztetés</t>
  </si>
  <si>
    <t>III.2.da</t>
  </si>
  <si>
    <t>Házi segítségnyújtás - szociális segítés</t>
  </si>
  <si>
    <t>III.2 db (1)</t>
  </si>
  <si>
    <t>Házi segítségnyújtás - személyi gondozás</t>
  </si>
  <si>
    <t>III.5.aa)</t>
  </si>
  <si>
    <t>Gyermekétkeztetés - a finanszírozás szempontjából elismert dolgozók bértámogatása</t>
  </si>
  <si>
    <t>III.5.ab)</t>
  </si>
  <si>
    <t>Gyermekétkeztetés üzemeltetési támogatása</t>
  </si>
  <si>
    <t>III.5 b)</t>
  </si>
  <si>
    <t>Rászoruló gyermekek szünidei étkezésének támogatása</t>
  </si>
  <si>
    <t xml:space="preserve">IV. </t>
  </si>
  <si>
    <t>A települési önkormányzatok kulturális feladatainak támogatása</t>
  </si>
  <si>
    <t>kibocsátás csökkentése céljából</t>
  </si>
  <si>
    <r>
      <t>EU-s projekt neve, azonosítója:</t>
    </r>
    <r>
      <rPr>
        <sz val="11"/>
        <rFont val="Times New Roman"/>
        <family val="1"/>
        <charset val="238"/>
      </rPr>
      <t xml:space="preserve">* </t>
    </r>
    <r>
      <rPr>
        <b/>
        <i/>
        <sz val="11"/>
        <rFont val="Times New Roman"/>
        <family val="1"/>
        <charset val="238"/>
      </rPr>
      <t>TOP 1.4.1-15-BO1-2016-00080 Óvoda és konyha fejlesztése Sajószögeden</t>
    </r>
  </si>
  <si>
    <r>
      <t>EU-s projekt neve, azonosítója:</t>
    </r>
    <r>
      <rPr>
        <sz val="11"/>
        <rFont val="Times New Roman"/>
        <family val="1"/>
        <charset val="238"/>
      </rPr>
      <t xml:space="preserve"> </t>
    </r>
    <r>
      <rPr>
        <b/>
        <i/>
        <sz val="11"/>
        <rFont val="Times New Roman"/>
        <family val="1"/>
        <charset val="238"/>
      </rPr>
      <t xml:space="preserve"> TOP 3.2.1-16-BO1-2017-00055. A Kölcsey Ferenc ÁIAMI energetikai korszerűsítése a káros anyag </t>
    </r>
  </si>
  <si>
    <r>
      <t>EU-s projekt neve, azonosítója:</t>
    </r>
    <r>
      <rPr>
        <sz val="11"/>
        <rFont val="Times New Roman"/>
        <family val="1"/>
        <charset val="238"/>
      </rPr>
      <t xml:space="preserve"> </t>
    </r>
    <r>
      <rPr>
        <b/>
        <i/>
        <sz val="11"/>
        <rFont val="Times New Roman"/>
        <family val="1"/>
        <charset val="238"/>
      </rPr>
      <t>TOP 1.4.1-16-BO1-2017-00018. Sajószögedi Zöld Sziget Bölcsőde Építése</t>
    </r>
  </si>
  <si>
    <t>Fordított ÁFA</t>
  </si>
  <si>
    <t>Fordíott ÁFA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</si>
</sst>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  <numFmt numFmtId="174" formatCode="0&quot;.&quot;"/>
    <numFmt numFmtId="175" formatCode="#,##0.0"/>
    <numFmt numFmtId="176" formatCode="_-* #,##0.0\ _F_t_-;\-* #,##0.0\ _F_t_-;_-* &quot;-&quot;??\ _F_t_-;_-@_-"/>
  </numFmts>
  <fonts count="73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 CE"/>
      <charset val="238"/>
    </font>
    <font>
      <i/>
      <sz val="11"/>
      <name val="Times New Roman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i/>
      <sz val="12"/>
      <name val="Times New Roman CE"/>
      <charset val="238"/>
    </font>
    <font>
      <b/>
      <i/>
      <sz val="11"/>
      <name val="Times New Roman"/>
      <family val="1"/>
      <charset val="238"/>
    </font>
    <font>
      <u/>
      <sz val="10"/>
      <color theme="10"/>
      <name val="Times New Roman CE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FF0000"/>
      <name val="Times New Roman CE"/>
      <charset val="238"/>
    </font>
    <font>
      <sz val="8"/>
      <color rgb="FFFF0000"/>
      <name val="Times New Roman CE"/>
      <charset val="238"/>
    </font>
    <font>
      <sz val="12"/>
      <color rgb="FFFF0000"/>
      <name val="Times New Roman CE"/>
      <charset val="238"/>
    </font>
    <font>
      <i/>
      <sz val="12"/>
      <color theme="1"/>
      <name val="Calibri"/>
      <family val="2"/>
      <charset val="238"/>
      <scheme val="minor"/>
    </font>
    <font>
      <sz val="10"/>
      <color theme="0"/>
      <name val="Times New Roman CE"/>
      <charset val="238"/>
    </font>
    <font>
      <b/>
      <sz val="14"/>
      <color rgb="FF000000"/>
      <name val="Times New Roman"/>
      <family val="1"/>
      <charset val="238"/>
    </font>
    <font>
      <b/>
      <sz val="12"/>
      <color rgb="FFFF0000"/>
      <name val="Times New Roman CE"/>
      <charset val="238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  <fill>
      <patternFill patternType="solid">
        <fgColor rgb="FFD8D8D8"/>
        <bgColor rgb="FF000000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006600"/>
      </left>
      <right style="thick">
        <color rgb="FF006600"/>
      </right>
      <top style="thick">
        <color rgb="FF006600"/>
      </top>
      <bottom style="thick">
        <color rgb="FF006600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2" fillId="0" borderId="0"/>
    <xf numFmtId="0" fontId="12" fillId="0" borderId="0"/>
    <xf numFmtId="9" fontId="17" fillId="0" borderId="0" applyFont="0" applyFill="0" applyBorder="0" applyAlignment="0" applyProtection="0"/>
  </cellStyleXfs>
  <cellXfs count="846">
    <xf numFmtId="0" fontId="0" fillId="0" borderId="0" xfId="0"/>
    <xf numFmtId="0" fontId="15" fillId="0" borderId="0" xfId="7" applyFont="1" applyFill="1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vertical="center" wrapText="1"/>
    </xf>
    <xf numFmtId="0" fontId="22" fillId="0" borderId="1" xfId="7" applyFont="1" applyFill="1" applyBorder="1" applyAlignment="1" applyProtection="1">
      <alignment horizontal="left" vertical="center" wrapText="1" indent="1"/>
    </xf>
    <xf numFmtId="0" fontId="22" fillId="0" borderId="2" xfId="7" applyFont="1" applyFill="1" applyBorder="1" applyAlignment="1" applyProtection="1">
      <alignment horizontal="left" vertical="center" wrapText="1" indent="1"/>
    </xf>
    <xf numFmtId="0" fontId="22" fillId="0" borderId="3" xfId="7" applyFont="1" applyFill="1" applyBorder="1" applyAlignment="1" applyProtection="1">
      <alignment horizontal="left" vertical="center" wrapText="1" indent="1"/>
    </xf>
    <xf numFmtId="0" fontId="22" fillId="0" borderId="4" xfId="7" applyFont="1" applyFill="1" applyBorder="1" applyAlignment="1" applyProtection="1">
      <alignment horizontal="left" vertical="center" wrapText="1" indent="1"/>
    </xf>
    <xf numFmtId="0" fontId="22" fillId="0" borderId="5" xfId="7" applyFont="1" applyFill="1" applyBorder="1" applyAlignment="1" applyProtection="1">
      <alignment horizontal="left" vertical="center" wrapText="1" indent="1"/>
    </xf>
    <xf numFmtId="0" fontId="22" fillId="0" borderId="6" xfId="7" applyFont="1" applyFill="1" applyBorder="1" applyAlignment="1" applyProtection="1">
      <alignment horizontal="left" vertical="center" wrapText="1" indent="1"/>
    </xf>
    <xf numFmtId="49" fontId="22" fillId="0" borderId="7" xfId="7" applyNumberFormat="1" applyFont="1" applyFill="1" applyBorder="1" applyAlignment="1" applyProtection="1">
      <alignment horizontal="left" vertical="center" wrapText="1" indent="1"/>
    </xf>
    <xf numFmtId="49" fontId="22" fillId="0" borderId="8" xfId="7" applyNumberFormat="1" applyFont="1" applyFill="1" applyBorder="1" applyAlignment="1" applyProtection="1">
      <alignment horizontal="left" vertical="center" wrapText="1" indent="1"/>
    </xf>
    <xf numFmtId="49" fontId="22" fillId="0" borderId="9" xfId="7" applyNumberFormat="1" applyFont="1" applyFill="1" applyBorder="1" applyAlignment="1" applyProtection="1">
      <alignment horizontal="left" vertical="center" wrapText="1" indent="1"/>
    </xf>
    <xf numFmtId="49" fontId="22" fillId="0" borderId="10" xfId="7" applyNumberFormat="1" applyFont="1" applyFill="1" applyBorder="1" applyAlignment="1" applyProtection="1">
      <alignment horizontal="left" vertical="center" wrapText="1" indent="1"/>
    </xf>
    <xf numFmtId="49" fontId="22" fillId="0" borderId="11" xfId="7" applyNumberFormat="1" applyFont="1" applyFill="1" applyBorder="1" applyAlignment="1" applyProtection="1">
      <alignment horizontal="left" vertical="center" wrapText="1" indent="1"/>
    </xf>
    <xf numFmtId="49" fontId="22" fillId="0" borderId="12" xfId="7" applyNumberFormat="1" applyFont="1" applyFill="1" applyBorder="1" applyAlignment="1" applyProtection="1">
      <alignment horizontal="left" vertical="center" wrapText="1" indent="1"/>
    </xf>
    <xf numFmtId="0" fontId="22" fillId="0" borderId="0" xfId="7" applyFont="1" applyFill="1" applyBorder="1" applyAlignment="1" applyProtection="1">
      <alignment horizontal="left" vertical="center" wrapText="1" indent="1"/>
    </xf>
    <xf numFmtId="0" fontId="20" fillId="0" borderId="13" xfId="7" applyFont="1" applyFill="1" applyBorder="1" applyAlignment="1" applyProtection="1">
      <alignment horizontal="left" vertical="center" wrapText="1" indent="1"/>
    </xf>
    <xf numFmtId="0" fontId="20" fillId="0" borderId="14" xfId="7" applyFont="1" applyFill="1" applyBorder="1" applyAlignment="1" applyProtection="1">
      <alignment horizontal="left" vertical="center" wrapText="1" indent="1"/>
    </xf>
    <xf numFmtId="0" fontId="20" fillId="0" borderId="15" xfId="7" applyFont="1" applyFill="1" applyBorder="1" applyAlignment="1" applyProtection="1">
      <alignment horizontal="left" vertical="center" wrapText="1" indent="1"/>
    </xf>
    <xf numFmtId="0" fontId="8" fillId="0" borderId="13" xfId="7" applyFont="1" applyFill="1" applyBorder="1" applyAlignment="1" applyProtection="1">
      <alignment horizontal="center" vertical="center" wrapText="1"/>
    </xf>
    <xf numFmtId="0" fontId="8" fillId="0" borderId="14" xfId="7" applyFont="1" applyFill="1" applyBorder="1" applyAlignment="1" applyProtection="1">
      <alignment horizontal="center" vertical="center" wrapText="1"/>
    </xf>
    <xf numFmtId="166" fontId="22" fillId="0" borderId="2" xfId="0" applyNumberFormat="1" applyFont="1" applyFill="1" applyBorder="1" applyAlignment="1" applyProtection="1">
      <alignment vertical="center" wrapText="1"/>
      <protection locked="0"/>
    </xf>
    <xf numFmtId="166" fontId="22" fillId="0" borderId="6" xfId="0" applyNumberFormat="1" applyFont="1" applyFill="1" applyBorder="1" applyAlignment="1" applyProtection="1">
      <alignment vertical="center" wrapText="1"/>
      <protection locked="0"/>
    </xf>
    <xf numFmtId="0" fontId="20" fillId="0" borderId="14" xfId="7" applyFont="1" applyFill="1" applyBorder="1" applyAlignment="1" applyProtection="1">
      <alignment vertical="center" wrapText="1"/>
    </xf>
    <xf numFmtId="0" fontId="20" fillId="0" borderId="16" xfId="7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0" fontId="29" fillId="0" borderId="6" xfId="0" applyFont="1" applyBorder="1" applyAlignment="1" applyProtection="1">
      <alignment horizontal="left" vertical="center" indent="1"/>
      <protection locked="0"/>
    </xf>
    <xf numFmtId="0" fontId="20" fillId="0" borderId="13" xfId="7" applyFont="1" applyFill="1" applyBorder="1" applyAlignment="1" applyProtection="1">
      <alignment horizontal="center" vertical="center" wrapText="1"/>
    </xf>
    <xf numFmtId="0" fontId="20" fillId="0" borderId="14" xfId="7" applyFont="1" applyFill="1" applyBorder="1" applyAlignment="1" applyProtection="1">
      <alignment horizontal="center" vertical="center" wrapText="1"/>
    </xf>
    <xf numFmtId="0" fontId="25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8" fillId="0" borderId="14" xfId="8" applyFont="1" applyFill="1" applyBorder="1" applyAlignment="1" applyProtection="1">
      <alignment horizontal="left" vertical="center" indent="1"/>
    </xf>
    <xf numFmtId="0" fontId="12" fillId="0" borderId="0" xfId="7" applyFill="1"/>
    <xf numFmtId="0" fontId="22" fillId="0" borderId="0" xfId="7" applyFont="1" applyFill="1"/>
    <xf numFmtId="0" fontId="24" fillId="0" borderId="0" xfId="7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right" vertical="center"/>
    </xf>
    <xf numFmtId="166" fontId="4" fillId="0" borderId="0" xfId="0" applyNumberFormat="1" applyFont="1" applyFill="1" applyAlignment="1">
      <alignment horizontal="center" vertical="center" wrapText="1"/>
    </xf>
    <xf numFmtId="166" fontId="2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6" fontId="27" fillId="0" borderId="17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6" fontId="8" fillId="0" borderId="17" xfId="0" applyNumberFormat="1" applyFont="1" applyFill="1" applyBorder="1" applyAlignment="1" applyProtection="1">
      <alignment horizontal="center" vertical="center" wrapText="1"/>
    </xf>
    <xf numFmtId="166" fontId="20" fillId="0" borderId="18" xfId="0" applyNumberFormat="1" applyFont="1" applyFill="1" applyBorder="1" applyAlignment="1" applyProtection="1">
      <alignment horizontal="center" vertical="center" wrapText="1"/>
    </xf>
    <xf numFmtId="166" fontId="20" fillId="0" borderId="19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22" fillId="0" borderId="20" xfId="0" applyNumberFormat="1" applyFont="1" applyFill="1" applyBorder="1" applyAlignment="1" applyProtection="1">
      <alignment vertical="center" wrapText="1"/>
    </xf>
    <xf numFmtId="166" fontId="22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1" xfId="0" applyNumberFormat="1" applyFont="1" applyFill="1" applyBorder="1" applyAlignment="1" applyProtection="1">
      <alignment vertical="center" wrapText="1"/>
    </xf>
    <xf numFmtId="166" fontId="20" fillId="0" borderId="14" xfId="0" applyNumberFormat="1" applyFont="1" applyFill="1" applyBorder="1" applyAlignment="1" applyProtection="1">
      <alignment vertical="center" wrapText="1"/>
    </xf>
    <xf numFmtId="166" fontId="20" fillId="0" borderId="17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9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9" fillId="0" borderId="2" xfId="0" applyNumberFormat="1" applyFont="1" applyFill="1" applyBorder="1" applyAlignment="1" applyProtection="1">
      <alignment vertical="center" wrapText="1"/>
      <protection locked="0"/>
    </xf>
    <xf numFmtId="166" fontId="19" fillId="0" borderId="20" xfId="0" applyNumberFormat="1" applyFont="1" applyFill="1" applyBorder="1" applyAlignment="1" applyProtection="1">
      <alignment vertical="center" wrapText="1"/>
    </xf>
    <xf numFmtId="166" fontId="19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9" fillId="0" borderId="6" xfId="0" applyNumberFormat="1" applyFont="1" applyFill="1" applyBorder="1" applyAlignment="1" applyProtection="1">
      <alignment vertical="center" wrapText="1"/>
      <protection locked="0"/>
    </xf>
    <xf numFmtId="166" fontId="19" fillId="0" borderId="21" xfId="0" applyNumberFormat="1" applyFont="1" applyFill="1" applyBorder="1" applyAlignment="1" applyProtection="1">
      <alignment vertical="center" wrapText="1"/>
    </xf>
    <xf numFmtId="166" fontId="8" fillId="0" borderId="17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6" fontId="22" fillId="0" borderId="22" xfId="0" applyNumberFormat="1" applyFont="1" applyFill="1" applyBorder="1" applyAlignment="1" applyProtection="1">
      <alignment vertical="center" wrapText="1"/>
    </xf>
    <xf numFmtId="166" fontId="22" fillId="0" borderId="2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6" fontId="10" fillId="0" borderId="0" xfId="0" applyNumberFormat="1" applyFont="1" applyFill="1" applyAlignment="1">
      <alignment horizontal="center" vertical="center" wrapText="1"/>
    </xf>
    <xf numFmtId="166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29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8" xfId="0" applyFont="1" applyFill="1" applyBorder="1" applyAlignment="1">
      <alignment horizontal="center" vertical="center" wrapText="1"/>
    </xf>
    <xf numFmtId="166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2" xfId="0" applyFont="1" applyFill="1" applyBorder="1" applyAlignment="1" applyProtection="1">
      <alignment vertical="center" wrapText="1"/>
      <protection locked="0"/>
    </xf>
    <xf numFmtId="0" fontId="29" fillId="0" borderId="26" xfId="0" applyFont="1" applyFill="1" applyBorder="1" applyAlignment="1" applyProtection="1">
      <alignment vertical="center" wrapText="1"/>
      <protection locked="0"/>
    </xf>
    <xf numFmtId="166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3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8" applyFont="1" applyFill="1" applyBorder="1" applyAlignment="1" applyProtection="1">
      <alignment horizontal="center" vertical="center" wrapText="1"/>
    </xf>
    <xf numFmtId="0" fontId="30" fillId="0" borderId="16" xfId="8" applyFont="1" applyFill="1" applyBorder="1" applyAlignment="1" applyProtection="1">
      <alignment horizontal="center" vertical="center"/>
    </xf>
    <xf numFmtId="0" fontId="30" fillId="0" borderId="28" xfId="8" applyFont="1" applyFill="1" applyBorder="1" applyAlignment="1" applyProtection="1">
      <alignment horizontal="center" vertical="center"/>
    </xf>
    <xf numFmtId="0" fontId="12" fillId="0" borderId="0" xfId="8" applyFill="1" applyProtection="1"/>
    <xf numFmtId="0" fontId="22" fillId="0" borderId="13" xfId="8" applyFont="1" applyFill="1" applyBorder="1" applyAlignment="1" applyProtection="1">
      <alignment horizontal="left" vertical="center" indent="1"/>
    </xf>
    <xf numFmtId="0" fontId="12" fillId="0" borderId="0" xfId="8" applyFill="1" applyAlignment="1" applyProtection="1">
      <alignment vertical="center"/>
    </xf>
    <xf numFmtId="0" fontId="22" fillId="0" borderId="7" xfId="8" applyFont="1" applyFill="1" applyBorder="1" applyAlignment="1" applyProtection="1">
      <alignment horizontal="left" vertical="center" indent="1"/>
    </xf>
    <xf numFmtId="166" fontId="22" fillId="0" borderId="29" xfId="8" applyNumberFormat="1" applyFont="1" applyFill="1" applyBorder="1" applyAlignment="1" applyProtection="1">
      <alignment vertical="center"/>
    </xf>
    <xf numFmtId="0" fontId="22" fillId="0" borderId="8" xfId="8" applyFont="1" applyFill="1" applyBorder="1" applyAlignment="1" applyProtection="1">
      <alignment horizontal="left" vertical="center" indent="1"/>
    </xf>
    <xf numFmtId="166" fontId="22" fillId="0" borderId="20" xfId="8" applyNumberFormat="1" applyFont="1" applyFill="1" applyBorder="1" applyAlignment="1" applyProtection="1">
      <alignment vertical="center"/>
    </xf>
    <xf numFmtId="0" fontId="12" fillId="0" borderId="0" xfId="8" applyFill="1" applyAlignment="1" applyProtection="1">
      <alignment vertical="center"/>
      <protection locked="0"/>
    </xf>
    <xf numFmtId="166" fontId="22" fillId="0" borderId="25" xfId="8" applyNumberFormat="1" applyFont="1" applyFill="1" applyBorder="1" applyAlignment="1" applyProtection="1">
      <alignment vertical="center"/>
    </xf>
    <xf numFmtId="166" fontId="20" fillId="0" borderId="17" xfId="8" applyNumberFormat="1" applyFont="1" applyFill="1" applyBorder="1" applyAlignment="1" applyProtection="1">
      <alignment vertical="center"/>
    </xf>
    <xf numFmtId="0" fontId="22" fillId="0" borderId="9" xfId="8" applyFont="1" applyFill="1" applyBorder="1" applyAlignment="1" applyProtection="1">
      <alignment horizontal="left" vertical="center" indent="1"/>
    </xf>
    <xf numFmtId="0" fontId="20" fillId="0" borderId="13" xfId="8" applyFont="1" applyFill="1" applyBorder="1" applyAlignment="1" applyProtection="1">
      <alignment horizontal="left" vertical="center" indent="1"/>
    </xf>
    <xf numFmtId="166" fontId="20" fillId="0" borderId="17" xfId="8" applyNumberFormat="1" applyFont="1" applyFill="1" applyBorder="1" applyProtection="1"/>
    <xf numFmtId="0" fontId="12" fillId="0" borderId="0" xfId="8" applyFill="1" applyProtection="1">
      <protection locked="0"/>
    </xf>
    <xf numFmtId="0" fontId="15" fillId="0" borderId="0" xfId="8" applyFont="1" applyFill="1" applyProtection="1"/>
    <xf numFmtId="0" fontId="34" fillId="0" borderId="0" xfId="8" applyFont="1" applyFill="1" applyProtection="1">
      <protection locked="0"/>
    </xf>
    <xf numFmtId="0" fontId="23" fillId="0" borderId="0" xfId="8" applyFont="1" applyFill="1" applyProtection="1">
      <protection locked="0"/>
    </xf>
    <xf numFmtId="0" fontId="26" fillId="0" borderId="30" xfId="0" applyFont="1" applyFill="1" applyBorder="1" applyAlignment="1" applyProtection="1">
      <alignment horizontal="left" vertical="center" wrapText="1"/>
      <protection locked="0"/>
    </xf>
    <xf numFmtId="0" fontId="26" fillId="0" borderId="31" xfId="0" applyFont="1" applyFill="1" applyBorder="1" applyAlignment="1" applyProtection="1">
      <alignment horizontal="left" vertical="center" wrapText="1"/>
      <protection locked="0"/>
    </xf>
    <xf numFmtId="0" fontId="26" fillId="0" borderId="32" xfId="0" applyFont="1" applyFill="1" applyBorder="1" applyAlignment="1" applyProtection="1">
      <alignment horizontal="left" vertical="center" wrapText="1"/>
      <protection locked="0"/>
    </xf>
    <xf numFmtId="166" fontId="20" fillId="2" borderId="14" xfId="0" applyNumberFormat="1" applyFont="1" applyFill="1" applyBorder="1" applyAlignment="1" applyProtection="1">
      <alignment vertical="center" wrapText="1"/>
    </xf>
    <xf numFmtId="166" fontId="8" fillId="2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" xfId="0" applyFont="1" applyFill="1" applyBorder="1" applyAlignment="1" applyProtection="1">
      <alignment vertical="center" wrapText="1"/>
      <protection locked="0"/>
    </xf>
    <xf numFmtId="0" fontId="28" fillId="0" borderId="14" xfId="7" applyFont="1" applyFill="1" applyBorder="1" applyAlignment="1" applyProtection="1">
      <alignment horizontal="left" vertical="center" wrapText="1" indent="1"/>
    </xf>
    <xf numFmtId="0" fontId="23" fillId="0" borderId="0" xfId="7" applyFont="1" applyFill="1"/>
    <xf numFmtId="166" fontId="28" fillId="0" borderId="13" xfId="0" applyNumberFormat="1" applyFont="1" applyFill="1" applyBorder="1" applyAlignment="1" applyProtection="1">
      <alignment horizontal="left" vertical="center" wrapText="1" inden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7" applyFont="1" applyFill="1" applyBorder="1" applyAlignment="1" applyProtection="1">
      <alignment horizontal="left" vertical="center" wrapText="1"/>
    </xf>
    <xf numFmtId="166" fontId="29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37" fillId="0" borderId="0" xfId="0" applyFont="1" applyFill="1"/>
    <xf numFmtId="3" fontId="37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7" fillId="0" borderId="0" xfId="0" applyFont="1" applyFill="1" applyAlignment="1">
      <alignment horizontal="right" indent="1"/>
    </xf>
    <xf numFmtId="166" fontId="35" fillId="0" borderId="34" xfId="7" applyNumberFormat="1" applyFont="1" applyFill="1" applyBorder="1" applyAlignment="1" applyProtection="1">
      <alignment horizontal="left" vertical="center"/>
    </xf>
    <xf numFmtId="0" fontId="29" fillId="0" borderId="19" xfId="7" applyFont="1" applyFill="1" applyBorder="1" applyAlignment="1" applyProtection="1">
      <alignment horizontal="left" vertical="center" wrapText="1" indent="1"/>
    </xf>
    <xf numFmtId="0" fontId="22" fillId="0" borderId="2" xfId="7" applyFont="1" applyFill="1" applyBorder="1" applyAlignment="1" applyProtection="1">
      <alignment horizontal="left" indent="6"/>
    </xf>
    <xf numFmtId="0" fontId="22" fillId="0" borderId="2" xfId="7" applyFont="1" applyFill="1" applyBorder="1" applyAlignment="1" applyProtection="1">
      <alignment horizontal="left" vertical="center" wrapText="1" indent="6"/>
    </xf>
    <xf numFmtId="0" fontId="22" fillId="0" borderId="6" xfId="7" applyFont="1" applyFill="1" applyBorder="1" applyAlignment="1" applyProtection="1">
      <alignment horizontal="left" vertical="center" wrapText="1" indent="6"/>
    </xf>
    <xf numFmtId="0" fontId="22" fillId="0" borderId="26" xfId="7" applyFont="1" applyFill="1" applyBorder="1" applyAlignment="1" applyProtection="1">
      <alignment horizontal="left" vertical="center" wrapText="1" indent="6"/>
    </xf>
    <xf numFmtId="0" fontId="42" fillId="0" borderId="0" xfId="0" applyFont="1" applyFill="1"/>
    <xf numFmtId="0" fontId="43" fillId="0" borderId="0" xfId="0" applyFont="1"/>
    <xf numFmtId="0" fontId="15" fillId="0" borderId="0" xfId="7" applyFont="1" applyFill="1" applyBorder="1"/>
    <xf numFmtId="0" fontId="2" fillId="0" borderId="0" xfId="7" applyFont="1" applyFill="1"/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13" xfId="7" applyFont="1" applyFill="1" applyBorder="1" applyAlignment="1">
      <alignment horizontal="center" vertical="center"/>
    </xf>
    <xf numFmtId="0" fontId="15" fillId="0" borderId="14" xfId="7" applyFont="1" applyFill="1" applyBorder="1" applyAlignment="1">
      <alignment horizontal="center" vertical="center"/>
    </xf>
    <xf numFmtId="0" fontId="15" fillId="0" borderId="17" xfId="7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7" applyFont="1" applyFill="1" applyBorder="1" applyAlignment="1">
      <alignment horizontal="center" vertical="center"/>
    </xf>
    <xf numFmtId="0" fontId="31" fillId="0" borderId="14" xfId="7" applyFont="1" applyFill="1" applyBorder="1"/>
    <xf numFmtId="0" fontId="8" fillId="0" borderId="35" xfId="7" applyFont="1" applyFill="1" applyBorder="1" applyAlignment="1" applyProtection="1">
      <alignment horizontal="center" vertical="center" wrapText="1"/>
    </xf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1" fillId="0" borderId="0" xfId="0" applyFont="1" applyFill="1"/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2" xfId="7" applyFont="1" applyFill="1" applyBorder="1" applyProtection="1">
      <protection locked="0"/>
    </xf>
    <xf numFmtId="0" fontId="15" fillId="0" borderId="6" xfId="7" applyFont="1" applyFill="1" applyBorder="1" applyProtection="1">
      <protection locked="0"/>
    </xf>
    <xf numFmtId="0" fontId="29" fillId="0" borderId="13" xfId="7" applyFont="1" applyFill="1" applyBorder="1" applyAlignment="1" applyProtection="1">
      <alignment horizontal="center" vertical="center"/>
    </xf>
    <xf numFmtId="0" fontId="29" fillId="0" borderId="11" xfId="7" applyFont="1" applyFill="1" applyBorder="1" applyAlignment="1" applyProtection="1">
      <alignment horizontal="center" vertical="center"/>
    </xf>
    <xf numFmtId="0" fontId="29" fillId="0" borderId="8" xfId="7" applyFont="1" applyFill="1" applyBorder="1" applyAlignment="1" applyProtection="1">
      <alignment horizontal="center" vertical="center"/>
    </xf>
    <xf numFmtId="0" fontId="29" fillId="0" borderId="10" xfId="7" applyFont="1" applyFill="1" applyBorder="1" applyAlignment="1" applyProtection="1">
      <alignment horizontal="center" vertical="center"/>
    </xf>
    <xf numFmtId="168" fontId="28" fillId="0" borderId="17" xfId="1" applyNumberFormat="1" applyFont="1" applyFill="1" applyBorder="1" applyProtection="1"/>
    <xf numFmtId="168" fontId="29" fillId="0" borderId="36" xfId="1" applyNumberFormat="1" applyFont="1" applyFill="1" applyBorder="1" applyProtection="1">
      <protection locked="0"/>
    </xf>
    <xf numFmtId="168" fontId="29" fillId="0" borderId="20" xfId="1" applyNumberFormat="1" applyFont="1" applyFill="1" applyBorder="1" applyProtection="1">
      <protection locked="0"/>
    </xf>
    <xf numFmtId="168" fontId="29" fillId="0" borderId="21" xfId="1" applyNumberFormat="1" applyFont="1" applyFill="1" applyBorder="1" applyProtection="1">
      <protection locked="0"/>
    </xf>
    <xf numFmtId="0" fontId="29" fillId="0" borderId="2" xfId="7" applyFont="1" applyFill="1" applyBorder="1" applyProtection="1">
      <protection locked="0"/>
    </xf>
    <xf numFmtId="0" fontId="29" fillId="0" borderId="6" xfId="7" applyFont="1" applyFill="1" applyBorder="1" applyProtection="1">
      <protection locked="0"/>
    </xf>
    <xf numFmtId="0" fontId="33" fillId="0" borderId="13" xfId="0" applyFont="1" applyFill="1" applyBorder="1" applyAlignment="1" applyProtection="1">
      <alignment horizontal="center" vertical="center" wrapText="1"/>
    </xf>
    <xf numFmtId="0" fontId="33" fillId="0" borderId="17" xfId="0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center" vertical="center" wrapText="1"/>
    </xf>
    <xf numFmtId="166" fontId="8" fillId="0" borderId="14" xfId="0" applyNumberFormat="1" applyFont="1" applyFill="1" applyBorder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left" vertical="center" wrapText="1"/>
    </xf>
    <xf numFmtId="166" fontId="8" fillId="0" borderId="14" xfId="0" applyNumberFormat="1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17" xfId="0" applyFont="1" applyFill="1" applyBorder="1" applyAlignment="1" applyProtection="1">
      <alignment horizontal="center" vertical="center" wrapText="1"/>
    </xf>
    <xf numFmtId="0" fontId="26" fillId="0" borderId="33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8"/>
    </xf>
    <xf numFmtId="0" fontId="29" fillId="0" borderId="3" xfId="0" applyFont="1" applyFill="1" applyBorder="1" applyAlignment="1" applyProtection="1">
      <alignment vertical="center" wrapText="1"/>
    </xf>
    <xf numFmtId="0" fontId="29" fillId="0" borderId="2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30" fillId="0" borderId="19" xfId="0" applyFont="1" applyFill="1" applyBorder="1" applyAlignment="1" applyProtection="1">
      <alignment vertical="center" wrapText="1"/>
    </xf>
    <xf numFmtId="166" fontId="28" fillId="0" borderId="19" xfId="0" applyNumberFormat="1" applyFont="1" applyFill="1" applyBorder="1" applyAlignment="1" applyProtection="1">
      <alignment vertical="center" wrapText="1"/>
    </xf>
    <xf numFmtId="166" fontId="28" fillId="0" borderId="37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0" fontId="29" fillId="0" borderId="10" xfId="0" applyFont="1" applyBorder="1" applyAlignment="1" applyProtection="1">
      <alignment horizontal="right" vertical="center" indent="1"/>
    </xf>
    <xf numFmtId="166" fontId="15" fillId="3" borderId="22" xfId="0" applyNumberFormat="1" applyFont="1" applyFill="1" applyBorder="1" applyAlignment="1" applyProtection="1">
      <alignment horizontal="left" vertical="center" wrapText="1" indent="2"/>
    </xf>
    <xf numFmtId="0" fontId="0" fillId="0" borderId="0" xfId="0" applyFill="1" applyProtection="1"/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9" fillId="0" borderId="0" xfId="0" applyNumberFormat="1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166" fontId="8" fillId="0" borderId="40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8" fillId="0" borderId="41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2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1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29" fillId="0" borderId="9" xfId="0" applyFont="1" applyFill="1" applyBorder="1" applyAlignment="1" applyProtection="1">
      <alignment horizontal="center" vertical="center"/>
    </xf>
    <xf numFmtId="0" fontId="29" fillId="0" borderId="8" xfId="0" applyFont="1" applyFill="1" applyBorder="1" applyAlignment="1" applyProtection="1">
      <alignment horizontal="center" vertical="center"/>
    </xf>
    <xf numFmtId="0" fontId="29" fillId="0" borderId="10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vertical="center" wrapText="1"/>
    </xf>
    <xf numFmtId="0" fontId="0" fillId="0" borderId="44" xfId="0" applyFill="1" applyBorder="1" applyProtection="1"/>
    <xf numFmtId="0" fontId="6" fillId="0" borderId="44" xfId="0" applyFont="1" applyFill="1" applyBorder="1" applyAlignment="1" applyProtection="1">
      <alignment horizontal="center"/>
    </xf>
    <xf numFmtId="0" fontId="41" fillId="0" borderId="0" xfId="0" applyFont="1" applyFill="1" applyProtection="1">
      <protection locked="0"/>
    </xf>
    <xf numFmtId="0" fontId="34" fillId="0" borderId="0" xfId="0" applyFont="1" applyFill="1" applyProtection="1">
      <protection locked="0"/>
    </xf>
    <xf numFmtId="166" fontId="20" fillId="0" borderId="35" xfId="7" applyNumberFormat="1" applyFont="1" applyFill="1" applyBorder="1" applyAlignment="1" applyProtection="1">
      <alignment horizontal="right" vertical="center" wrapText="1" indent="1"/>
    </xf>
    <xf numFmtId="166" fontId="22" fillId="0" borderId="45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46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40" xfId="7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5" xfId="7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0" xfId="7" applyNumberFormat="1" applyFont="1" applyFill="1" applyBorder="1" applyAlignment="1" applyProtection="1">
      <alignment horizontal="right" vertical="center" wrapText="1" indent="1"/>
      <protection locked="0"/>
    </xf>
    <xf numFmtId="166" fontId="8" fillId="0" borderId="47" xfId="0" applyNumberFormat="1" applyFont="1" applyFill="1" applyBorder="1" applyAlignment="1" applyProtection="1">
      <alignment horizontal="center" vertical="center"/>
    </xf>
    <xf numFmtId="166" fontId="8" fillId="0" borderId="27" xfId="0" applyNumberFormat="1" applyFont="1" applyFill="1" applyBorder="1" applyAlignment="1" applyProtection="1">
      <alignment horizontal="center" vertical="center" wrapText="1"/>
    </xf>
    <xf numFmtId="166" fontId="20" fillId="0" borderId="42" xfId="0" applyNumberFormat="1" applyFont="1" applyFill="1" applyBorder="1" applyAlignment="1" applyProtection="1">
      <alignment horizontal="center" vertical="center" wrapText="1"/>
    </xf>
    <xf numFmtId="166" fontId="20" fillId="0" borderId="22" xfId="0" applyNumberFormat="1" applyFont="1" applyFill="1" applyBorder="1" applyAlignment="1" applyProtection="1">
      <alignment horizontal="center" vertical="center" wrapText="1"/>
    </xf>
    <xf numFmtId="166" fontId="20" fillId="0" borderId="48" xfId="0" applyNumberFormat="1" applyFont="1" applyFill="1" applyBorder="1" applyAlignment="1" applyProtection="1">
      <alignment horizontal="center" vertical="center" wrapText="1"/>
    </xf>
    <xf numFmtId="166" fontId="20" fillId="0" borderId="17" xfId="0" applyNumberFormat="1" applyFont="1" applyFill="1" applyBorder="1" applyAlignment="1" applyProtection="1">
      <alignment horizontal="center" vertical="center" wrapText="1"/>
    </xf>
    <xf numFmtId="166" fontId="20" fillId="0" borderId="49" xfId="0" applyNumberFormat="1" applyFont="1" applyFill="1" applyBorder="1" applyAlignment="1" applyProtection="1">
      <alignment horizontal="center" vertical="center" wrapText="1"/>
    </xf>
    <xf numFmtId="166" fontId="20" fillId="0" borderId="13" xfId="0" applyNumberFormat="1" applyFont="1" applyFill="1" applyBorder="1" applyAlignment="1" applyProtection="1">
      <alignment horizontal="center" vertical="center" wrapText="1"/>
    </xf>
    <xf numFmtId="166" fontId="20" fillId="0" borderId="22" xfId="0" applyNumberFormat="1" applyFont="1" applyFill="1" applyBorder="1" applyAlignment="1" applyProtection="1">
      <alignment horizontal="left" vertical="center" wrapText="1" indent="1"/>
    </xf>
    <xf numFmtId="166" fontId="20" fillId="0" borderId="8" xfId="0" applyNumberFormat="1" applyFont="1" applyFill="1" applyBorder="1" applyAlignment="1" applyProtection="1">
      <alignment horizontal="center" vertical="center" wrapText="1"/>
    </xf>
    <xf numFmtId="166" fontId="22" fillId="0" borderId="23" xfId="0" applyNumberFormat="1" applyFont="1" applyFill="1" applyBorder="1" applyAlignment="1" applyProtection="1">
      <alignment vertical="center" wrapText="1"/>
    </xf>
    <xf numFmtId="166" fontId="20" fillId="0" borderId="10" xfId="0" applyNumberFormat="1" applyFont="1" applyFill="1" applyBorder="1" applyAlignment="1" applyProtection="1">
      <alignment horizontal="center" vertical="center" wrapText="1"/>
    </xf>
    <xf numFmtId="166" fontId="22" fillId="0" borderId="24" xfId="0" applyNumberFormat="1" applyFont="1" applyFill="1" applyBorder="1" applyAlignment="1" applyProtection="1">
      <alignment vertical="center" wrapText="1"/>
    </xf>
    <xf numFmtId="166" fontId="28" fillId="0" borderId="22" xfId="0" applyNumberFormat="1" applyFont="1" applyFill="1" applyBorder="1" applyAlignment="1" applyProtection="1">
      <alignment horizontal="left" vertical="center" wrapText="1" indent="1"/>
    </xf>
    <xf numFmtId="166" fontId="20" fillId="0" borderId="7" xfId="0" applyNumberFormat="1" applyFont="1" applyFill="1" applyBorder="1" applyAlignment="1" applyProtection="1">
      <alignment horizontal="center" vertical="center" wrapText="1"/>
    </xf>
    <xf numFmtId="166" fontId="22" fillId="0" borderId="49" xfId="0" applyNumberFormat="1" applyFont="1" applyFill="1" applyBorder="1" applyAlignment="1" applyProtection="1">
      <alignment vertical="center" wrapText="1"/>
    </xf>
    <xf numFmtId="0" fontId="22" fillId="0" borderId="2" xfId="8" applyFont="1" applyFill="1" applyBorder="1" applyAlignment="1" applyProtection="1">
      <alignment horizontal="left" vertical="center" indent="1"/>
    </xf>
    <xf numFmtId="0" fontId="22" fillId="0" borderId="3" xfId="8" applyFont="1" applyFill="1" applyBorder="1" applyAlignment="1" applyProtection="1">
      <alignment horizontal="left" vertical="center" wrapText="1" indent="1"/>
    </xf>
    <xf numFmtId="0" fontId="22" fillId="0" borderId="2" xfId="8" applyFont="1" applyFill="1" applyBorder="1" applyAlignment="1" applyProtection="1">
      <alignment horizontal="left" vertical="center" wrapText="1" indent="1"/>
    </xf>
    <xf numFmtId="0" fontId="22" fillId="0" borderId="3" xfId="8" applyFont="1" applyFill="1" applyBorder="1" applyAlignment="1" applyProtection="1">
      <alignment horizontal="left" vertical="center" indent="1"/>
    </xf>
    <xf numFmtId="0" fontId="8" fillId="0" borderId="14" xfId="8" applyFont="1" applyFill="1" applyBorder="1" applyAlignment="1" applyProtection="1">
      <alignment horizontal="left" indent="1"/>
    </xf>
    <xf numFmtId="166" fontId="29" fillId="0" borderId="46" xfId="7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15" xfId="0" applyFont="1" applyFill="1" applyBorder="1" applyAlignment="1" applyProtection="1">
      <alignment horizontal="center" vertical="center" wrapText="1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18" xfId="0" applyFont="1" applyBorder="1" applyAlignment="1" applyProtection="1">
      <alignment horizontal="left" vertical="center" wrapText="1" indent="1"/>
    </xf>
    <xf numFmtId="166" fontId="20" fillId="0" borderId="28" xfId="7" applyNumberFormat="1" applyFont="1" applyFill="1" applyBorder="1" applyAlignment="1" applyProtection="1">
      <alignment horizontal="right" vertical="center" wrapText="1" indent="1"/>
    </xf>
    <xf numFmtId="166" fontId="20" fillId="0" borderId="17" xfId="7" applyNumberFormat="1" applyFont="1" applyFill="1" applyBorder="1" applyAlignment="1" applyProtection="1">
      <alignment horizontal="right" vertical="center" wrapText="1" indent="1"/>
    </xf>
    <xf numFmtId="166" fontId="22" fillId="0" borderId="36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0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5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1" xfId="7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7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7" applyNumberFormat="1" applyFont="1" applyFill="1" applyBorder="1" applyAlignment="1" applyProtection="1">
      <alignment horizontal="right" vertical="center" wrapText="1" indent="1"/>
    </xf>
    <xf numFmtId="166" fontId="7" fillId="0" borderId="0" xfId="7" applyNumberFormat="1" applyFont="1" applyFill="1" applyBorder="1" applyAlignment="1" applyProtection="1">
      <alignment horizontal="right" vertical="center" wrapText="1" indent="1"/>
    </xf>
    <xf numFmtId="166" fontId="22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applyNumberFormat="1" applyFont="1" applyBorder="1" applyAlignment="1" applyProtection="1">
      <alignment horizontal="right" vertical="center" wrapText="1" indent="1"/>
    </xf>
    <xf numFmtId="0" fontId="6" fillId="0" borderId="34" xfId="0" applyFont="1" applyFill="1" applyBorder="1" applyAlignment="1" applyProtection="1">
      <alignment horizontal="right" vertical="center"/>
    </xf>
    <xf numFmtId="166" fontId="22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0" applyNumberFormat="1" applyFont="1" applyFill="1" applyBorder="1" applyAlignment="1" applyProtection="1">
      <alignment horizontal="right" vertical="center" wrapText="1" indent="1"/>
    </xf>
    <xf numFmtId="166" fontId="2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8" fillId="0" borderId="13" xfId="0" applyNumberFormat="1" applyFont="1" applyFill="1" applyBorder="1" applyAlignment="1" applyProtection="1">
      <alignment horizontal="centerContinuous" vertical="center" wrapText="1"/>
    </xf>
    <xf numFmtId="166" fontId="8" fillId="0" borderId="14" xfId="0" applyNumberFormat="1" applyFont="1" applyFill="1" applyBorder="1" applyAlignment="1" applyProtection="1">
      <alignment horizontal="centerContinuous" vertical="center" wrapText="1"/>
    </xf>
    <xf numFmtId="166" fontId="8" fillId="0" borderId="17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8" fillId="0" borderId="22" xfId="0" applyNumberFormat="1" applyFont="1" applyFill="1" applyBorder="1" applyAlignment="1" applyProtection="1">
      <alignment horizontal="center" vertical="center" wrapText="1"/>
    </xf>
    <xf numFmtId="166" fontId="28" fillId="0" borderId="13" xfId="0" applyNumberFormat="1" applyFont="1" applyFill="1" applyBorder="1" applyAlignment="1" applyProtection="1">
      <alignment horizontal="center" vertical="center" wrapText="1"/>
    </xf>
    <xf numFmtId="166" fontId="28" fillId="0" borderId="14" xfId="0" applyNumberFormat="1" applyFont="1" applyFill="1" applyBorder="1" applyAlignment="1" applyProtection="1">
      <alignment horizontal="center" vertical="center" wrapText="1"/>
    </xf>
    <xf numFmtId="166" fontId="28" fillId="0" borderId="17" xfId="0" applyNumberFormat="1" applyFont="1" applyFill="1" applyBorder="1" applyAlignment="1" applyProtection="1">
      <alignment horizontal="center" vertical="center" wrapText="1"/>
    </xf>
    <xf numFmtId="166" fontId="28" fillId="0" borderId="0" xfId="0" applyNumberFormat="1" applyFont="1" applyFill="1" applyAlignment="1" applyProtection="1">
      <alignment horizontal="center" vertical="center" wrapText="1"/>
    </xf>
    <xf numFmtId="166" fontId="0" fillId="0" borderId="51" xfId="0" applyNumberFormat="1" applyFill="1" applyBorder="1" applyAlignment="1" applyProtection="1">
      <alignment horizontal="left" vertical="center" wrapText="1" indent="1"/>
    </xf>
    <xf numFmtId="166" fontId="22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3" xfId="0" applyNumberFormat="1" applyFill="1" applyBorder="1" applyAlignment="1" applyProtection="1">
      <alignment horizontal="left" vertical="center" wrapText="1" indent="1"/>
    </xf>
    <xf numFmtId="166" fontId="22" fillId="0" borderId="8" xfId="0" applyNumberFormat="1" applyFont="1" applyFill="1" applyBorder="1" applyAlignment="1" applyProtection="1">
      <alignment horizontal="left" vertical="center" wrapText="1" indent="1"/>
    </xf>
    <xf numFmtId="166" fontId="22" fillId="0" borderId="52" xfId="0" applyNumberFormat="1" applyFont="1" applyFill="1" applyBorder="1" applyAlignment="1" applyProtection="1">
      <alignment horizontal="left" vertical="center" wrapText="1" indent="1"/>
    </xf>
    <xf numFmtId="166" fontId="31" fillId="0" borderId="22" xfId="0" applyNumberFormat="1" applyFont="1" applyFill="1" applyBorder="1" applyAlignment="1" applyProtection="1">
      <alignment horizontal="left" vertical="center" wrapText="1" indent="1"/>
    </xf>
    <xf numFmtId="166" fontId="1" fillId="0" borderId="49" xfId="0" applyNumberFormat="1" applyFont="1" applyFill="1" applyBorder="1" applyAlignment="1" applyProtection="1">
      <alignment horizontal="left" vertical="center" wrapText="1" indent="1"/>
    </xf>
    <xf numFmtId="166" fontId="29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3" xfId="0" applyNumberFormat="1" applyFont="1" applyFill="1" applyBorder="1" applyAlignment="1" applyProtection="1">
      <alignment horizontal="left" vertical="center" wrapText="1" indent="1"/>
    </xf>
    <xf numFmtId="166" fontId="32" fillId="0" borderId="2" xfId="0" applyNumberFormat="1" applyFont="1" applyFill="1" applyBorder="1" applyAlignment="1" applyProtection="1">
      <alignment horizontal="right" vertical="center" wrapText="1" indent="1"/>
    </xf>
    <xf numFmtId="166" fontId="31" fillId="0" borderId="13" xfId="0" applyNumberFormat="1" applyFont="1" applyFill="1" applyBorder="1" applyAlignment="1" applyProtection="1">
      <alignment horizontal="left" vertical="center" wrapText="1" indent="1"/>
    </xf>
    <xf numFmtId="166" fontId="31" fillId="0" borderId="35" xfId="0" applyNumberFormat="1" applyFont="1" applyFill="1" applyBorder="1" applyAlignment="1" applyProtection="1">
      <alignment horizontal="right" vertical="center" wrapText="1" indent="1"/>
    </xf>
    <xf numFmtId="166" fontId="2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32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2"/>
    </xf>
    <xf numFmtId="166" fontId="29" fillId="0" borderId="2" xfId="0" applyNumberFormat="1" applyFont="1" applyFill="1" applyBorder="1" applyAlignment="1" applyProtection="1">
      <alignment horizontal="left" vertical="center" wrapText="1" indent="2"/>
    </xf>
    <xf numFmtId="166" fontId="32" fillId="0" borderId="2" xfId="0" applyNumberFormat="1" applyFont="1" applyFill="1" applyBorder="1" applyAlignment="1" applyProtection="1">
      <alignment horizontal="left" vertical="center" wrapText="1" indent="1"/>
    </xf>
    <xf numFmtId="166" fontId="29" fillId="0" borderId="9" xfId="0" applyNumberFormat="1" applyFont="1" applyFill="1" applyBorder="1" applyAlignment="1" applyProtection="1">
      <alignment horizontal="left" vertical="center" wrapText="1" indent="1"/>
    </xf>
    <xf numFmtId="166" fontId="22" fillId="0" borderId="9" xfId="0" applyNumberFormat="1" applyFont="1" applyFill="1" applyBorder="1" applyAlignment="1" applyProtection="1">
      <alignment horizontal="left" vertical="center" wrapText="1" indent="2"/>
    </xf>
    <xf numFmtId="166" fontId="22" fillId="0" borderId="10" xfId="0" applyNumberFormat="1" applyFont="1" applyFill="1" applyBorder="1" applyAlignment="1" applyProtection="1">
      <alignment horizontal="left" vertical="center" wrapText="1" indent="2"/>
    </xf>
    <xf numFmtId="166" fontId="32" fillId="0" borderId="3" xfId="0" applyNumberFormat="1" applyFont="1" applyFill="1" applyBorder="1" applyAlignment="1" applyProtection="1">
      <alignment horizontal="right" vertical="center" wrapText="1" indent="1"/>
    </xf>
    <xf numFmtId="168" fontId="29" fillId="0" borderId="53" xfId="1" applyNumberFormat="1" applyFont="1" applyFill="1" applyBorder="1" applyProtection="1">
      <protection locked="0"/>
    </xf>
    <xf numFmtId="168" fontId="29" fillId="0" borderId="45" xfId="1" applyNumberFormat="1" applyFont="1" applyFill="1" applyBorder="1" applyProtection="1">
      <protection locked="0"/>
    </xf>
    <xf numFmtId="168" fontId="29" fillId="0" borderId="40" xfId="1" applyNumberFormat="1" applyFont="1" applyFill="1" applyBorder="1" applyProtection="1">
      <protection locked="0"/>
    </xf>
    <xf numFmtId="0" fontId="29" fillId="0" borderId="3" xfId="7" applyFont="1" applyFill="1" applyBorder="1" applyProtection="1"/>
    <xf numFmtId="166" fontId="8" fillId="0" borderId="40" xfId="0" applyNumberFormat="1" applyFont="1" applyFill="1" applyBorder="1" applyAlignment="1" applyProtection="1">
      <alignment horizontal="right" vertical="center" wrapText="1" indent="1"/>
    </xf>
    <xf numFmtId="166" fontId="22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</xf>
    <xf numFmtId="166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6" fontId="20" fillId="0" borderId="35" xfId="0" applyNumberFormat="1" applyFont="1" applyFill="1" applyBorder="1" applyAlignment="1" applyProtection="1">
      <alignment horizontal="right" vertical="center" wrapText="1" indent="1"/>
    </xf>
    <xf numFmtId="166" fontId="20" fillId="0" borderId="17" xfId="0" applyNumberFormat="1" applyFont="1" applyFill="1" applyBorder="1" applyAlignment="1" applyProtection="1">
      <alignment horizontal="right" vertical="center" wrapText="1" indent="1"/>
    </xf>
    <xf numFmtId="49" fontId="8" fillId="0" borderId="36" xfId="0" applyNumberFormat="1" applyFont="1" applyFill="1" applyBorder="1" applyAlignment="1" applyProtection="1">
      <alignment horizontal="right" vertical="center"/>
    </xf>
    <xf numFmtId="49" fontId="8" fillId="0" borderId="54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5" xfId="7" applyFont="1" applyFill="1" applyBorder="1" applyAlignment="1" applyProtection="1">
      <alignment horizontal="center" vertical="center" wrapText="1"/>
    </xf>
    <xf numFmtId="0" fontId="7" fillId="0" borderId="55" xfId="7" applyFont="1" applyFill="1" applyBorder="1" applyAlignment="1" applyProtection="1">
      <alignment vertical="center" wrapText="1"/>
    </xf>
    <xf numFmtId="166" fontId="7" fillId="0" borderId="55" xfId="7" applyNumberFormat="1" applyFont="1" applyFill="1" applyBorder="1" applyAlignment="1" applyProtection="1">
      <alignment horizontal="right" vertical="center" wrapText="1" indent="1"/>
    </xf>
    <xf numFmtId="0" fontId="22" fillId="0" borderId="55" xfId="7" applyFont="1" applyFill="1" applyBorder="1" applyAlignment="1" applyProtection="1">
      <alignment horizontal="right" vertical="center" wrapText="1" indent="1"/>
      <protection locked="0"/>
    </xf>
    <xf numFmtId="166" fontId="29" fillId="0" borderId="55" xfId="7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/>
    </xf>
    <xf numFmtId="0" fontId="31" fillId="0" borderId="28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left" vertical="center" wrapText="1" indent="1"/>
    </xf>
    <xf numFmtId="0" fontId="12" fillId="0" borderId="0" xfId="7" applyFont="1" applyFill="1" applyProtection="1"/>
    <xf numFmtId="0" fontId="12" fillId="0" borderId="0" xfId="7" applyFont="1" applyFill="1" applyAlignment="1" applyProtection="1">
      <alignment horizontal="right" vertical="center" indent="1"/>
    </xf>
    <xf numFmtId="0" fontId="12" fillId="0" borderId="0" xfId="7" applyFont="1" applyFill="1"/>
    <xf numFmtId="0" fontId="12" fillId="0" borderId="0" xfId="7" applyFont="1" applyFill="1" applyAlignment="1">
      <alignment horizontal="right" vertical="center" indent="1"/>
    </xf>
    <xf numFmtId="0" fontId="39" fillId="0" borderId="2" xfId="0" applyFont="1" applyBorder="1" applyAlignment="1">
      <alignment horizontal="justify" wrapText="1"/>
    </xf>
    <xf numFmtId="0" fontId="39" fillId="0" borderId="2" xfId="0" applyFont="1" applyBorder="1" applyAlignment="1">
      <alignment wrapText="1"/>
    </xf>
    <xf numFmtId="0" fontId="39" fillId="0" borderId="26" xfId="0" applyFont="1" applyBorder="1" applyAlignment="1">
      <alignment wrapText="1"/>
    </xf>
    <xf numFmtId="0" fontId="44" fillId="0" borderId="0" xfId="0" applyFont="1" applyFill="1" applyAlignment="1" applyProtection="1">
      <alignment horizontal="left" vertical="center" wrapText="1"/>
    </xf>
    <xf numFmtId="0" fontId="44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6" fontId="0" fillId="0" borderId="49" xfId="0" applyNumberFormat="1" applyFill="1" applyBorder="1" applyAlignment="1" applyProtection="1">
      <alignment horizontal="left" vertical="center" wrapText="1" indent="1"/>
    </xf>
    <xf numFmtId="166" fontId="22" fillId="0" borderId="7" xfId="0" applyNumberFormat="1" applyFont="1" applyFill="1" applyBorder="1" applyAlignment="1" applyProtection="1">
      <alignment horizontal="left" vertical="center" wrapText="1" indent="1"/>
    </xf>
    <xf numFmtId="166" fontId="22" fillId="0" borderId="56" xfId="0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6" xfId="7" applyNumberFormat="1" applyFont="1" applyFill="1" applyBorder="1" applyAlignment="1" applyProtection="1">
      <alignment horizontal="right" vertical="center" wrapText="1" indent="1"/>
    </xf>
    <xf numFmtId="166" fontId="20" fillId="0" borderId="14" xfId="7" applyNumberFormat="1" applyFont="1" applyFill="1" applyBorder="1" applyAlignment="1" applyProtection="1">
      <alignment horizontal="right" vertical="center" wrapText="1" indent="1"/>
    </xf>
    <xf numFmtId="166" fontId="22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7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" xfId="7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1" xfId="7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7" applyNumberFormat="1" applyFont="1" applyFill="1" applyBorder="1" applyAlignment="1" applyProtection="1">
      <alignment horizontal="right" vertical="center" wrapText="1" indent="1"/>
    </xf>
    <xf numFmtId="0" fontId="8" fillId="0" borderId="41" xfId="7" applyFont="1" applyFill="1" applyBorder="1" applyAlignment="1" applyProtection="1">
      <alignment horizontal="center" vertical="center" wrapText="1"/>
    </xf>
    <xf numFmtId="166" fontId="26" fillId="0" borderId="57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20" fillId="0" borderId="15" xfId="7" applyFont="1" applyFill="1" applyBorder="1" applyAlignment="1" applyProtection="1">
      <alignment horizontal="center" vertical="center" wrapText="1"/>
    </xf>
    <xf numFmtId="0" fontId="20" fillId="0" borderId="16" xfId="7" applyFont="1" applyFill="1" applyBorder="1" applyAlignment="1" applyProtection="1">
      <alignment horizontal="center" vertical="center" wrapText="1"/>
    </xf>
    <xf numFmtId="0" fontId="22" fillId="0" borderId="3" xfId="7" applyFont="1" applyFill="1" applyBorder="1" applyAlignment="1" applyProtection="1">
      <alignment horizontal="left" vertical="center" wrapText="1" indent="6"/>
    </xf>
    <xf numFmtId="0" fontId="12" fillId="0" borderId="0" xfId="7" applyFill="1" applyProtection="1"/>
    <xf numFmtId="0" fontId="22" fillId="0" borderId="0" xfId="7" applyFont="1" applyFill="1" applyProtection="1"/>
    <xf numFmtId="0" fontId="15" fillId="0" borderId="0" xfId="7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19" xfId="0" applyFont="1" applyBorder="1" applyAlignment="1" applyProtection="1">
      <alignment wrapText="1"/>
    </xf>
    <xf numFmtId="0" fontId="12" fillId="0" borderId="0" xfId="7" applyFill="1" applyAlignment="1" applyProtection="1"/>
    <xf numFmtId="166" fontId="25" fillId="0" borderId="17" xfId="0" quotePrefix="1" applyNumberFormat="1" applyFont="1" applyBorder="1" applyAlignment="1" applyProtection="1">
      <alignment horizontal="right" vertical="center" wrapText="1" indent="1"/>
    </xf>
    <xf numFmtId="0" fontId="24" fillId="0" borderId="0" xfId="7" applyFont="1" applyFill="1" applyProtection="1"/>
    <xf numFmtId="0" fontId="23" fillId="0" borderId="0" xfId="7" applyFont="1" applyFill="1" applyProtection="1"/>
    <xf numFmtId="0" fontId="12" fillId="0" borderId="0" xfId="7" applyFill="1" applyBorder="1" applyProtection="1"/>
    <xf numFmtId="166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22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2" fillId="0" borderId="9" xfId="7" applyNumberFormat="1" applyFont="1" applyFill="1" applyBorder="1" applyAlignment="1" applyProtection="1">
      <alignment horizontal="center" vertical="center" wrapText="1"/>
    </xf>
    <xf numFmtId="49" fontId="22" fillId="0" borderId="8" xfId="7" applyNumberFormat="1" applyFont="1" applyFill="1" applyBorder="1" applyAlignment="1" applyProtection="1">
      <alignment horizontal="center" vertical="center" wrapText="1"/>
    </xf>
    <xf numFmtId="49" fontId="22" fillId="0" borderId="10" xfId="7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18" xfId="0" applyFont="1" applyBorder="1" applyAlignment="1" applyProtection="1">
      <alignment horizontal="center" wrapText="1"/>
    </xf>
    <xf numFmtId="49" fontId="22" fillId="0" borderId="11" xfId="7" applyNumberFormat="1" applyFont="1" applyFill="1" applyBorder="1" applyAlignment="1" applyProtection="1">
      <alignment horizontal="center" vertical="center" wrapText="1"/>
    </xf>
    <xf numFmtId="49" fontId="22" fillId="0" borderId="7" xfId="7" applyNumberFormat="1" applyFont="1" applyFill="1" applyBorder="1" applyAlignment="1" applyProtection="1">
      <alignment horizontal="center" vertical="center" wrapText="1"/>
    </xf>
    <xf numFmtId="49" fontId="22" fillId="0" borderId="12" xfId="7" applyNumberFormat="1" applyFont="1" applyFill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 wrapText="1"/>
    </xf>
    <xf numFmtId="166" fontId="28" fillId="0" borderId="35" xfId="7" applyNumberFormat="1" applyFont="1" applyFill="1" applyBorder="1" applyAlignment="1" applyProtection="1">
      <alignment horizontal="right" vertical="center" wrapText="1" indent="1"/>
    </xf>
    <xf numFmtId="0" fontId="20" fillId="0" borderId="35" xfId="7" applyFont="1" applyFill="1" applyBorder="1" applyAlignment="1" applyProtection="1">
      <alignment horizontal="center" vertical="center" wrapText="1"/>
    </xf>
    <xf numFmtId="0" fontId="8" fillId="0" borderId="59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7" applyFont="1" applyFill="1" applyBorder="1" applyAlignment="1" applyProtection="1">
      <alignment horizontal="left" vertical="center" wrapText="1" indent="1"/>
    </xf>
    <xf numFmtId="0" fontId="29" fillId="0" borderId="2" xfId="7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6" fontId="29" fillId="0" borderId="25" xfId="7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7" xfId="7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" xfId="7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18" xfId="0" applyFont="1" applyBorder="1" applyAlignment="1" applyProtection="1">
      <alignment vertical="center" wrapText="1"/>
    </xf>
    <xf numFmtId="166" fontId="20" fillId="0" borderId="14" xfId="7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35" xfId="7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13" xfId="7" applyFont="1" applyFill="1" applyBorder="1" applyAlignment="1">
      <alignment horizontal="center" vertical="center"/>
    </xf>
    <xf numFmtId="0" fontId="34" fillId="0" borderId="0" xfId="7" applyFont="1" applyFill="1"/>
    <xf numFmtId="0" fontId="28" fillId="0" borderId="13" xfId="7" applyFont="1" applyFill="1" applyBorder="1" applyAlignment="1" applyProtection="1">
      <alignment horizontal="center" vertical="center"/>
    </xf>
    <xf numFmtId="166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/>
    </xf>
    <xf numFmtId="166" fontId="5" fillId="0" borderId="0" xfId="0" applyNumberFormat="1" applyFont="1" applyFill="1" applyAlignment="1" applyProtection="1">
      <alignment vertical="center"/>
    </xf>
    <xf numFmtId="166" fontId="5" fillId="0" borderId="0" xfId="0" applyNumberFormat="1" applyFont="1" applyFill="1" applyAlignment="1" applyProtection="1">
      <alignment horizontal="center" vertical="center"/>
    </xf>
    <xf numFmtId="166" fontId="5" fillId="0" borderId="0" xfId="0" applyNumberFormat="1" applyFont="1" applyFill="1" applyAlignment="1" applyProtection="1">
      <alignment horizontal="center" vertical="center" wrapText="1"/>
    </xf>
    <xf numFmtId="0" fontId="22" fillId="0" borderId="1" xfId="8" applyFont="1" applyFill="1" applyBorder="1" applyAlignment="1" applyProtection="1">
      <alignment horizontal="left" vertical="center" wrapText="1" indent="1"/>
    </xf>
    <xf numFmtId="174" fontId="31" fillId="0" borderId="6" xfId="7" applyNumberFormat="1" applyFont="1" applyFill="1" applyBorder="1" applyAlignment="1">
      <alignment horizontal="center" vertical="center" wrapText="1"/>
    </xf>
    <xf numFmtId="0" fontId="26" fillId="0" borderId="6" xfId="0" applyFont="1" applyBorder="1" applyAlignment="1" applyProtection="1">
      <alignment vertical="center" wrapText="1"/>
    </xf>
    <xf numFmtId="0" fontId="20" fillId="0" borderId="18" xfId="7" applyFont="1" applyFill="1" applyBorder="1" applyAlignment="1" applyProtection="1">
      <alignment horizontal="left" vertical="center" wrapText="1" indent="1"/>
    </xf>
    <xf numFmtId="0" fontId="20" fillId="0" borderId="19" xfId="7" applyFont="1" applyFill="1" applyBorder="1" applyAlignment="1" applyProtection="1">
      <alignment vertical="center" wrapText="1"/>
    </xf>
    <xf numFmtId="166" fontId="20" fillId="0" borderId="37" xfId="7" applyNumberFormat="1" applyFont="1" applyFill="1" applyBorder="1" applyAlignment="1" applyProtection="1">
      <alignment horizontal="right" vertical="center" wrapText="1" indent="1"/>
    </xf>
    <xf numFmtId="0" fontId="22" fillId="0" borderId="26" xfId="7" applyFont="1" applyFill="1" applyBorder="1" applyAlignment="1" applyProtection="1">
      <alignment horizontal="left" vertical="center" wrapText="1" indent="7"/>
    </xf>
    <xf numFmtId="166" fontId="27" fillId="0" borderId="17" xfId="0" applyNumberFormat="1" applyFont="1" applyBorder="1" applyAlignment="1" applyProtection="1">
      <alignment horizontal="right" vertical="center" wrapText="1" indent="1"/>
      <protection locked="0"/>
    </xf>
    <xf numFmtId="0" fontId="20" fillId="0" borderId="13" xfId="7" applyFont="1" applyFill="1" applyBorder="1" applyAlignment="1" applyProtection="1">
      <alignment horizontal="left" vertical="center" wrapText="1"/>
    </xf>
    <xf numFmtId="166" fontId="32" fillId="0" borderId="1" xfId="0" applyNumberFormat="1" applyFont="1" applyFill="1" applyBorder="1" applyAlignment="1" applyProtection="1">
      <alignment horizontal="right" vertical="center" wrapText="1" indent="1"/>
    </xf>
    <xf numFmtId="49" fontId="28" fillId="0" borderId="13" xfId="7" applyNumberFormat="1" applyFont="1" applyFill="1" applyBorder="1" applyAlignment="1" applyProtection="1">
      <alignment horizontal="center" vertical="center" wrapText="1"/>
    </xf>
    <xf numFmtId="166" fontId="20" fillId="0" borderId="60" xfId="7" applyNumberFormat="1" applyFont="1" applyFill="1" applyBorder="1" applyAlignment="1" applyProtection="1">
      <alignment horizontal="right" vertical="center" wrapText="1" indent="1"/>
    </xf>
    <xf numFmtId="166" fontId="22" fillId="0" borderId="53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1" xfId="7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54" xfId="7" applyNumberFormat="1" applyFont="1" applyFill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35" xfId="0" quotePrefix="1" applyNumberFormat="1" applyFont="1" applyBorder="1" applyAlignment="1" applyProtection="1">
      <alignment horizontal="right" vertical="center" wrapText="1" indent="1"/>
    </xf>
    <xf numFmtId="166" fontId="22" fillId="0" borderId="4" xfId="7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6" xfId="7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9" xfId="7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60" xfId="7" applyFont="1" applyFill="1" applyBorder="1" applyAlignment="1" applyProtection="1">
      <alignment horizontal="center" vertical="center" wrapText="1"/>
    </xf>
    <xf numFmtId="0" fontId="28" fillId="0" borderId="19" xfId="7" applyFont="1" applyFill="1" applyBorder="1" applyAlignment="1" applyProtection="1">
      <alignment vertical="center" wrapText="1"/>
    </xf>
    <xf numFmtId="166" fontId="28" fillId="0" borderId="19" xfId="7" applyNumberFormat="1" applyFont="1" applyFill="1" applyBorder="1" applyAlignment="1" applyProtection="1">
      <alignment horizontal="right" vertical="center" wrapText="1" indent="1"/>
    </xf>
    <xf numFmtId="166" fontId="28" fillId="0" borderId="54" xfId="7" applyNumberFormat="1" applyFont="1" applyFill="1" applyBorder="1" applyAlignment="1" applyProtection="1">
      <alignment horizontal="right" vertical="center" wrapText="1" indent="1"/>
    </xf>
    <xf numFmtId="0" fontId="22" fillId="0" borderId="55" xfId="7" applyFont="1" applyFill="1" applyBorder="1" applyAlignment="1" applyProtection="1">
      <alignment horizontal="right" vertical="center" wrapText="1" indent="1"/>
    </xf>
    <xf numFmtId="166" fontId="29" fillId="0" borderId="55" xfId="7" applyNumberFormat="1" applyFont="1" applyFill="1" applyBorder="1" applyAlignment="1" applyProtection="1">
      <alignment horizontal="right" vertical="center" wrapText="1" indent="1"/>
    </xf>
    <xf numFmtId="0" fontId="15" fillId="0" borderId="0" xfId="7" applyFont="1" applyFill="1" applyBorder="1" applyProtection="1"/>
    <xf numFmtId="166" fontId="28" fillId="0" borderId="14" xfId="7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7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6" fontId="25" fillId="0" borderId="35" xfId="0" quotePrefix="1" applyNumberFormat="1" applyFont="1" applyBorder="1" applyAlignment="1" applyProtection="1">
      <alignment horizontal="right" vertical="center" wrapText="1" indent="1"/>
      <protection locked="0"/>
    </xf>
    <xf numFmtId="0" fontId="26" fillId="0" borderId="6" xfId="0" applyFont="1" applyBorder="1" applyAlignment="1" applyProtection="1">
      <alignment horizontal="left" indent="1"/>
    </xf>
    <xf numFmtId="0" fontId="28" fillId="0" borderId="14" xfId="7" applyFont="1" applyFill="1" applyBorder="1" applyAlignment="1" applyProtection="1">
      <alignment horizontal="center" vertical="center"/>
    </xf>
    <xf numFmtId="0" fontId="28" fillId="0" borderId="17" xfId="7" applyFont="1" applyFill="1" applyBorder="1" applyAlignment="1" applyProtection="1">
      <alignment horizontal="center" vertical="center"/>
    </xf>
    <xf numFmtId="0" fontId="26" fillId="0" borderId="6" xfId="0" applyFont="1" applyBorder="1" applyAlignment="1" applyProtection="1"/>
    <xf numFmtId="166" fontId="28" fillId="0" borderId="37" xfId="0" applyNumberFormat="1" applyFont="1" applyFill="1" applyBorder="1" applyAlignment="1" applyProtection="1">
      <alignment horizontal="center" vertical="center" wrapText="1"/>
    </xf>
    <xf numFmtId="166" fontId="20" fillId="0" borderId="37" xfId="0" applyNumberFormat="1" applyFont="1" applyFill="1" applyBorder="1" applyAlignment="1" applyProtection="1">
      <alignment horizontal="center" vertical="center" wrapText="1"/>
    </xf>
    <xf numFmtId="168" fontId="46" fillId="0" borderId="3" xfId="1" applyNumberFormat="1" applyFont="1" applyFill="1" applyBorder="1" applyProtection="1">
      <protection locked="0"/>
    </xf>
    <xf numFmtId="168" fontId="46" fillId="0" borderId="25" xfId="1" applyNumberFormat="1" applyFont="1" applyFill="1" applyBorder="1"/>
    <xf numFmtId="168" fontId="46" fillId="0" borderId="2" xfId="1" applyNumberFormat="1" applyFont="1" applyFill="1" applyBorder="1" applyProtection="1">
      <protection locked="0"/>
    </xf>
    <xf numFmtId="168" fontId="46" fillId="0" borderId="20" xfId="1" applyNumberFormat="1" applyFont="1" applyFill="1" applyBorder="1"/>
    <xf numFmtId="168" fontId="46" fillId="0" borderId="6" xfId="1" applyNumberFormat="1" applyFont="1" applyFill="1" applyBorder="1" applyProtection="1">
      <protection locked="0"/>
    </xf>
    <xf numFmtId="168" fontId="47" fillId="0" borderId="14" xfId="7" applyNumberFormat="1" applyFont="1" applyFill="1" applyBorder="1"/>
    <xf numFmtId="168" fontId="47" fillId="0" borderId="17" xfId="7" applyNumberFormat="1" applyFont="1" applyFill="1" applyBorder="1"/>
    <xf numFmtId="49" fontId="46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2" xfId="0" applyNumberFormat="1" applyFont="1" applyFill="1" applyBorder="1" applyAlignment="1" applyProtection="1">
      <alignment vertical="center" wrapText="1"/>
    </xf>
    <xf numFmtId="166" fontId="46" fillId="0" borderId="13" xfId="0" applyNumberFormat="1" applyFont="1" applyFill="1" applyBorder="1" applyAlignment="1" applyProtection="1">
      <alignment vertical="center" wrapText="1"/>
    </xf>
    <xf numFmtId="166" fontId="46" fillId="0" borderId="14" xfId="0" applyNumberFormat="1" applyFont="1" applyFill="1" applyBorder="1" applyAlignment="1" applyProtection="1">
      <alignment vertical="center" wrapText="1"/>
    </xf>
    <xf numFmtId="166" fontId="46" fillId="0" borderId="17" xfId="0" applyNumberFormat="1" applyFont="1" applyFill="1" applyBorder="1" applyAlignment="1" applyProtection="1">
      <alignment vertical="center" wrapText="1"/>
    </xf>
    <xf numFmtId="49" fontId="46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3" xfId="0" applyNumberFormat="1" applyFont="1" applyFill="1" applyBorder="1" applyAlignment="1" applyProtection="1">
      <alignment vertical="center" wrapText="1"/>
      <protection locked="0"/>
    </xf>
    <xf numFmtId="166" fontId="46" fillId="0" borderId="8" xfId="0" applyNumberFormat="1" applyFont="1" applyFill="1" applyBorder="1" applyAlignment="1" applyProtection="1">
      <alignment vertical="center" wrapText="1"/>
      <protection locked="0"/>
    </xf>
    <xf numFmtId="166" fontId="46" fillId="0" borderId="2" xfId="0" applyNumberFormat="1" applyFont="1" applyFill="1" applyBorder="1" applyAlignment="1" applyProtection="1">
      <alignment vertical="center" wrapText="1"/>
      <protection locked="0"/>
    </xf>
    <xf numFmtId="166" fontId="46" fillId="0" borderId="20" xfId="0" applyNumberFormat="1" applyFont="1" applyFill="1" applyBorder="1" applyAlignment="1" applyProtection="1">
      <alignment vertical="center" wrapText="1"/>
      <protection locked="0"/>
    </xf>
    <xf numFmtId="49" fontId="4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4" xfId="0" applyNumberFormat="1" applyFont="1" applyFill="1" applyBorder="1" applyAlignment="1" applyProtection="1">
      <alignment vertical="center" wrapText="1"/>
      <protection locked="0"/>
    </xf>
    <xf numFmtId="166" fontId="46" fillId="0" borderId="10" xfId="0" applyNumberFormat="1" applyFont="1" applyFill="1" applyBorder="1" applyAlignment="1" applyProtection="1">
      <alignment vertical="center" wrapText="1"/>
      <protection locked="0"/>
    </xf>
    <xf numFmtId="166" fontId="46" fillId="0" borderId="6" xfId="0" applyNumberFormat="1" applyFont="1" applyFill="1" applyBorder="1" applyAlignment="1" applyProtection="1">
      <alignment vertical="center" wrapText="1"/>
      <protection locked="0"/>
    </xf>
    <xf numFmtId="166" fontId="46" fillId="0" borderId="21" xfId="0" applyNumberFormat="1" applyFont="1" applyFill="1" applyBorder="1" applyAlignment="1" applyProtection="1">
      <alignment vertical="center" wrapText="1"/>
      <protection locked="0"/>
    </xf>
    <xf numFmtId="49" fontId="46" fillId="0" borderId="56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49" xfId="0" applyNumberFormat="1" applyFont="1" applyFill="1" applyBorder="1" applyAlignment="1" applyProtection="1">
      <alignment vertical="center" wrapText="1"/>
      <protection locked="0"/>
    </xf>
    <xf numFmtId="166" fontId="46" fillId="0" borderId="7" xfId="0" applyNumberFormat="1" applyFont="1" applyFill="1" applyBorder="1" applyAlignment="1" applyProtection="1">
      <alignment vertical="center" wrapText="1"/>
      <protection locked="0"/>
    </xf>
    <xf numFmtId="166" fontId="46" fillId="0" borderId="1" xfId="0" applyNumberFormat="1" applyFont="1" applyFill="1" applyBorder="1" applyAlignment="1" applyProtection="1">
      <alignment vertical="center" wrapText="1"/>
      <protection locked="0"/>
    </xf>
    <xf numFmtId="166" fontId="46" fillId="0" borderId="29" xfId="0" applyNumberFormat="1" applyFont="1" applyFill="1" applyBorder="1" applyAlignment="1" applyProtection="1">
      <alignment vertical="center" wrapText="1"/>
      <protection locked="0"/>
    </xf>
    <xf numFmtId="166" fontId="46" fillId="2" borderId="48" xfId="0" applyNumberFormat="1" applyFont="1" applyFill="1" applyBorder="1" applyAlignment="1" applyProtection="1">
      <alignment horizontal="left" vertical="center" wrapText="1" indent="2"/>
    </xf>
    <xf numFmtId="166" fontId="48" fillId="0" borderId="1" xfId="8" applyNumberFormat="1" applyFont="1" applyFill="1" applyBorder="1" applyAlignment="1" applyProtection="1">
      <alignment vertical="center"/>
      <protection locked="0"/>
    </xf>
    <xf numFmtId="166" fontId="48" fillId="0" borderId="2" xfId="8" applyNumberFormat="1" applyFont="1" applyFill="1" applyBorder="1" applyAlignment="1" applyProtection="1">
      <alignment vertical="center"/>
      <protection locked="0"/>
    </xf>
    <xf numFmtId="166" fontId="48" fillId="0" borderId="3" xfId="8" applyNumberFormat="1" applyFont="1" applyFill="1" applyBorder="1" applyAlignment="1" applyProtection="1">
      <alignment vertical="center"/>
      <protection locked="0"/>
    </xf>
    <xf numFmtId="166" fontId="49" fillId="0" borderId="14" xfId="8" applyNumberFormat="1" applyFont="1" applyFill="1" applyBorder="1" applyAlignment="1" applyProtection="1">
      <alignment vertical="center"/>
    </xf>
    <xf numFmtId="166" fontId="49" fillId="0" borderId="14" xfId="8" applyNumberFormat="1" applyFont="1" applyFill="1" applyBorder="1" applyProtection="1"/>
    <xf numFmtId="3" fontId="50" fillId="0" borderId="36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Fill="1" applyBorder="1" applyAlignment="1" applyProtection="1">
      <alignment horizontal="right" vertical="center" indent="1"/>
      <protection locked="0"/>
    </xf>
    <xf numFmtId="3" fontId="50" fillId="0" borderId="21" xfId="0" applyNumberFormat="1" applyFont="1" applyFill="1" applyBorder="1" applyAlignment="1" applyProtection="1">
      <alignment horizontal="right" vertical="center" indent="1"/>
      <protection locked="0"/>
    </xf>
    <xf numFmtId="3" fontId="51" fillId="0" borderId="17" xfId="0" applyNumberFormat="1" applyFont="1" applyFill="1" applyBorder="1" applyAlignment="1" applyProtection="1">
      <alignment horizontal="right" vertical="center" indent="1"/>
    </xf>
    <xf numFmtId="0" fontId="35" fillId="0" borderId="28" xfId="0" applyFont="1" applyFill="1" applyBorder="1" applyAlignment="1" applyProtection="1">
      <alignment horizontal="center" vertical="center" wrapText="1"/>
    </xf>
    <xf numFmtId="0" fontId="26" fillId="0" borderId="6" xfId="0" applyFont="1" applyBorder="1" applyAlignment="1" applyProtection="1">
      <alignment horizontal="left" vertical="center" wrapText="1"/>
    </xf>
    <xf numFmtId="166" fontId="22" fillId="0" borderId="21" xfId="7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7" applyFont="1" applyFill="1" applyAlignment="1" applyProtection="1">
      <alignment vertical="center"/>
    </xf>
    <xf numFmtId="166" fontId="29" fillId="0" borderId="21" xfId="7" applyNumberFormat="1" applyFont="1" applyFill="1" applyBorder="1" applyAlignment="1" applyProtection="1">
      <alignment horizontal="right" vertical="center" wrapText="1"/>
      <protection locked="0"/>
    </xf>
    <xf numFmtId="0" fontId="26" fillId="0" borderId="3" xfId="0" applyFont="1" applyBorder="1" applyAlignment="1">
      <alignment horizontal="left" wrapText="1" indent="1"/>
    </xf>
    <xf numFmtId="0" fontId="26" fillId="0" borderId="1" xfId="0" applyFont="1" applyBorder="1" applyAlignment="1">
      <alignment horizontal="left" vertical="center" wrapText="1" indent="1"/>
    </xf>
    <xf numFmtId="0" fontId="4" fillId="0" borderId="13" xfId="7" applyFont="1" applyFill="1" applyBorder="1" applyAlignment="1" applyProtection="1">
      <alignment horizontal="center" vertical="center" wrapText="1"/>
    </xf>
    <xf numFmtId="0" fontId="4" fillId="0" borderId="14" xfId="7" applyFont="1" applyFill="1" applyBorder="1" applyAlignment="1" applyProtection="1">
      <alignment horizontal="center" vertical="center" wrapText="1"/>
    </xf>
    <xf numFmtId="0" fontId="4" fillId="0" borderId="17" xfId="7" applyFont="1" applyFill="1" applyBorder="1" applyAlignment="1" applyProtection="1">
      <alignment horizontal="center" vertical="center" wrapText="1"/>
    </xf>
    <xf numFmtId="0" fontId="8" fillId="0" borderId="15" xfId="7" applyFont="1" applyFill="1" applyBorder="1" applyAlignment="1" applyProtection="1">
      <alignment horizontal="center" vertical="center" wrapText="1"/>
    </xf>
    <xf numFmtId="0" fontId="8" fillId="0" borderId="16" xfId="7" applyFont="1" applyFill="1" applyBorder="1" applyAlignment="1" applyProtection="1">
      <alignment horizontal="center" vertical="center" wrapText="1"/>
    </xf>
    <xf numFmtId="0" fontId="8" fillId="0" borderId="28" xfId="7" applyFont="1" applyFill="1" applyBorder="1" applyAlignment="1" applyProtection="1">
      <alignment horizontal="center" vertical="center" wrapText="1"/>
    </xf>
    <xf numFmtId="49" fontId="22" fillId="0" borderId="10" xfId="7" applyNumberFormat="1" applyFont="1" applyFill="1" applyBorder="1" applyAlignment="1" applyProtection="1">
      <alignment horizontal="left" vertical="center" wrapText="1"/>
    </xf>
    <xf numFmtId="0" fontId="26" fillId="0" borderId="1" xfId="0" applyFont="1" applyBorder="1" applyAlignment="1" applyProtection="1">
      <alignment horizontal="left" wrapText="1" indent="1"/>
    </xf>
    <xf numFmtId="49" fontId="22" fillId="0" borderId="13" xfId="7" applyNumberFormat="1" applyFont="1" applyFill="1" applyBorder="1" applyAlignment="1" applyProtection="1">
      <alignment horizontal="left" vertical="center" wrapText="1" indent="1"/>
    </xf>
    <xf numFmtId="0" fontId="26" fillId="0" borderId="14" xfId="0" applyFont="1" applyBorder="1" applyAlignment="1" applyProtection="1">
      <alignment horizontal="left" vertical="center" wrapText="1" indent="1"/>
    </xf>
    <xf numFmtId="166" fontId="29" fillId="0" borderId="17" xfId="7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26" xfId="0" applyFont="1" applyBorder="1" applyAlignment="1" applyProtection="1">
      <alignment horizontal="left" vertical="center" wrapText="1" indent="1"/>
    </xf>
    <xf numFmtId="166" fontId="29" fillId="0" borderId="27" xfId="7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7" applyFont="1" applyFill="1" applyBorder="1" applyAlignment="1" applyProtection="1">
      <alignment horizontal="left" vertical="center" wrapText="1" indent="1"/>
    </xf>
    <xf numFmtId="166" fontId="22" fillId="0" borderId="35" xfId="7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quotePrefix="1" applyNumberFormat="1" applyFont="1" applyBorder="1" applyAlignment="1" applyProtection="1">
      <alignment horizontal="right" vertical="center" wrapText="1" indent="1"/>
    </xf>
    <xf numFmtId="0" fontId="27" fillId="0" borderId="19" xfId="0" applyFont="1" applyBorder="1" applyAlignment="1" applyProtection="1">
      <alignment horizontal="left" vertical="center" wrapText="1" indent="1"/>
    </xf>
    <xf numFmtId="0" fontId="29" fillId="0" borderId="0" xfId="7" applyFont="1" applyFill="1" applyProtection="1"/>
    <xf numFmtId="0" fontId="21" fillId="0" borderId="34" xfId="0" applyFont="1" applyFill="1" applyBorder="1" applyAlignment="1" applyProtection="1">
      <alignment horizontal="right" vertical="center"/>
      <protection locked="0"/>
    </xf>
    <xf numFmtId="0" fontId="21" fillId="0" borderId="34" xfId="0" applyFont="1" applyFill="1" applyBorder="1" applyAlignment="1" applyProtection="1">
      <alignment horizontal="right"/>
    </xf>
    <xf numFmtId="0" fontId="21" fillId="0" borderId="34" xfId="0" applyFont="1" applyFill="1" applyBorder="1" applyAlignment="1" applyProtection="1">
      <alignment horizontal="right" vertical="center"/>
    </xf>
    <xf numFmtId="166" fontId="21" fillId="0" borderId="0" xfId="0" applyNumberFormat="1" applyFont="1" applyFill="1" applyAlignment="1" applyProtection="1">
      <alignment horizontal="right" vertical="center"/>
      <protection locked="0"/>
    </xf>
    <xf numFmtId="166" fontId="21" fillId="0" borderId="0" xfId="0" applyNumberFormat="1" applyFont="1" applyFill="1" applyAlignment="1" applyProtection="1">
      <alignment horizontal="right" vertical="center"/>
    </xf>
    <xf numFmtId="0" fontId="63" fillId="0" borderId="0" xfId="0" applyFont="1"/>
    <xf numFmtId="0" fontId="63" fillId="0" borderId="0" xfId="0" applyFont="1" applyAlignment="1">
      <alignment horizontal="justify" vertical="top" wrapText="1"/>
    </xf>
    <xf numFmtId="0" fontId="64" fillId="4" borderId="0" xfId="0" applyFont="1" applyFill="1" applyAlignment="1">
      <alignment horizontal="center" vertical="center"/>
    </xf>
    <xf numFmtId="0" fontId="64" fillId="4" borderId="0" xfId="0" applyFont="1" applyFill="1" applyAlignment="1">
      <alignment horizontal="center" vertical="top" wrapText="1"/>
    </xf>
    <xf numFmtId="0" fontId="53" fillId="0" borderId="0" xfId="0" applyFont="1"/>
    <xf numFmtId="0" fontId="0" fillId="0" borderId="0" xfId="0" applyAlignment="1"/>
    <xf numFmtId="0" fontId="5" fillId="0" borderId="4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0" fontId="55" fillId="0" borderId="0" xfId="0" applyFont="1" applyAlignment="1" applyProtection="1">
      <alignment horizontal="right" vertical="top"/>
      <protection locked="0"/>
    </xf>
    <xf numFmtId="16" fontId="53" fillId="0" borderId="0" xfId="0" applyNumberFormat="1" applyFont="1"/>
    <xf numFmtId="14" fontId="53" fillId="0" borderId="0" xfId="0" applyNumberFormat="1" applyFont="1"/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166" fontId="19" fillId="0" borderId="0" xfId="0" applyNumberFormat="1" applyFont="1" applyFill="1" applyAlignment="1" applyProtection="1">
      <alignment vertical="center" wrapText="1"/>
      <protection locked="0"/>
    </xf>
    <xf numFmtId="0" fontId="8" fillId="0" borderId="5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8" fillId="0" borderId="36" xfId="0" quotePrefix="1" applyFont="1" applyFill="1" applyBorder="1" applyAlignment="1" applyProtection="1">
      <alignment horizontal="right" vertical="center" indent="1"/>
      <protection locked="0"/>
    </xf>
    <xf numFmtId="0" fontId="8" fillId="0" borderId="59" xfId="0" applyFont="1" applyFill="1" applyBorder="1" applyAlignment="1" applyProtection="1">
      <alignment vertical="center"/>
      <protection locked="0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49" fontId="8" fillId="0" borderId="54" xfId="0" applyNumberFormat="1" applyFont="1" applyFill="1" applyBorder="1" applyAlignment="1" applyProtection="1">
      <alignment horizontal="right" vertical="center" inden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8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8" fillId="0" borderId="28" xfId="0" applyFont="1" applyFill="1" applyBorder="1" applyAlignment="1" applyProtection="1">
      <alignment horizontal="right" vertical="center" wrapText="1" indent="1"/>
      <protection locked="0"/>
    </xf>
    <xf numFmtId="0" fontId="20" fillId="0" borderId="13" xfId="0" applyFont="1" applyFill="1" applyBorder="1" applyAlignment="1" applyProtection="1">
      <alignment horizontal="center" vertical="center" wrapText="1"/>
      <protection locked="0"/>
    </xf>
    <xf numFmtId="0" fontId="20" fillId="0" borderId="14" xfId="0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38" xfId="0" applyFont="1" applyFill="1" applyBorder="1" applyAlignment="1" applyProtection="1">
      <alignment horizontal="center" vertical="center" wrapText="1"/>
      <protection locked="0"/>
    </xf>
    <xf numFmtId="0" fontId="8" fillId="0" borderId="39" xfId="0" applyFont="1" applyFill="1" applyBorder="1" applyAlignment="1" applyProtection="1">
      <alignment horizontal="center" vertical="center" wrapText="1"/>
      <protection locked="0"/>
    </xf>
    <xf numFmtId="166" fontId="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0" xfId="0" applyFont="1" applyFill="1" applyAlignment="1" applyProtection="1">
      <alignment horizontal="left" vertical="center" wrapText="1"/>
      <protection locked="0"/>
    </xf>
    <xf numFmtId="0" fontId="17" fillId="0" borderId="0" xfId="0" applyFont="1" applyFill="1" applyAlignment="1" applyProtection="1">
      <alignment vertical="center" wrapText="1"/>
      <protection locked="0"/>
    </xf>
    <xf numFmtId="0" fontId="17" fillId="0" borderId="0" xfId="0" applyFont="1" applyFill="1" applyAlignment="1" applyProtection="1">
      <alignment horizontal="right" vertical="center" wrapText="1" indent="1"/>
      <protection locked="0"/>
    </xf>
    <xf numFmtId="166" fontId="65" fillId="0" borderId="0" xfId="0" applyNumberFormat="1" applyFont="1" applyFill="1" applyAlignment="1" applyProtection="1">
      <alignment horizontal="right" vertical="center" wrapText="1" indent="1"/>
    </xf>
    <xf numFmtId="49" fontId="8" fillId="0" borderId="36" xfId="0" applyNumberFormat="1" applyFont="1" applyFill="1" applyBorder="1" applyAlignment="1" applyProtection="1">
      <alignment horizontal="right" vertical="center"/>
      <protection locked="0"/>
    </xf>
    <xf numFmtId="0" fontId="8" fillId="0" borderId="59" xfId="0" applyFont="1" applyFill="1" applyBorder="1" applyAlignment="1" applyProtection="1">
      <alignment horizontal="center" vertical="center" wrapText="1"/>
      <protection locked="0"/>
    </xf>
    <xf numFmtId="49" fontId="8" fillId="0" borderId="54" xfId="0" applyNumberFormat="1" applyFont="1" applyFill="1" applyBorder="1" applyAlignment="1" applyProtection="1">
      <alignment horizontal="right" vertical="center"/>
      <protection locked="0"/>
    </xf>
    <xf numFmtId="0" fontId="8" fillId="0" borderId="28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65" fillId="0" borderId="0" xfId="0" applyNumberFormat="1" applyFont="1" applyFill="1" applyAlignment="1" applyProtection="1">
      <alignment vertical="center" wrapText="1"/>
    </xf>
    <xf numFmtId="0" fontId="23" fillId="0" borderId="0" xfId="0" applyFont="1"/>
    <xf numFmtId="0" fontId="12" fillId="0" borderId="0" xfId="7" applyFont="1" applyFill="1" applyProtection="1">
      <protection locked="0"/>
    </xf>
    <xf numFmtId="0" fontId="23" fillId="0" borderId="0" xfId="7" applyFont="1" applyFill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12" fillId="0" borderId="0" xfId="7" applyFont="1" applyFill="1" applyAlignment="1" applyProtection="1">
      <alignment horizontal="right" vertical="center" indent="1"/>
      <protection locked="0"/>
    </xf>
    <xf numFmtId="0" fontId="8" fillId="0" borderId="13" xfId="7" applyFont="1" applyFill="1" applyBorder="1" applyAlignment="1" applyProtection="1">
      <alignment horizontal="center" vertical="center" wrapText="1"/>
      <protection locked="0"/>
    </xf>
    <xf numFmtId="0" fontId="8" fillId="0" borderId="14" xfId="7" applyFont="1" applyFill="1" applyBorder="1" applyAlignment="1" applyProtection="1">
      <alignment horizontal="center" vertical="center" wrapText="1"/>
      <protection locked="0"/>
    </xf>
    <xf numFmtId="0" fontId="8" fillId="0" borderId="17" xfId="7" applyFont="1" applyFill="1" applyBorder="1" applyAlignment="1" applyProtection="1">
      <alignment horizontal="center" vertical="center" wrapText="1"/>
      <protection locked="0"/>
    </xf>
    <xf numFmtId="0" fontId="29" fillId="0" borderId="0" xfId="7" applyFont="1" applyFill="1" applyProtection="1">
      <protection locked="0"/>
    </xf>
    <xf numFmtId="166" fontId="66" fillId="0" borderId="0" xfId="7" applyNumberFormat="1" applyFont="1" applyFill="1" applyAlignment="1" applyProtection="1">
      <alignment horizontal="right" vertical="center" indent="1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 wrapText="1"/>
      <protection locked="0"/>
    </xf>
    <xf numFmtId="166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7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7" xfId="0" applyNumberFormat="1" applyFont="1" applyFill="1" applyBorder="1" applyAlignment="1" applyProtection="1">
      <alignment horizontal="center" wrapText="1"/>
      <protection locked="0"/>
    </xf>
    <xf numFmtId="0" fontId="45" fillId="0" borderId="0" xfId="0" applyFont="1" applyAlignment="1"/>
    <xf numFmtId="0" fontId="5" fillId="0" borderId="4" xfId="0" applyFont="1" applyFill="1" applyBorder="1" applyAlignment="1" applyProtection="1">
      <alignment horizontal="center" vertical="center" wrapText="1"/>
    </xf>
    <xf numFmtId="0" fontId="45" fillId="0" borderId="0" xfId="8" applyFont="1" applyFill="1" applyAlignment="1" applyProtection="1">
      <protection locked="0"/>
    </xf>
    <xf numFmtId="0" fontId="45" fillId="0" borderId="0" xfId="7" applyFont="1" applyFill="1" applyAlignment="1" applyProtection="1">
      <alignment vertical="center"/>
    </xf>
    <xf numFmtId="0" fontId="62" fillId="0" borderId="0" xfId="4" applyAlignment="1" applyProtection="1"/>
    <xf numFmtId="0" fontId="53" fillId="0" borderId="0" xfId="0" applyFont="1" applyAlignment="1">
      <alignment wrapText="1"/>
    </xf>
    <xf numFmtId="0" fontId="12" fillId="0" borderId="0" xfId="8" applyFill="1" applyAlignment="1" applyProtection="1">
      <alignment vertical="center" wrapText="1"/>
    </xf>
    <xf numFmtId="0" fontId="52" fillId="0" borderId="0" xfId="0" applyFont="1" applyAlignment="1">
      <alignment horizontal="right"/>
    </xf>
    <xf numFmtId="0" fontId="52" fillId="0" borderId="0" xfId="0" applyFont="1" applyFill="1" applyAlignment="1">
      <alignment horizontal="right" vertical="center"/>
    </xf>
    <xf numFmtId="166" fontId="67" fillId="0" borderId="0" xfId="7" applyNumberFormat="1" applyFont="1" applyFill="1"/>
    <xf numFmtId="0" fontId="0" fillId="0" borderId="0" xfId="0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25" fillId="0" borderId="28" xfId="0" applyFont="1" applyFill="1" applyBorder="1" applyAlignment="1" applyProtection="1">
      <alignment horizontal="center" vertical="center" wrapText="1"/>
    </xf>
    <xf numFmtId="166" fontId="67" fillId="0" borderId="0" xfId="7" applyNumberFormat="1" applyFont="1" applyFill="1" applyProtection="1"/>
    <xf numFmtId="0" fontId="52" fillId="0" borderId="0" xfId="7" applyFont="1" applyFill="1" applyAlignment="1" applyProtection="1">
      <alignment horizontal="right"/>
      <protection locked="0"/>
    </xf>
    <xf numFmtId="166" fontId="35" fillId="0" borderId="34" xfId="7" applyNumberFormat="1" applyFont="1" applyFill="1" applyBorder="1" applyAlignment="1" applyProtection="1">
      <alignment horizontal="left" vertical="center"/>
      <protection locked="0"/>
    </xf>
    <xf numFmtId="0" fontId="2" fillId="0" borderId="0" xfId="7" applyFont="1" applyFill="1" applyProtection="1">
      <protection locked="0"/>
    </xf>
    <xf numFmtId="166" fontId="5" fillId="0" borderId="0" xfId="7" applyNumberFormat="1" applyFont="1" applyFill="1" applyBorder="1" applyAlignment="1" applyProtection="1">
      <alignment horizontal="centerContinuous" vertical="center"/>
      <protection locked="0"/>
    </xf>
    <xf numFmtId="0" fontId="21" fillId="0" borderId="0" xfId="0" applyFont="1" applyFill="1" applyBorder="1" applyAlignment="1" applyProtection="1">
      <alignment horizontal="right"/>
      <protection locked="0"/>
    </xf>
    <xf numFmtId="0" fontId="28" fillId="0" borderId="11" xfId="7" applyFont="1" applyFill="1" applyBorder="1" applyAlignment="1" applyProtection="1">
      <alignment horizontal="center" vertical="center" wrapText="1"/>
      <protection locked="0"/>
    </xf>
    <xf numFmtId="0" fontId="28" fillId="0" borderId="4" xfId="7" applyFont="1" applyFill="1" applyBorder="1" applyAlignment="1" applyProtection="1">
      <alignment horizontal="center" vertical="center" wrapText="1"/>
      <protection locked="0"/>
    </xf>
    <xf numFmtId="0" fontId="28" fillId="0" borderId="36" xfId="7" applyFont="1" applyFill="1" applyBorder="1" applyAlignment="1" applyProtection="1">
      <alignment horizontal="center" vertical="center" wrapText="1"/>
      <protection locked="0"/>
    </xf>
    <xf numFmtId="166" fontId="65" fillId="0" borderId="0" xfId="0" applyNumberFormat="1" applyFont="1" applyFill="1" applyAlignment="1" applyProtection="1">
      <alignment horizontal="right" vertical="center" wrapText="1" indent="1"/>
      <protection locked="0"/>
    </xf>
    <xf numFmtId="0" fontId="45" fillId="0" borderId="0" xfId="0" applyFont="1" applyFill="1" applyAlignment="1" applyProtection="1">
      <alignment horizontal="right"/>
      <protection locked="0"/>
    </xf>
    <xf numFmtId="0" fontId="6" fillId="0" borderId="34" xfId="0" applyFont="1" applyFill="1" applyBorder="1" applyAlignment="1" applyProtection="1">
      <alignment horizontal="right" vertical="center"/>
      <protection locked="0"/>
    </xf>
    <xf numFmtId="0" fontId="8" fillId="0" borderId="41" xfId="7" applyFont="1" applyFill="1" applyBorder="1" applyAlignment="1" applyProtection="1">
      <alignment horizontal="center" vertical="center" wrapText="1"/>
      <protection locked="0"/>
    </xf>
    <xf numFmtId="0" fontId="8" fillId="0" borderId="35" xfId="7" applyFont="1" applyFill="1" applyBorder="1" applyAlignment="1" applyProtection="1">
      <alignment horizontal="center" vertical="center" wrapText="1"/>
      <protection locked="0"/>
    </xf>
    <xf numFmtId="0" fontId="56" fillId="0" borderId="0" xfId="0" applyFont="1" applyFill="1" applyBorder="1" applyAlignment="1" applyProtection="1">
      <alignment horizontal="right"/>
    </xf>
    <xf numFmtId="0" fontId="31" fillId="0" borderId="2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40" fillId="0" borderId="0" xfId="0" applyFont="1" applyFill="1" applyProtection="1">
      <protection locked="0"/>
    </xf>
    <xf numFmtId="0" fontId="0" fillId="0" borderId="62" xfId="0" applyFill="1" applyBorder="1" applyProtection="1">
      <protection locked="0"/>
    </xf>
    <xf numFmtId="0" fontId="0" fillId="0" borderId="63" xfId="0" applyFill="1" applyBorder="1" applyProtection="1">
      <protection locked="0"/>
    </xf>
    <xf numFmtId="0" fontId="0" fillId="0" borderId="64" xfId="0" applyFill="1" applyBorder="1" applyProtection="1">
      <protection locked="0"/>
    </xf>
    <xf numFmtId="0" fontId="0" fillId="0" borderId="22" xfId="0" applyFill="1" applyBorder="1" applyAlignment="1" applyProtection="1">
      <alignment vertical="center"/>
      <protection locked="0"/>
    </xf>
    <xf numFmtId="0" fontId="26" fillId="0" borderId="6" xfId="0" applyFont="1" applyBorder="1" applyAlignment="1">
      <alignment horizontal="left" indent="1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/>
    <xf numFmtId="166" fontId="10" fillId="0" borderId="0" xfId="6" applyNumberFormat="1" applyFont="1" applyFill="1" applyAlignment="1" applyProtection="1">
      <alignment vertical="center" wrapText="1"/>
      <protection locked="0"/>
    </xf>
    <xf numFmtId="166" fontId="20" fillId="0" borderId="65" xfId="6" applyNumberFormat="1" applyFont="1" applyFill="1" applyBorder="1" applyAlignment="1">
      <alignment horizontal="center" vertical="center"/>
    </xf>
    <xf numFmtId="166" fontId="20" fillId="0" borderId="22" xfId="6" applyNumberFormat="1" applyFont="1" applyFill="1" applyBorder="1" applyAlignment="1">
      <alignment horizontal="center" vertical="center"/>
    </xf>
    <xf numFmtId="166" fontId="20" fillId="0" borderId="66" xfId="6" applyNumberFormat="1" applyFont="1" applyFill="1" applyBorder="1" applyAlignment="1">
      <alignment horizontal="center" vertical="center"/>
    </xf>
    <xf numFmtId="166" fontId="20" fillId="0" borderId="22" xfId="6" applyNumberFormat="1" applyFont="1" applyFill="1" applyBorder="1" applyAlignment="1">
      <alignment horizontal="center" vertical="center" wrapText="1"/>
    </xf>
    <xf numFmtId="166" fontId="20" fillId="0" borderId="66" xfId="6" applyNumberFormat="1" applyFont="1" applyFill="1" applyBorder="1" applyAlignment="1">
      <alignment horizontal="center" vertical="center" wrapText="1"/>
    </xf>
    <xf numFmtId="49" fontId="37" fillId="0" borderId="58" xfId="6" applyNumberFormat="1" applyFont="1" applyFill="1" applyBorder="1" applyAlignment="1">
      <alignment horizontal="left" vertical="center"/>
    </xf>
    <xf numFmtId="49" fontId="58" fillId="0" borderId="67" xfId="6" quotePrefix="1" applyNumberFormat="1" applyFont="1" applyFill="1" applyBorder="1" applyAlignment="1">
      <alignment horizontal="left" vertical="center"/>
    </xf>
    <xf numFmtId="49" fontId="37" fillId="0" borderId="67" xfId="6" applyNumberFormat="1" applyFont="1" applyFill="1" applyBorder="1" applyAlignment="1">
      <alignment horizontal="left" vertical="center"/>
    </xf>
    <xf numFmtId="49" fontId="30" fillId="0" borderId="42" xfId="6" applyNumberFormat="1" applyFont="1" applyFill="1" applyBorder="1" applyAlignment="1" applyProtection="1">
      <alignment horizontal="left" vertical="center"/>
      <protection locked="0"/>
    </xf>
    <xf numFmtId="49" fontId="37" fillId="0" borderId="9" xfId="6" applyNumberFormat="1" applyFont="1" applyFill="1" applyBorder="1" applyAlignment="1">
      <alignment horizontal="left" vertical="center"/>
    </xf>
    <xf numFmtId="49" fontId="37" fillId="0" borderId="8" xfId="6" applyNumberFormat="1" applyFont="1" applyFill="1" applyBorder="1" applyAlignment="1">
      <alignment horizontal="left" vertical="center"/>
    </xf>
    <xf numFmtId="49" fontId="37" fillId="0" borderId="10" xfId="6" applyNumberFormat="1" applyFont="1" applyFill="1" applyBorder="1" applyAlignment="1" applyProtection="1">
      <alignment horizontal="left" vertical="center"/>
      <protection locked="0"/>
    </xf>
    <xf numFmtId="175" fontId="30" fillId="0" borderId="22" xfId="6" applyNumberFormat="1" applyFont="1" applyFill="1" applyBorder="1" applyAlignment="1">
      <alignment horizontal="left" vertical="center" wrapText="1"/>
    </xf>
    <xf numFmtId="166" fontId="17" fillId="0" borderId="0" xfId="6" applyNumberFormat="1" applyFill="1" applyAlignment="1">
      <alignment vertical="center" wrapText="1"/>
    </xf>
    <xf numFmtId="166" fontId="6" fillId="0" borderId="34" xfId="6" applyNumberFormat="1" applyFont="1" applyFill="1" applyBorder="1" applyAlignment="1">
      <alignment horizontal="right" vertical="center"/>
    </xf>
    <xf numFmtId="0" fontId="17" fillId="0" borderId="0" xfId="6" applyFill="1" applyAlignment="1">
      <alignment vertical="center"/>
    </xf>
    <xf numFmtId="166" fontId="31" fillId="0" borderId="22" xfId="6" applyNumberFormat="1" applyFont="1" applyFill="1" applyBorder="1" applyAlignment="1">
      <alignment horizontal="center" vertical="center" wrapText="1"/>
    </xf>
    <xf numFmtId="3" fontId="17" fillId="0" borderId="51" xfId="6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6" applyNumberFormat="1" applyFont="1" applyFill="1" applyBorder="1" applyAlignment="1" applyProtection="1">
      <alignment horizontal="right" vertical="center" wrapText="1"/>
      <protection locked="0"/>
    </xf>
    <xf numFmtId="166" fontId="31" fillId="0" borderId="22" xfId="6" applyNumberFormat="1" applyFont="1" applyFill="1" applyBorder="1" applyAlignment="1">
      <alignment horizontal="right" vertical="center" wrapText="1"/>
    </xf>
    <xf numFmtId="0" fontId="68" fillId="0" borderId="0" xfId="0" applyFont="1" applyAlignment="1">
      <alignment vertical="top" textRotation="180"/>
    </xf>
    <xf numFmtId="0" fontId="0" fillId="0" borderId="0" xfId="0" applyFill="1" applyAlignment="1" applyProtection="1">
      <alignment horizontal="right"/>
      <protection locked="0"/>
    </xf>
    <xf numFmtId="166" fontId="31" fillId="0" borderId="0" xfId="6" applyNumberFormat="1" applyFont="1" applyFill="1" applyBorder="1" applyAlignment="1">
      <alignment horizontal="left" vertical="center" wrapText="1"/>
    </xf>
    <xf numFmtId="166" fontId="31" fillId="0" borderId="0" xfId="6" applyNumberFormat="1" applyFont="1" applyFill="1" applyBorder="1" applyAlignment="1">
      <alignment horizontal="right" vertical="center" wrapText="1"/>
    </xf>
    <xf numFmtId="0" fontId="69" fillId="0" borderId="0" xfId="0" applyFont="1"/>
    <xf numFmtId="166" fontId="37" fillId="0" borderId="62" xfId="6" applyNumberFormat="1" applyFont="1" applyFill="1" applyBorder="1" applyAlignment="1" applyProtection="1">
      <alignment horizontal="right" vertical="center" indent="2"/>
    </xf>
    <xf numFmtId="166" fontId="37" fillId="0" borderId="62" xfId="6" applyNumberFormat="1" applyFont="1" applyFill="1" applyBorder="1" applyAlignment="1" applyProtection="1">
      <alignment horizontal="right" vertical="center" wrapText="1" indent="2"/>
      <protection locked="0"/>
    </xf>
    <xf numFmtId="166" fontId="37" fillId="0" borderId="68" xfId="6" applyNumberFormat="1" applyFont="1" applyFill="1" applyBorder="1" applyAlignment="1" applyProtection="1">
      <alignment horizontal="right" vertical="center" wrapText="1" indent="2"/>
      <protection locked="0"/>
    </xf>
    <xf numFmtId="166" fontId="58" fillId="0" borderId="23" xfId="6" applyNumberFormat="1" applyFont="1" applyFill="1" applyBorder="1" applyAlignment="1" applyProtection="1">
      <alignment horizontal="right" vertical="center" indent="2"/>
    </xf>
    <xf numFmtId="166" fontId="58" fillId="0" borderId="23" xfId="6" applyNumberFormat="1" applyFont="1" applyFill="1" applyBorder="1" applyAlignment="1" applyProtection="1">
      <alignment horizontal="right" vertical="center" wrapText="1" indent="2"/>
      <protection locked="0"/>
    </xf>
    <xf numFmtId="166" fontId="37" fillId="0" borderId="23" xfId="6" applyNumberFormat="1" applyFont="1" applyFill="1" applyBorder="1" applyAlignment="1" applyProtection="1">
      <alignment horizontal="right" vertical="center" indent="2"/>
    </xf>
    <xf numFmtId="166" fontId="37" fillId="0" borderId="23" xfId="6" applyNumberFormat="1" applyFont="1" applyFill="1" applyBorder="1" applyAlignment="1" applyProtection="1">
      <alignment horizontal="right" vertical="center" wrapText="1" indent="2"/>
      <protection locked="0"/>
    </xf>
    <xf numFmtId="166" fontId="30" fillId="0" borderId="22" xfId="6" applyNumberFormat="1" applyFont="1" applyFill="1" applyBorder="1" applyAlignment="1" applyProtection="1">
      <alignment horizontal="right" vertical="center" indent="2"/>
    </xf>
    <xf numFmtId="166" fontId="30" fillId="0" borderId="22" xfId="6" applyNumberFormat="1" applyFont="1" applyFill="1" applyBorder="1" applyAlignment="1">
      <alignment horizontal="right" vertical="center" indent="2"/>
    </xf>
    <xf numFmtId="166" fontId="30" fillId="0" borderId="22" xfId="6" applyNumberFormat="1" applyFont="1" applyFill="1" applyBorder="1" applyAlignment="1" applyProtection="1">
      <alignment horizontal="right" vertical="center" wrapText="1" indent="2"/>
    </xf>
    <xf numFmtId="166" fontId="37" fillId="0" borderId="24" xfId="6" applyNumberFormat="1" applyFont="1" applyFill="1" applyBorder="1" applyAlignment="1" applyProtection="1">
      <alignment horizontal="right" vertical="center" indent="2"/>
    </xf>
    <xf numFmtId="166" fontId="37" fillId="0" borderId="24" xfId="6" applyNumberFormat="1" applyFont="1" applyFill="1" applyBorder="1" applyAlignment="1" applyProtection="1">
      <alignment horizontal="right" vertical="center" wrapText="1" indent="2"/>
      <protection locked="0"/>
    </xf>
    <xf numFmtId="166" fontId="37" fillId="0" borderId="69" xfId="6" applyNumberFormat="1" applyFont="1" applyFill="1" applyBorder="1" applyAlignment="1" applyProtection="1">
      <alignment horizontal="right" vertical="center" wrapText="1" indent="2"/>
      <protection locked="0"/>
    </xf>
    <xf numFmtId="166" fontId="6" fillId="0" borderId="34" xfId="6" applyNumberFormat="1" applyFont="1" applyFill="1" applyBorder="1" applyAlignment="1" applyProtection="1">
      <alignment horizontal="right" vertical="center"/>
    </xf>
    <xf numFmtId="0" fontId="22" fillId="0" borderId="26" xfId="7" applyFont="1" applyFill="1" applyBorder="1" applyAlignment="1" applyProtection="1">
      <alignment horizontal="left" vertical="center" wrapText="1" indent="1"/>
    </xf>
    <xf numFmtId="0" fontId="0" fillId="5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2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31" fillId="0" borderId="73" xfId="0" applyFont="1" applyBorder="1" applyProtection="1">
      <protection locked="0"/>
    </xf>
    <xf numFmtId="0" fontId="34" fillId="0" borderId="0" xfId="0" applyFont="1" applyProtection="1">
      <protection locked="0"/>
    </xf>
    <xf numFmtId="0" fontId="31" fillId="0" borderId="3" xfId="7" applyFont="1" applyFill="1" applyBorder="1" applyProtection="1">
      <protection locked="0"/>
    </xf>
    <xf numFmtId="0" fontId="28" fillId="0" borderId="4" xfId="7" applyFont="1" applyFill="1" applyBorder="1" applyProtection="1">
      <protection locked="0"/>
    </xf>
    <xf numFmtId="49" fontId="29" fillId="0" borderId="3" xfId="0" applyNumberFormat="1" applyFont="1" applyFill="1" applyBorder="1" applyAlignment="1" applyProtection="1">
      <alignment vertical="center"/>
      <protection locked="0"/>
    </xf>
    <xf numFmtId="49" fontId="28" fillId="0" borderId="25" xfId="0" applyNumberFormat="1" applyFont="1" applyFill="1" applyBorder="1" applyAlignment="1" applyProtection="1">
      <alignment vertical="center"/>
    </xf>
    <xf numFmtId="49" fontId="29" fillId="0" borderId="2" xfId="0" applyNumberFormat="1" applyFont="1" applyFill="1" applyBorder="1" applyAlignment="1" applyProtection="1">
      <alignment vertical="center"/>
      <protection locked="0"/>
    </xf>
    <xf numFmtId="49" fontId="28" fillId="0" borderId="20" xfId="0" applyNumberFormat="1" applyFont="1" applyFill="1" applyBorder="1" applyAlignment="1" applyProtection="1">
      <alignment vertical="center"/>
    </xf>
    <xf numFmtId="49" fontId="29" fillId="0" borderId="6" xfId="0" applyNumberFormat="1" applyFont="1" applyFill="1" applyBorder="1" applyAlignment="1" applyProtection="1">
      <alignment vertical="center"/>
      <protection locked="0"/>
    </xf>
    <xf numFmtId="49" fontId="28" fillId="0" borderId="14" xfId="0" applyNumberFormat="1" applyFont="1" applyFill="1" applyBorder="1" applyAlignment="1" applyProtection="1">
      <alignment vertical="center"/>
    </xf>
    <xf numFmtId="176" fontId="29" fillId="0" borderId="6" xfId="1" applyNumberFormat="1" applyFont="1" applyFill="1" applyBorder="1" applyAlignment="1" applyProtection="1">
      <alignment vertical="center"/>
      <protection locked="0"/>
    </xf>
    <xf numFmtId="168" fontId="28" fillId="0" borderId="14" xfId="1" applyNumberFormat="1" applyFont="1" applyFill="1" applyBorder="1" applyAlignment="1" applyProtection="1">
      <alignment vertical="center"/>
    </xf>
    <xf numFmtId="168" fontId="28" fillId="0" borderId="17" xfId="1" applyNumberFormat="1" applyFont="1" applyFill="1" applyBorder="1" applyAlignment="1" applyProtection="1">
      <alignment vertical="center"/>
    </xf>
    <xf numFmtId="168" fontId="28" fillId="0" borderId="21" xfId="1" applyNumberFormat="1" applyFont="1" applyFill="1" applyBorder="1" applyAlignment="1" applyProtection="1">
      <alignment vertical="center"/>
    </xf>
    <xf numFmtId="166" fontId="28" fillId="0" borderId="51" xfId="0" applyNumberFormat="1" applyFont="1" applyFill="1" applyBorder="1" applyAlignment="1" applyProtection="1">
      <alignment horizontal="left" vertical="center" wrapText="1" indent="1"/>
      <protection locked="0"/>
    </xf>
    <xf numFmtId="166" fontId="45" fillId="0" borderId="0" xfId="6" applyNumberFormat="1" applyFont="1" applyFill="1" applyAlignment="1" applyProtection="1">
      <alignment vertical="center" wrapText="1"/>
      <protection locked="0"/>
    </xf>
    <xf numFmtId="166" fontId="10" fillId="0" borderId="0" xfId="6" applyNumberFormat="1" applyFont="1" applyFill="1" applyBorder="1" applyAlignment="1" applyProtection="1">
      <alignment vertical="center" wrapText="1"/>
      <protection locked="0"/>
    </xf>
    <xf numFmtId="166" fontId="6" fillId="0" borderId="0" xfId="6" applyNumberFormat="1" applyFont="1" applyFill="1" applyBorder="1" applyAlignment="1" applyProtection="1">
      <alignment horizontal="right" vertical="center"/>
    </xf>
    <xf numFmtId="166" fontId="20" fillId="0" borderId="0" xfId="6" applyNumberFormat="1" applyFont="1" applyFill="1" applyBorder="1" applyAlignment="1">
      <alignment horizontal="center" vertical="center"/>
    </xf>
    <xf numFmtId="166" fontId="20" fillId="0" borderId="0" xfId="6" applyNumberFormat="1" applyFont="1" applyFill="1" applyBorder="1" applyAlignment="1">
      <alignment horizontal="center" vertical="center" wrapText="1"/>
    </xf>
    <xf numFmtId="49" fontId="37" fillId="0" borderId="0" xfId="6" applyNumberFormat="1" applyFont="1" applyFill="1" applyBorder="1" applyAlignment="1">
      <alignment horizontal="left" vertical="center"/>
    </xf>
    <xf numFmtId="166" fontId="37" fillId="0" borderId="0" xfId="6" applyNumberFormat="1" applyFont="1" applyFill="1" applyBorder="1" applyAlignment="1" applyProtection="1">
      <alignment horizontal="right" vertical="center" indent="2"/>
    </xf>
    <xf numFmtId="166" fontId="37" fillId="0" borderId="0" xfId="6" applyNumberFormat="1" applyFont="1" applyFill="1" applyBorder="1" applyAlignment="1" applyProtection="1">
      <alignment horizontal="right" vertical="center" wrapText="1" indent="2"/>
      <protection locked="0"/>
    </xf>
    <xf numFmtId="49" fontId="58" fillId="0" borderId="0" xfId="6" quotePrefix="1" applyNumberFormat="1" applyFont="1" applyFill="1" applyBorder="1" applyAlignment="1">
      <alignment horizontal="left" vertical="center"/>
    </xf>
    <xf numFmtId="166" fontId="58" fillId="0" borderId="0" xfId="6" applyNumberFormat="1" applyFont="1" applyFill="1" applyBorder="1" applyAlignment="1" applyProtection="1">
      <alignment horizontal="right" vertical="center" indent="2"/>
    </xf>
    <xf numFmtId="166" fontId="58" fillId="0" borderId="0" xfId="6" applyNumberFormat="1" applyFont="1" applyFill="1" applyBorder="1" applyAlignment="1" applyProtection="1">
      <alignment horizontal="right" vertical="center" wrapText="1" indent="2"/>
      <protection locked="0"/>
    </xf>
    <xf numFmtId="49" fontId="30" fillId="0" borderId="0" xfId="6" applyNumberFormat="1" applyFont="1" applyFill="1" applyBorder="1" applyAlignment="1" applyProtection="1">
      <alignment horizontal="left" vertical="center"/>
      <protection locked="0"/>
    </xf>
    <xf numFmtId="166" fontId="30" fillId="0" borderId="0" xfId="6" applyNumberFormat="1" applyFont="1" applyFill="1" applyBorder="1" applyAlignment="1" applyProtection="1">
      <alignment horizontal="right" vertical="center" indent="2"/>
    </xf>
    <xf numFmtId="166" fontId="30" fillId="0" borderId="0" xfId="6" applyNumberFormat="1" applyFont="1" applyFill="1" applyBorder="1" applyAlignment="1">
      <alignment horizontal="right" vertical="center" indent="2"/>
    </xf>
    <xf numFmtId="166" fontId="30" fillId="0" borderId="0" xfId="6" applyNumberFormat="1" applyFont="1" applyFill="1" applyBorder="1" applyAlignment="1" applyProtection="1">
      <alignment horizontal="right" vertical="center" wrapText="1" indent="2"/>
    </xf>
    <xf numFmtId="49" fontId="37" fillId="0" borderId="0" xfId="6" applyNumberFormat="1" applyFont="1" applyFill="1" applyBorder="1" applyAlignment="1" applyProtection="1">
      <alignment horizontal="left" vertical="center"/>
      <protection locked="0"/>
    </xf>
    <xf numFmtId="175" fontId="30" fillId="0" borderId="0" xfId="6" applyNumberFormat="1" applyFont="1" applyFill="1" applyBorder="1" applyAlignment="1">
      <alignment horizontal="left" vertical="center" wrapText="1"/>
    </xf>
    <xf numFmtId="0" fontId="70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/>
    </xf>
    <xf numFmtId="0" fontId="53" fillId="0" borderId="0" xfId="0" applyFont="1" applyAlignment="1">
      <alignment horizontal="center" vertical="top" wrapText="1"/>
    </xf>
    <xf numFmtId="0" fontId="53" fillId="0" borderId="0" xfId="0" applyFont="1" applyAlignment="1">
      <alignment horizontal="center" vertical="top"/>
    </xf>
    <xf numFmtId="0" fontId="34" fillId="5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23" fillId="5" borderId="0" xfId="0" applyFont="1" applyFill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6" fillId="0" borderId="0" xfId="0" applyFont="1" applyAlignment="1" applyProtection="1">
      <alignment horizontal="center"/>
      <protection locked="0"/>
    </xf>
    <xf numFmtId="0" fontId="52" fillId="0" borderId="0" xfId="7" applyFont="1" applyFill="1" applyAlignment="1" applyProtection="1">
      <alignment horizontal="right"/>
      <protection locked="0"/>
    </xf>
    <xf numFmtId="0" fontId="52" fillId="0" borderId="0" xfId="0" applyFont="1" applyAlignment="1" applyProtection="1">
      <alignment horizontal="right"/>
      <protection locked="0"/>
    </xf>
    <xf numFmtId="166" fontId="7" fillId="0" borderId="0" xfId="7" applyNumberFormat="1" applyFont="1" applyFill="1" applyBorder="1" applyAlignment="1" applyProtection="1">
      <alignment horizontal="center" vertical="center"/>
      <protection locked="0"/>
    </xf>
    <xf numFmtId="166" fontId="35" fillId="0" borderId="34" xfId="7" applyNumberFormat="1" applyFont="1" applyFill="1" applyBorder="1" applyAlignment="1" applyProtection="1">
      <alignment horizontal="left" vertical="center"/>
      <protection locked="0"/>
    </xf>
    <xf numFmtId="166" fontId="35" fillId="0" borderId="34" xfId="7" applyNumberFormat="1" applyFont="1" applyFill="1" applyBorder="1" applyAlignment="1" applyProtection="1">
      <alignment horizontal="left"/>
    </xf>
    <xf numFmtId="0" fontId="28" fillId="0" borderId="0" xfId="7" applyFont="1" applyFill="1" applyAlignment="1" applyProtection="1">
      <alignment horizontal="center"/>
    </xf>
    <xf numFmtId="166" fontId="35" fillId="0" borderId="34" xfId="7" applyNumberFormat="1" applyFont="1" applyFill="1" applyBorder="1" applyAlignment="1" applyProtection="1">
      <alignment horizontal="left" vertical="center"/>
    </xf>
    <xf numFmtId="166" fontId="7" fillId="0" borderId="0" xfId="7" applyNumberFormat="1" applyFont="1" applyFill="1" applyBorder="1" applyAlignment="1" applyProtection="1">
      <alignment horizontal="center" vertical="center"/>
    </xf>
    <xf numFmtId="166" fontId="30" fillId="0" borderId="62" xfId="0" applyNumberFormat="1" applyFont="1" applyFill="1" applyBorder="1" applyAlignment="1" applyProtection="1">
      <alignment horizontal="center" vertical="center" wrapText="1"/>
    </xf>
    <xf numFmtId="166" fontId="30" fillId="0" borderId="66" xfId="0" applyNumberFormat="1" applyFont="1" applyFill="1" applyBorder="1" applyAlignment="1" applyProtection="1">
      <alignment horizontal="center" vertical="center" wrapText="1"/>
    </xf>
    <xf numFmtId="166" fontId="52" fillId="0" borderId="0" xfId="0" applyNumberFormat="1" applyFont="1" applyFill="1" applyAlignment="1" applyProtection="1">
      <alignment horizontal="center" textRotation="180" wrapText="1"/>
    </xf>
    <xf numFmtId="166" fontId="71" fillId="0" borderId="55" xfId="0" applyNumberFormat="1" applyFont="1" applyFill="1" applyBorder="1" applyAlignment="1" applyProtection="1">
      <alignment horizontal="left" vertical="top" wrapText="1"/>
    </xf>
    <xf numFmtId="166" fontId="30" fillId="0" borderId="68" xfId="0" applyNumberFormat="1" applyFont="1" applyFill="1" applyBorder="1" applyAlignment="1" applyProtection="1">
      <alignment horizontal="center" vertical="center" wrapText="1"/>
    </xf>
    <xf numFmtId="166" fontId="30" fillId="0" borderId="69" xfId="0" applyNumberFormat="1" applyFont="1" applyFill="1" applyBorder="1" applyAlignment="1" applyProtection="1">
      <alignment horizontal="center" vertical="center" wrapText="1"/>
    </xf>
    <xf numFmtId="166" fontId="5" fillId="0" borderId="0" xfId="7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right"/>
      <protection locked="0"/>
    </xf>
    <xf numFmtId="0" fontId="31" fillId="0" borderId="36" xfId="7" applyFont="1" applyFill="1" applyBorder="1" applyAlignment="1">
      <alignment horizontal="center" vertical="center" wrapText="1"/>
    </xf>
    <xf numFmtId="0" fontId="31" fillId="0" borderId="21" xfId="7" applyFont="1" applyFill="1" applyBorder="1" applyAlignment="1">
      <alignment horizontal="center" vertical="center" wrapText="1"/>
    </xf>
    <xf numFmtId="0" fontId="31" fillId="0" borderId="11" xfId="7" applyFont="1" applyFill="1" applyBorder="1" applyAlignment="1">
      <alignment horizontal="center" vertical="center" wrapText="1"/>
    </xf>
    <xf numFmtId="0" fontId="31" fillId="0" borderId="10" xfId="7" applyFont="1" applyFill="1" applyBorder="1" applyAlignment="1">
      <alignment horizontal="center" vertical="center" wrapText="1"/>
    </xf>
    <xf numFmtId="0" fontId="31" fillId="0" borderId="4" xfId="7" applyFont="1" applyFill="1" applyBorder="1" applyAlignment="1">
      <alignment horizontal="center" vertical="center" wrapText="1"/>
    </xf>
    <xf numFmtId="0" fontId="31" fillId="0" borderId="6" xfId="7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  <protection locked="0"/>
    </xf>
    <xf numFmtId="166" fontId="7" fillId="0" borderId="0" xfId="7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7" applyFont="1" applyFill="1" applyBorder="1" applyAlignment="1" applyProtection="1">
      <alignment horizontal="left"/>
    </xf>
    <xf numFmtId="0" fontId="30" fillId="0" borderId="14" xfId="7" applyFont="1" applyFill="1" applyBorder="1" applyAlignment="1" applyProtection="1">
      <alignment horizontal="left"/>
    </xf>
    <xf numFmtId="0" fontId="22" fillId="0" borderId="55" xfId="7" applyFont="1" applyFill="1" applyBorder="1" applyAlignment="1">
      <alignment horizontal="justify" vertical="center" wrapText="1"/>
    </xf>
    <xf numFmtId="0" fontId="15" fillId="0" borderId="55" xfId="7" applyFont="1" applyBorder="1" applyAlignment="1">
      <alignment horizontal="left" vertical="top" wrapText="1"/>
    </xf>
    <xf numFmtId="166" fontId="23" fillId="0" borderId="0" xfId="0" applyNumberFormat="1" applyFont="1" applyFill="1" applyAlignment="1" applyProtection="1">
      <alignment horizontal="center" vertical="center" wrapText="1"/>
      <protection locked="0"/>
    </xf>
    <xf numFmtId="166" fontId="52" fillId="0" borderId="0" xfId="0" applyNumberFormat="1" applyFont="1" applyFill="1" applyAlignment="1" applyProtection="1">
      <alignment horizontal="right" vertical="center" wrapText="1"/>
      <protection locked="0"/>
    </xf>
    <xf numFmtId="0" fontId="52" fillId="0" borderId="0" xfId="0" applyFont="1" applyAlignment="1" applyProtection="1">
      <alignment horizontal="right" vertical="center" wrapText="1"/>
      <protection locked="0"/>
    </xf>
    <xf numFmtId="175" fontId="7" fillId="0" borderId="0" xfId="6" applyNumberFormat="1" applyFont="1" applyFill="1" applyBorder="1" applyAlignment="1" applyProtection="1">
      <alignment horizontal="center" vertical="center" wrapText="1"/>
      <protection locked="0"/>
    </xf>
    <xf numFmtId="166" fontId="31" fillId="0" borderId="42" xfId="6" applyNumberFormat="1" applyFont="1" applyFill="1" applyBorder="1" applyAlignment="1">
      <alignment horizontal="center" vertical="center" wrapText="1"/>
    </xf>
    <xf numFmtId="166" fontId="31" fillId="0" borderId="43" xfId="6" applyNumberFormat="1" applyFont="1" applyFill="1" applyBorder="1" applyAlignment="1">
      <alignment horizontal="center" vertical="center" wrapText="1"/>
    </xf>
    <xf numFmtId="166" fontId="0" fillId="0" borderId="58" xfId="6" applyNumberFormat="1" applyFont="1" applyFill="1" applyBorder="1" applyAlignment="1" applyProtection="1">
      <alignment horizontal="left" vertical="center" wrapText="1"/>
      <protection locked="0"/>
    </xf>
    <xf numFmtId="166" fontId="17" fillId="0" borderId="71" xfId="6" applyNumberFormat="1" applyFill="1" applyBorder="1" applyAlignment="1" applyProtection="1">
      <alignment horizontal="left" vertical="center" wrapText="1"/>
      <protection locked="0"/>
    </xf>
    <xf numFmtId="166" fontId="17" fillId="0" borderId="59" xfId="6" applyNumberFormat="1" applyFill="1" applyBorder="1" applyAlignment="1" applyProtection="1">
      <alignment horizontal="left" vertical="center" wrapText="1"/>
      <protection locked="0"/>
    </xf>
    <xf numFmtId="166" fontId="17" fillId="0" borderId="72" xfId="6" applyNumberFormat="1" applyFill="1" applyBorder="1" applyAlignment="1" applyProtection="1">
      <alignment horizontal="left" vertical="center" wrapText="1"/>
      <protection locked="0"/>
    </xf>
    <xf numFmtId="166" fontId="31" fillId="0" borderId="42" xfId="6" applyNumberFormat="1" applyFont="1" applyFill="1" applyBorder="1" applyAlignment="1">
      <alignment horizontal="left" vertical="center" wrapText="1"/>
    </xf>
    <xf numFmtId="166" fontId="31" fillId="0" borderId="43" xfId="6" applyNumberFormat="1" applyFont="1" applyFill="1" applyBorder="1" applyAlignment="1">
      <alignment horizontal="left" vertical="center" wrapText="1"/>
    </xf>
    <xf numFmtId="175" fontId="59" fillId="0" borderId="55" xfId="6" applyNumberFormat="1" applyFont="1" applyFill="1" applyBorder="1" applyAlignment="1" applyProtection="1">
      <alignment horizontal="left" vertical="center" wrapText="1"/>
      <protection locked="0"/>
    </xf>
    <xf numFmtId="0" fontId="23" fillId="0" borderId="0" xfId="6" applyFont="1" applyFill="1" applyAlignment="1">
      <alignment horizontal="center" vertical="center"/>
    </xf>
    <xf numFmtId="166" fontId="4" fillId="0" borderId="70" xfId="6" applyNumberFormat="1" applyFont="1" applyFill="1" applyBorder="1" applyAlignment="1">
      <alignment horizontal="center" vertical="center"/>
    </xf>
    <xf numFmtId="166" fontId="4" fillId="0" borderId="52" xfId="6" applyNumberFormat="1" applyFont="1" applyFill="1" applyBorder="1" applyAlignment="1">
      <alignment horizontal="center" vertical="center"/>
    </xf>
    <xf numFmtId="166" fontId="4" fillId="0" borderId="65" xfId="6" applyNumberFormat="1" applyFont="1" applyFill="1" applyBorder="1" applyAlignment="1">
      <alignment horizontal="center" vertical="center"/>
    </xf>
    <xf numFmtId="166" fontId="31" fillId="0" borderId="70" xfId="6" applyNumberFormat="1" applyFont="1" applyFill="1" applyBorder="1" applyAlignment="1">
      <alignment horizontal="center" vertical="center" wrapText="1"/>
    </xf>
    <xf numFmtId="166" fontId="31" fillId="0" borderId="55" xfId="6" applyNumberFormat="1" applyFont="1" applyFill="1" applyBorder="1" applyAlignment="1">
      <alignment horizontal="center" vertical="center" wrapText="1"/>
    </xf>
    <xf numFmtId="0" fontId="17" fillId="0" borderId="60" xfId="6" applyFont="1" applyBorder="1" applyAlignment="1">
      <alignment horizontal="center" vertical="center" wrapText="1"/>
    </xf>
    <xf numFmtId="166" fontId="4" fillId="0" borderId="62" xfId="6" applyNumberFormat="1" applyFont="1" applyFill="1" applyBorder="1" applyAlignment="1">
      <alignment horizontal="center" vertical="center" wrapText="1"/>
    </xf>
    <xf numFmtId="166" fontId="4" fillId="0" borderId="49" xfId="6" applyNumberFormat="1" applyFont="1" applyFill="1" applyBorder="1" applyAlignment="1">
      <alignment horizontal="center" vertical="center"/>
    </xf>
    <xf numFmtId="0" fontId="72" fillId="0" borderId="66" xfId="0" applyFont="1" applyBorder="1" applyAlignment="1">
      <alignment horizontal="center" vertical="center"/>
    </xf>
    <xf numFmtId="0" fontId="23" fillId="0" borderId="0" xfId="6" applyFont="1" applyFill="1" applyAlignment="1" applyProtection="1">
      <alignment horizontal="center" vertical="center"/>
      <protection locked="0"/>
    </xf>
    <xf numFmtId="0" fontId="23" fillId="0" borderId="0" xfId="6" applyFont="1" applyAlignment="1">
      <alignment horizontal="center" vertical="center"/>
    </xf>
    <xf numFmtId="166" fontId="4" fillId="0" borderId="42" xfId="6" applyNumberFormat="1" applyFont="1" applyFill="1" applyBorder="1" applyAlignment="1">
      <alignment horizontal="center" vertical="center" wrapText="1"/>
    </xf>
    <xf numFmtId="0" fontId="17" fillId="0" borderId="43" xfId="6" applyFont="1" applyBorder="1" applyAlignment="1">
      <alignment horizontal="center" vertical="center" wrapText="1"/>
    </xf>
    <xf numFmtId="0" fontId="17" fillId="0" borderId="35" xfId="6" applyFont="1" applyBorder="1" applyAlignment="1">
      <alignment horizontal="center" vertical="center" wrapText="1"/>
    </xf>
    <xf numFmtId="0" fontId="72" fillId="0" borderId="66" xfId="0" applyFont="1" applyBorder="1" applyAlignment="1">
      <alignment horizontal="center" vertical="center" wrapText="1"/>
    </xf>
    <xf numFmtId="166" fontId="34" fillId="0" borderId="0" xfId="6" applyNumberFormat="1" applyFont="1" applyFill="1" applyAlignment="1" applyProtection="1">
      <alignment horizontal="left" vertical="center" wrapText="1"/>
      <protection locked="0"/>
    </xf>
    <xf numFmtId="0" fontId="60" fillId="0" borderId="0" xfId="6" applyFont="1" applyFill="1" applyAlignment="1">
      <alignment horizontal="center" vertical="top" textRotation="180"/>
    </xf>
    <xf numFmtId="166" fontId="34" fillId="0" borderId="0" xfId="6" applyNumberFormat="1" applyFont="1" applyFill="1" applyBorder="1" applyAlignment="1" applyProtection="1">
      <alignment horizontal="left" vertical="center" wrapText="1"/>
      <protection locked="0"/>
    </xf>
    <xf numFmtId="166" fontId="17" fillId="0" borderId="0" xfId="6" applyNumberFormat="1" applyFill="1" applyBorder="1" applyAlignment="1" applyProtection="1">
      <alignment horizontal="left" vertical="center" wrapText="1"/>
      <protection locked="0"/>
    </xf>
    <xf numFmtId="166" fontId="4" fillId="0" borderId="0" xfId="6" applyNumberFormat="1" applyFont="1" applyFill="1" applyBorder="1" applyAlignment="1">
      <alignment horizontal="center" vertical="center"/>
    </xf>
    <xf numFmtId="166" fontId="31" fillId="0" borderId="0" xfId="6" applyNumberFormat="1" applyFont="1" applyFill="1" applyBorder="1" applyAlignment="1">
      <alignment horizontal="center" vertical="center" wrapText="1"/>
    </xf>
    <xf numFmtId="0" fontId="17" fillId="0" borderId="0" xfId="6" applyFont="1" applyBorder="1" applyAlignment="1">
      <alignment horizontal="center" vertical="center" wrapText="1"/>
    </xf>
    <xf numFmtId="166" fontId="4" fillId="0" borderId="0" xfId="6" applyNumberFormat="1" applyFont="1" applyFill="1" applyBorder="1" applyAlignment="1">
      <alignment horizontal="center" vertical="center" wrapText="1"/>
    </xf>
    <xf numFmtId="0" fontId="72" fillId="0" borderId="0" xfId="0" applyFont="1" applyBorder="1" applyAlignment="1">
      <alignment horizontal="center" vertical="center"/>
    </xf>
    <xf numFmtId="0" fontId="72" fillId="0" borderId="0" xfId="0" applyFont="1" applyBorder="1" applyAlignment="1">
      <alignment horizontal="center" vertical="center" wrapText="1"/>
    </xf>
    <xf numFmtId="166" fontId="10" fillId="0" borderId="34" xfId="6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Alignment="1">
      <alignment horizontal="center" wrapText="1"/>
    </xf>
    <xf numFmtId="0" fontId="52" fillId="0" borderId="0" xfId="0" applyFont="1" applyFill="1" applyAlignment="1">
      <alignment horizontal="right"/>
    </xf>
    <xf numFmtId="0" fontId="34" fillId="0" borderId="0" xfId="7" applyFont="1" applyFill="1" applyAlignment="1" applyProtection="1">
      <alignment horizontal="center"/>
      <protection locked="0"/>
    </xf>
    <xf numFmtId="0" fontId="34" fillId="0" borderId="0" xfId="7" applyFont="1" applyFill="1" applyAlignment="1" applyProtection="1">
      <alignment horizontal="center" vertical="center"/>
      <protection locked="0"/>
    </xf>
    <xf numFmtId="166" fontId="52" fillId="0" borderId="0" xfId="0" applyNumberFormat="1" applyFont="1" applyFill="1" applyBorder="1" applyAlignment="1" applyProtection="1">
      <alignment horizontal="right" textRotation="180" wrapText="1"/>
    </xf>
    <xf numFmtId="166" fontId="8" fillId="0" borderId="42" xfId="0" applyNumberFormat="1" applyFont="1" applyFill="1" applyBorder="1" applyAlignment="1" applyProtection="1">
      <alignment horizontal="left" vertical="center" wrapText="1" indent="2"/>
    </xf>
    <xf numFmtId="166" fontId="8" fillId="0" borderId="35" xfId="0" applyNumberFormat="1" applyFont="1" applyFill="1" applyBorder="1" applyAlignment="1" applyProtection="1">
      <alignment horizontal="left" vertical="center" wrapText="1" indent="2"/>
    </xf>
    <xf numFmtId="166" fontId="8" fillId="0" borderId="62" xfId="0" applyNumberFormat="1" applyFont="1" applyFill="1" applyBorder="1" applyAlignment="1" applyProtection="1">
      <alignment horizontal="center" vertical="center"/>
    </xf>
    <xf numFmtId="166" fontId="8" fillId="0" borderId="66" xfId="0" applyNumberFormat="1" applyFont="1" applyFill="1" applyBorder="1" applyAlignment="1" applyProtection="1">
      <alignment horizontal="center" vertical="center"/>
    </xf>
    <xf numFmtId="166" fontId="8" fillId="0" borderId="58" xfId="0" applyNumberFormat="1" applyFont="1" applyFill="1" applyBorder="1" applyAlignment="1" applyProtection="1">
      <alignment horizontal="center" vertical="center"/>
    </xf>
    <xf numFmtId="166" fontId="8" fillId="0" borderId="71" xfId="0" applyNumberFormat="1" applyFont="1" applyFill="1" applyBorder="1" applyAlignment="1" applyProtection="1">
      <alignment horizontal="center" vertical="center"/>
    </xf>
    <xf numFmtId="166" fontId="8" fillId="0" borderId="53" xfId="0" applyNumberFormat="1" applyFont="1" applyFill="1" applyBorder="1" applyAlignment="1" applyProtection="1">
      <alignment horizontal="center" vertical="center"/>
    </xf>
    <xf numFmtId="166" fontId="8" fillId="0" borderId="62" xfId="0" applyNumberFormat="1" applyFont="1" applyFill="1" applyBorder="1" applyAlignment="1" applyProtection="1">
      <alignment horizontal="center" vertical="center" wrapText="1"/>
    </xf>
    <xf numFmtId="166" fontId="8" fillId="0" borderId="66" xfId="0" applyNumberFormat="1" applyFont="1" applyFill="1" applyBorder="1" applyAlignment="1" applyProtection="1">
      <alignment horizontal="center" vertical="center" wrapText="1"/>
    </xf>
    <xf numFmtId="0" fontId="29" fillId="0" borderId="55" xfId="0" applyFont="1" applyFill="1" applyBorder="1" applyAlignment="1">
      <alignment horizontal="justify" vertical="center" wrapText="1"/>
    </xf>
    <xf numFmtId="0" fontId="16" fillId="0" borderId="0" xfId="0" applyFont="1" applyAlignment="1" applyProtection="1">
      <alignment horizontal="center" wrapText="1"/>
      <protection locked="0"/>
    </xf>
    <xf numFmtId="0" fontId="21" fillId="0" borderId="48" xfId="8" applyFont="1" applyFill="1" applyBorder="1" applyAlignment="1" applyProtection="1">
      <alignment horizontal="left" vertical="center" indent="1"/>
    </xf>
    <xf numFmtId="0" fontId="21" fillId="0" borderId="43" xfId="8" applyFont="1" applyFill="1" applyBorder="1" applyAlignment="1" applyProtection="1">
      <alignment horizontal="left" vertical="center" indent="1"/>
    </xf>
    <xf numFmtId="0" fontId="21" fillId="0" borderId="35" xfId="8" applyFont="1" applyFill="1" applyBorder="1" applyAlignment="1" applyProtection="1">
      <alignment horizontal="left" vertical="center" indent="1"/>
    </xf>
    <xf numFmtId="0" fontId="23" fillId="0" borderId="0" xfId="8" applyFont="1" applyFill="1" applyAlignment="1" applyProtection="1">
      <alignment horizontal="center" wrapText="1"/>
    </xf>
    <xf numFmtId="0" fontId="23" fillId="0" borderId="0" xfId="8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52" fillId="0" borderId="0" xfId="0" applyFont="1" applyFill="1" applyBorder="1" applyAlignment="1">
      <alignment horizontal="center" textRotation="180"/>
    </xf>
    <xf numFmtId="0" fontId="18" fillId="0" borderId="55" xfId="0" applyFont="1" applyBorder="1"/>
    <xf numFmtId="0" fontId="35" fillId="0" borderId="0" xfId="0" applyFont="1" applyAlignment="1" applyProtection="1">
      <alignment horizontal="right"/>
    </xf>
    <xf numFmtId="0" fontId="30" fillId="0" borderId="42" xfId="0" applyFont="1" applyBorder="1" applyAlignment="1" applyProtection="1">
      <alignment horizontal="left" vertical="center" indent="2"/>
    </xf>
    <xf numFmtId="0" fontId="30" fillId="0" borderId="41" xfId="0" applyFont="1" applyBorder="1" applyAlignment="1" applyProtection="1">
      <alignment horizontal="left" vertical="center" indent="2"/>
    </xf>
    <xf numFmtId="0" fontId="23" fillId="0" borderId="0" xfId="0" applyFont="1" applyAlignment="1" applyProtection="1">
      <alignment horizontal="center" wrapText="1"/>
      <protection locked="0"/>
    </xf>
    <xf numFmtId="0" fontId="34" fillId="0" borderId="0" xfId="7" applyFont="1" applyFill="1" applyAlignment="1" applyProtection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 applyProtection="1">
      <alignment horizontal="center"/>
      <protection locked="0"/>
    </xf>
  </cellXfs>
  <cellStyles count="10">
    <cellStyle name="Ezres" xfId="1" builtinId="3"/>
    <cellStyle name="Ezres 2" xfId="2" xr:uid="{9198B56F-928A-4730-AD72-FBF1E17733A9}"/>
    <cellStyle name="Hiperhivatkozás" xfId="3" xr:uid="{EF8F5DF9-ACC4-4948-933A-EE7E928752E2}"/>
    <cellStyle name="Hivatkozás" xfId="4" builtinId="8"/>
    <cellStyle name="Már látott hiperhivatkozás" xfId="5" xr:uid="{5F3D0463-798A-4317-AB5D-6F4F92594D6B}"/>
    <cellStyle name="Normál" xfId="0" builtinId="0"/>
    <cellStyle name="Normál 2" xfId="6" xr:uid="{B8239405-452C-4492-92C5-33834183F786}"/>
    <cellStyle name="Normál_KVRENMUNKA" xfId="7" xr:uid="{C5C33F17-9175-4C19-8AD3-78A3EDDEAFBA}"/>
    <cellStyle name="Normál_SEGEDLETEK" xfId="8" xr:uid="{C6D8BB10-5842-476D-90E2-1BBECFD336CC}"/>
    <cellStyle name="Százalék 2" xfId="9" xr:uid="{DD6D4AEF-085B-4170-A230-AE3A5259815F}"/>
  </cellStyles>
  <dxfs count="4"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C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57150</xdr:colOff>
      <xdr:row>0</xdr:row>
      <xdr:rowOff>142875</xdr:rowOff>
    </xdr:from>
    <xdr:to>
      <xdr:col>25</xdr:col>
      <xdr:colOff>161925</xdr:colOff>
      <xdr:row>15</xdr:row>
      <xdr:rowOff>161925</xdr:rowOff>
    </xdr:to>
    <xdr:grpSp>
      <xdr:nvGrpSpPr>
        <xdr:cNvPr id="72746" name="Csoportba foglalás 11">
          <a:extLst>
            <a:ext uri="{FF2B5EF4-FFF2-40B4-BE49-F238E27FC236}">
              <a16:creationId xmlns:a16="http://schemas.microsoft.com/office/drawing/2014/main" id="{992F23F5-9A37-F905-C945-6F310F038221}"/>
            </a:ext>
          </a:extLst>
        </xdr:cNvPr>
        <xdr:cNvGrpSpPr>
          <a:grpSpLocks/>
        </xdr:cNvGrpSpPr>
      </xdr:nvGrpSpPr>
      <xdr:grpSpPr bwMode="auto">
        <a:xfrm>
          <a:off x="7589838" y="142875"/>
          <a:ext cx="4891087" cy="2717800"/>
          <a:chOff x="7866063" y="158750"/>
          <a:chExt cx="4900613" cy="2651125"/>
        </a:xfrm>
      </xdr:grpSpPr>
      <xdr:sp macro="" textlink="">
        <xdr:nvSpPr>
          <xdr:cNvPr id="3" name="Beszédbuborék: négyszög 2">
            <a:extLst>
              <a:ext uri="{FF2B5EF4-FFF2-40B4-BE49-F238E27FC236}">
                <a16:creationId xmlns:a16="http://schemas.microsoft.com/office/drawing/2014/main" id="{F61E6B81-B3CB-BD31-E39D-A7AE8162F672}"/>
              </a:ext>
            </a:extLst>
          </xdr:cNvPr>
          <xdr:cNvSpPr/>
        </xdr:nvSpPr>
        <xdr:spPr bwMode="auto">
          <a:xfrm>
            <a:off x="7866063" y="158750"/>
            <a:ext cx="4900613" cy="2651125"/>
          </a:xfrm>
          <a:prstGeom prst="wedgeRectCallout">
            <a:avLst>
              <a:gd name="adj1" fmla="val -59895"/>
              <a:gd name="adj2" fmla="val 1321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hu-HU" sz="1100" b="1"/>
              <a:t>Teendő:</a:t>
            </a:r>
          </a:p>
          <a:p>
            <a:pPr algn="l"/>
            <a:r>
              <a:rPr lang="hu-HU" sz="1100"/>
              <a:t>Ha nem a székhely</a:t>
            </a:r>
            <a:r>
              <a:rPr lang="hu-HU" sz="1100" baseline="0"/>
              <a:t> szerinti önkormányzatra készülnek a táblázatok, kattintson ide</a:t>
            </a:r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r>
              <a:rPr lang="hu-HU" sz="1100"/>
              <a:t>,ha</a:t>
            </a:r>
            <a:r>
              <a:rPr lang="hu-HU" sz="1100" baseline="0"/>
              <a:t> feljön az "Igen" és "Nem" akkor kattintson a "Nem"-re. Ezt csak a  közös hivatallal rendelkező önkormányzatok esetében kell megtenni, polgármesteri hivatalok esetében minditg az alaphelyzetet (Igen) kell meghagyni!</a:t>
            </a:r>
          </a:p>
          <a:p>
            <a:pPr algn="l"/>
            <a:r>
              <a:rPr lang="hu-HU" sz="1100" b="1" baseline="0"/>
              <a:t>Magyarázat:</a:t>
            </a:r>
          </a:p>
          <a:p>
            <a:pPr algn="l"/>
            <a:r>
              <a:rPr lang="hu-HU" sz="1100" baseline="0"/>
              <a:t>Csak székhellyel rendelkező önkormányzatnál lehet közös hivatal, a többinél nem. ezért abban az esetben , ha másik önkormányzat táblázatait készítik az Igen-ről Nem-re történő váltásra azért van szükség, hogy a 9.1 (Önkormányzati táblázatok) melléklet számai után a költségvetési szervek melléklet számai 9.2.-vel folytatódjanak. A közös hivatal táblázatai továbbra is megmaradnak, de azokat ebben az esetben nem kell kinyomtatni. </a:t>
            </a:r>
            <a:endParaRPr lang="hu-HU" sz="1100"/>
          </a:p>
        </xdr:txBody>
      </xdr:sp>
      <xdr:pic>
        <xdr:nvPicPr>
          <xdr:cNvPr id="72749" name="Kép 3">
            <a:extLst>
              <a:ext uri="{FF2B5EF4-FFF2-40B4-BE49-F238E27FC236}">
                <a16:creationId xmlns:a16="http://schemas.microsoft.com/office/drawing/2014/main" id="{57F31250-EE4A-55B4-2211-125A45023C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466" t="43756" r="75948" b="52979"/>
          <a:stretch>
            <a:fillRect/>
          </a:stretch>
        </xdr:blipFill>
        <xdr:spPr bwMode="auto">
          <a:xfrm>
            <a:off x="7953445" y="525101"/>
            <a:ext cx="1358192" cy="5116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Nyíl: balra mutató 4">
            <a:extLst>
              <a:ext uri="{FF2B5EF4-FFF2-40B4-BE49-F238E27FC236}">
                <a16:creationId xmlns:a16="http://schemas.microsoft.com/office/drawing/2014/main" id="{E14E9E39-AB82-648A-DD36-077DCB4191EB}"/>
              </a:ext>
            </a:extLst>
          </xdr:cNvPr>
          <xdr:cNvSpPr/>
        </xdr:nvSpPr>
        <xdr:spPr bwMode="auto">
          <a:xfrm>
            <a:off x="9150690" y="659312"/>
            <a:ext cx="818355" cy="268820"/>
          </a:xfrm>
          <a:prstGeom prst="leftArrow">
            <a:avLst/>
          </a:prstGeom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hu-HU"/>
          </a:p>
        </xdr:txBody>
      </xdr:sp>
    </xdr:grpSp>
    <xdr:clientData/>
  </xdr:twoCellAnchor>
  <xdr:twoCellAnchor>
    <xdr:from>
      <xdr:col>16</xdr:col>
      <xdr:colOff>12700</xdr:colOff>
      <xdr:row>16</xdr:row>
      <xdr:rowOff>125414</xdr:rowOff>
    </xdr:from>
    <xdr:to>
      <xdr:col>25</xdr:col>
      <xdr:colOff>125416</xdr:colOff>
      <xdr:row>23</xdr:row>
      <xdr:rowOff>69851</xdr:rowOff>
    </xdr:to>
    <xdr:sp macro="" textlink="">
      <xdr:nvSpPr>
        <xdr:cNvPr id="6" name="Téglalap 5">
          <a:extLst>
            <a:ext uri="{FF2B5EF4-FFF2-40B4-BE49-F238E27FC236}">
              <a16:creationId xmlns:a16="http://schemas.microsoft.com/office/drawing/2014/main" id="{DC837707-BB31-A97F-FE2E-E41604874495}"/>
            </a:ext>
          </a:extLst>
        </xdr:cNvPr>
        <xdr:cNvSpPr/>
      </xdr:nvSpPr>
      <xdr:spPr>
        <a:xfrm>
          <a:off x="7545388" y="3006727"/>
          <a:ext cx="4899028" cy="12223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hu-HU" sz="1100"/>
            <a:t>A KV_1.1.sz.mell.</a:t>
          </a:r>
          <a:r>
            <a:rPr lang="hu-HU" sz="1100" baseline="0"/>
            <a:t> fülnél a </a:t>
          </a:r>
          <a:r>
            <a:rPr lang="hu-HU" sz="1100" b="1" i="1" baseline="0"/>
            <a:t>4. Közhatalmi bevételek </a:t>
          </a:r>
          <a:r>
            <a:rPr lang="hu-HU" sz="1100" baseline="0"/>
            <a:t>bevételi jogcímei, abban az esetben ha az önkormányzatnál más bevételi jogcímek is előfordulnak, akkor bármelyik bevételi jogcím átírható arra, amit szerepeltetni szeretne az önkormányzat. </a:t>
          </a:r>
        </a:p>
        <a:p>
          <a:pPr algn="l">
            <a:lnSpc>
              <a:spcPts val="1100"/>
            </a:lnSpc>
          </a:pPr>
          <a:r>
            <a:rPr lang="hu-HU" sz="1100" b="1" baseline="0"/>
            <a:t>Ezt csak a KV_1.1.sz.mell. fülnél kell elvégzeni, a többi táblázat automatikusan javítódik!</a:t>
          </a:r>
          <a:endParaRPr lang="hu-H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ED84-A2D2-43AD-A668-D027579A8D87}">
  <dimension ref="A1:C103"/>
  <sheetViews>
    <sheetView zoomScale="120" zoomScaleNormal="120" workbookViewId="0">
      <selection activeCell="I26" sqref="I26"/>
    </sheetView>
  </sheetViews>
  <sheetFormatPr defaultRowHeight="12.75" x14ac:dyDescent="0.2"/>
  <cols>
    <col min="1" max="1" width="35.33203125" customWidth="1"/>
    <col min="2" max="2" width="83" customWidth="1"/>
    <col min="3" max="3" width="34.5" customWidth="1"/>
  </cols>
  <sheetData>
    <row r="1" spans="1:3" x14ac:dyDescent="0.2">
      <c r="A1" s="684">
        <v>2020</v>
      </c>
    </row>
    <row r="2" spans="1:3" ht="18.75" customHeight="1" x14ac:dyDescent="0.2">
      <c r="A2" s="736" t="s">
        <v>573</v>
      </c>
      <c r="B2" s="736"/>
      <c r="C2" s="736"/>
    </row>
    <row r="3" spans="1:3" ht="15" x14ac:dyDescent="0.25">
      <c r="A3" s="561"/>
      <c r="B3" s="562"/>
      <c r="C3" s="561"/>
    </row>
    <row r="4" spans="1:3" ht="14.25" x14ac:dyDescent="0.2">
      <c r="A4" s="563" t="s">
        <v>596</v>
      </c>
      <c r="B4" s="564" t="s">
        <v>595</v>
      </c>
      <c r="C4" s="563" t="s">
        <v>574</v>
      </c>
    </row>
    <row r="5" spans="1:3" x14ac:dyDescent="0.2">
      <c r="A5" s="565"/>
      <c r="B5" s="565"/>
      <c r="C5" s="565"/>
    </row>
    <row r="6" spans="1:3" ht="18.75" x14ac:dyDescent="0.3">
      <c r="A6" s="737" t="s">
        <v>576</v>
      </c>
      <c r="B6" s="737"/>
      <c r="C6" s="737"/>
    </row>
    <row r="7" spans="1:3" x14ac:dyDescent="0.2">
      <c r="A7" s="565" t="s">
        <v>597</v>
      </c>
      <c r="B7" s="565" t="s">
        <v>598</v>
      </c>
      <c r="C7" s="624" t="str">
        <f ca="1">HYPERLINK(SUBSTITUTE(CELL("address",ALAPADATOK!A1),"'",""),SUBSTITUTE(MID(CELL("address",ALAPADATOK!A1),SEARCH("]",CELL("address",ALAPADATOK!A1),1)+1,LEN(CELL("address",ALAPADATOK!A1))-SEARCH("]",CELL("address",ALAPADATOK!A1),1)),"'",""))</f>
        <v>ALAPADATOK!$A$1</v>
      </c>
    </row>
    <row r="8" spans="1:3" x14ac:dyDescent="0.2">
      <c r="A8" s="565" t="s">
        <v>599</v>
      </c>
      <c r="B8" s="565" t="s">
        <v>678</v>
      </c>
      <c r="C8" s="624" t="str">
        <f ca="1">HYPERLINK(SUBSTITUTE(CELL("address",KV_ÖSSZEFÜGGÉSEK!A1),"'",""),SUBSTITUTE(MID(CELL("address",KV_ÖSSZEFÜGGÉSEK!A1),SEARCH("]",CELL("address",KV_ÖSSZEFÜGGÉSEK!A1),1)+1,LEN(CELL("address",KV_ÖSSZEFÜGGÉSEK!A1))-SEARCH("]",CELL("address",KV_ÖSSZEFÜGGÉSEK!A1),1)),"'",""))</f>
        <v>KV_ÖSSZEFÜGGÉSEK!$A$1</v>
      </c>
    </row>
    <row r="9" spans="1:3" x14ac:dyDescent="0.2">
      <c r="A9" s="565" t="s">
        <v>600</v>
      </c>
      <c r="B9" s="565" t="s">
        <v>601</v>
      </c>
      <c r="C9" s="624" t="str">
        <f ca="1">HYPERLINK(SUBSTITUTE(CELL("address",'KV_1.1.sz.mell.'!A1),"'",""),SUBSTITUTE(MID(CELL("address",'KV_1.1.sz.mell.'!A1),SEARCH("]",CELL("address",'KV_1.1.sz.mell.'!A1),1)+1,LEN(CELL("address",'KV_1.1.sz.mell.'!A1))-SEARCH("]",CELL("address",'KV_1.1.sz.mell.'!A1),1)),"'",""))</f>
        <v>KV_1.1.sz.mell.!$A$1</v>
      </c>
    </row>
    <row r="10" spans="1:3" x14ac:dyDescent="0.2">
      <c r="A10" s="565" t="s">
        <v>602</v>
      </c>
      <c r="B10" s="565" t="s">
        <v>604</v>
      </c>
      <c r="C10" s="624" t="str">
        <f ca="1">HYPERLINK(SUBSTITUTE(CELL("address",'KV_1.2.sz.mell.'!A1),"'",""),SUBSTITUTE(MID(CELL("address",'KV_1.2.sz.mell.'!A1),SEARCH("]",CELL("address",'KV_1.2.sz.mell.'!A1),1)+1,LEN(CELL("address",'KV_1.2.sz.mell.'!A1))-SEARCH("]",CELL("address",'KV_1.2.sz.mell.'!A1),1)),"'",""))</f>
        <v>KV_1.2.sz.mell.!$A$1</v>
      </c>
    </row>
    <row r="11" spans="1:3" x14ac:dyDescent="0.2">
      <c r="A11" s="565" t="s">
        <v>603</v>
      </c>
      <c r="B11" s="565" t="s">
        <v>605</v>
      </c>
      <c r="C11" s="624" t="str">
        <f ca="1">HYPERLINK(SUBSTITUTE(CELL("address",'KV_1.3.sz.mell.'!A1),"'",""),SUBSTITUTE(MID(CELL("address",'KV_1.3.sz.mell.'!A1),SEARCH("]",CELL("address",'KV_1.3.sz.mell.'!A1),1)+1,LEN(CELL("address",'KV_1.3.sz.mell.'!A1))-SEARCH("]",CELL("address",'KV_1.3.sz.mell.'!A1),1)),"'",""))</f>
        <v>KV_1.3.sz.mell.!$A$1</v>
      </c>
    </row>
    <row r="12" spans="1:3" x14ac:dyDescent="0.2">
      <c r="A12" s="565" t="s">
        <v>606</v>
      </c>
      <c r="B12" s="565" t="s">
        <v>607</v>
      </c>
      <c r="C12" s="624" t="str">
        <f ca="1">HYPERLINK(SUBSTITUTE(CELL("address",'KV_1.4.sz.mell.'!A1),"'",""),SUBSTITUTE(MID(CELL("address",'KV_1.4.sz.mell.'!A1),SEARCH("]",CELL("address",'KV_1.4.sz.mell.'!A1),1)+1,LEN(CELL("address",'KV_1.4.sz.mell.'!A1))-SEARCH("]",CELL("address",'KV_1.4.sz.mell.'!A1),1)),"'",""))</f>
        <v>KV_1.4.sz.mell.!$A$1</v>
      </c>
    </row>
    <row r="13" spans="1:3" x14ac:dyDescent="0.2">
      <c r="A13" s="565" t="s">
        <v>608</v>
      </c>
      <c r="B13" s="565" t="s">
        <v>609</v>
      </c>
      <c r="C13" s="624" t="str">
        <f ca="1">HYPERLINK(SUBSTITUTE(CELL("address",'KV_2.1.sz.mell.'!A1),"'",""),SUBSTITUTE(MID(CELL("address",'KV_2.1.sz.mell.'!A1),SEARCH("]",CELL("address",'KV_2.1.sz.mell.'!A1),1)+1,LEN(CELL("address",'KV_2.1.sz.mell.'!A1))-SEARCH("]",CELL("address",'KV_2.1.sz.mell.'!A1),1)),"'",""))</f>
        <v>KV_2.1.sz.mell.!$A$1</v>
      </c>
    </row>
    <row r="14" spans="1:3" x14ac:dyDescent="0.2">
      <c r="A14" s="565" t="s">
        <v>610</v>
      </c>
      <c r="B14" s="565" t="s">
        <v>611</v>
      </c>
      <c r="C14" s="624" t="str">
        <f ca="1">HYPERLINK(SUBSTITUTE(CELL("address",'KV_2.2.sz.mell.'!A1),"'",""),SUBSTITUTE(MID(CELL("address",'KV_2.2.sz.mell.'!A1),SEARCH("]",CELL("address",'KV_2.2.sz.mell.'!A1),1)+1,LEN(CELL("address",'KV_2.2.sz.mell.'!A1))-SEARCH("]",CELL("address",'KV_2.2.sz.mell.'!A1),1)),"'",""))</f>
        <v>KV_2.2.sz.mell.!$A$1</v>
      </c>
    </row>
    <row r="15" spans="1:3" x14ac:dyDescent="0.2">
      <c r="A15" s="565" t="s">
        <v>612</v>
      </c>
      <c r="B15" s="565" t="s">
        <v>613</v>
      </c>
      <c r="C15" s="624" t="str">
        <f ca="1">HYPERLINK(SUBSTITUTE(CELL("address",KV_ELLENŐRZÉS!A1),"'",""),SUBSTITUTE(MID(CELL("address",KV_ELLENŐRZÉS!A1),SEARCH("]",CELL("address",KV_ELLENŐRZÉS!A1),1)+1,LEN(CELL("address",KV_ELLENŐRZÉS!A1))-SEARCH("]",CELL("address",KV_ELLENŐRZÉS!A1),1)),"'",""))</f>
        <v>KV_ELLENŐRZÉS!$A$1</v>
      </c>
    </row>
    <row r="16" spans="1:3" x14ac:dyDescent="0.2">
      <c r="A16" s="565" t="s">
        <v>614</v>
      </c>
      <c r="B16" s="565" t="s">
        <v>679</v>
      </c>
      <c r="C16" s="624" t="str">
        <f ca="1">HYPERLINK(SUBSTITUTE(CELL("address",'KV_3.sz.mell.'!A1),"'",""),SUBSTITUTE(MID(CELL("address",'KV_3.sz.mell.'!A1),SEARCH("]",CELL("address",'KV_3.sz.mell.'!A1),1)+1,LEN(CELL("address",'KV_3.sz.mell.'!A1))-SEARCH("]",CELL("address",'KV_3.sz.mell.'!A1),1)),"'",""))</f>
        <v>KV_3.sz.mell.!$A$1</v>
      </c>
    </row>
    <row r="17" spans="1:3" x14ac:dyDescent="0.2">
      <c r="A17" s="565" t="s">
        <v>615</v>
      </c>
      <c r="B17" s="565" t="s">
        <v>616</v>
      </c>
      <c r="C17" s="624" t="str">
        <f ca="1">HYPERLINK(SUBSTITUTE(CELL("address",'KV_4.sz.mell.'!A1),"'",""),SUBSTITUTE(MID(CELL("address",'KV_4.sz.mell.'!A1),SEARCH("]",CELL("address",'KV_4.sz.mell.'!A1),1)+1,LEN(CELL("address",'KV_4.sz.mell.'!A1))-SEARCH("]",CELL("address",'KV_4.sz.mell.'!A1),1)),"'",""))</f>
        <v>KV_4.sz.mell.!$A$1</v>
      </c>
    </row>
    <row r="18" spans="1:3" x14ac:dyDescent="0.2">
      <c r="A18" s="565" t="s">
        <v>618</v>
      </c>
      <c r="B18" s="565" t="s">
        <v>617</v>
      </c>
      <c r="C18" s="624" t="str">
        <f ca="1">HYPERLINK(SUBSTITUTE(CELL("address",'KV_5.sz.mell.'!A1),"'",""),SUBSTITUTE(MID(CELL("address",'KV_5.sz.mell.'!A1),SEARCH("]",CELL("address",'KV_5.sz.mell.'!A1),1)+1,LEN(CELL("address",'KV_5.sz.mell.'!A1))-SEARCH("]",CELL("address",'KV_5.sz.mell.'!A1),1)),"'",""))</f>
        <v>KV_5.sz.mell.!$A$1</v>
      </c>
    </row>
    <row r="19" spans="1:3" x14ac:dyDescent="0.2">
      <c r="A19" s="565" t="s">
        <v>619</v>
      </c>
      <c r="B19" s="565" t="s">
        <v>620</v>
      </c>
      <c r="C19" s="624" t="str">
        <f ca="1">HYPERLINK(SUBSTITUTE(CELL("address",'KV_6.sz.mell.'!A1),"'",""),SUBSTITUTE(MID(CELL("address",'KV_6.sz.mell.'!A1),SEARCH("]",CELL("address",'KV_6.sz.mell.'!A1),1)+1,LEN(CELL("address",'KV_6.sz.mell.'!A1))-SEARCH("]",CELL("address",'KV_6.sz.mell.'!A1),1)),"'",""))</f>
        <v>KV_6.sz.mell.!$A$1</v>
      </c>
    </row>
    <row r="20" spans="1:3" x14ac:dyDescent="0.2">
      <c r="A20" s="565" t="s">
        <v>621</v>
      </c>
      <c r="B20" s="565" t="s">
        <v>622</v>
      </c>
      <c r="C20" s="624" t="str">
        <f ca="1">HYPERLINK(SUBSTITUTE(CELL("address",'KV_7.sz.mell.'!A1),"'",""),SUBSTITUTE(MID(CELL("address",'KV_7.sz.mell.'!A1),SEARCH("]",CELL("address",'KV_7.sz.mell.'!A1),1)+1,LEN(CELL("address",'KV_7.sz.mell.'!A1))-SEARCH("]",CELL("address",'KV_7.sz.mell.'!A1),1)),"'",""))</f>
        <v>KV_7.sz.mell.!$A$1</v>
      </c>
    </row>
    <row r="21" spans="1:3" x14ac:dyDescent="0.2">
      <c r="A21" s="565" t="s">
        <v>623</v>
      </c>
      <c r="B21" s="565" t="s">
        <v>624</v>
      </c>
      <c r="C21" s="624" t="str">
        <f ca="1">HYPERLINK(SUBSTITUTE(CELL("address",'KV_8.sz.mell.'!A1),"'",""),SUBSTITUTE(MID(CELL("address",'KV_8.sz.mell.'!A1),SEARCH("]",CELL("address",'KV_8.sz.mell.'!A1),1)+1,LEN(CELL("address",'KV_8.sz.mell.'!A1))-SEARCH("]",CELL("address",'KV_8.sz.mell.'!A1),1)),"'",""))</f>
        <v>KV_8.sz.mell.!$A$1</v>
      </c>
    </row>
    <row r="22" spans="1:3" x14ac:dyDescent="0.2">
      <c r="A22" s="570" t="s">
        <v>625</v>
      </c>
      <c r="B22" s="565" t="s">
        <v>626</v>
      </c>
      <c r="C22" s="624" t="str">
        <f ca="1">HYPERLINK(SUBSTITUTE(CELL("address",'KV_9.1.sz.mell'!A1),"'",""),SUBSTITUTE(MID(CELL("address",'KV_9.1.sz.mell'!A1),SEARCH("]",CELL("address",'KV_9.1.sz.mell'!A1),1)+1,LEN(CELL("address",'KV_9.1.sz.mell'!A1))-SEARCH("]",CELL("address",'KV_9.1.sz.mell'!A1),1)),"'",""))</f>
        <v>KV_9.1.sz.mell!$A$1</v>
      </c>
    </row>
    <row r="23" spans="1:3" x14ac:dyDescent="0.2">
      <c r="A23" s="571" t="s">
        <v>627</v>
      </c>
      <c r="B23" s="565" t="s">
        <v>628</v>
      </c>
      <c r="C23" s="624" t="str">
        <f ca="1">HYPERLINK(SUBSTITUTE(CELL("address",'KV_9.1.1.sz.mell'!A1),"'",""),SUBSTITUTE(MID(CELL("address",'KV_9.1.1.sz.mell'!A1),SEARCH("]",CELL("address",'KV_9.1.1.sz.mell'!A1),1)+1,LEN(CELL("address",'KV_9.1.1.sz.mell'!A1))-SEARCH("]",CELL("address",'KV_9.1.1.sz.mell'!A1),1)),"'",""))</f>
        <v>KV_9.1.1.sz.mell!$A$1</v>
      </c>
    </row>
    <row r="24" spans="1:3" x14ac:dyDescent="0.2">
      <c r="A24" s="565" t="s">
        <v>629</v>
      </c>
      <c r="B24" s="565" t="s">
        <v>630</v>
      </c>
      <c r="C24" s="624" t="str">
        <f ca="1">HYPERLINK(SUBSTITUTE(CELL("address",'KV_9.1.2.sz.mell.'!A1),"'",""),SUBSTITUTE(MID(CELL("address",'KV_9.1.2.sz.mell.'!A1),SEARCH("]",CELL("address",'KV_9.1.2.sz.mell.'!A1),1)+1,LEN(CELL("address",'KV_9.1.2.sz.mell.'!A1))-SEARCH("]",CELL("address",'KV_9.1.2.sz.mell.'!A1),1)),"'",""))</f>
        <v>KV_9.1.2.sz.mell.!$A$1</v>
      </c>
    </row>
    <row r="25" spans="1:3" x14ac:dyDescent="0.2">
      <c r="A25" s="565" t="s">
        <v>631</v>
      </c>
      <c r="B25" s="565" t="s">
        <v>632</v>
      </c>
      <c r="C25" s="624" t="str">
        <f ca="1">HYPERLINK(SUBSTITUTE(CELL("address",'KV_9.1.3.sz.mell'!A1),"'",""),SUBSTITUTE(MID(CELL("address",'KV_9.1.3.sz.mell'!A1),SEARCH("]",CELL("address",'KV_9.1.3.sz.mell'!A1),1)+1,LEN(CELL("address",'KV_9.1.3.sz.mell'!A1))-SEARCH("]",CELL("address",'KV_9.1.3.sz.mell'!A1),1)),"'",""))</f>
        <v>KV_9.1.3.sz.mell!$A$1</v>
      </c>
    </row>
    <row r="26" spans="1:3" x14ac:dyDescent="0.2">
      <c r="A26" s="565" t="s">
        <v>633</v>
      </c>
      <c r="B26" s="565" t="s">
        <v>634</v>
      </c>
      <c r="C26" s="624" t="str">
        <f ca="1">HYPERLINK(SUBSTITUTE(CELL("address",'KV_9.2.sz.mell'!A1),"'",""),SUBSTITUTE(MID(CELL("address",'KV_9.2.sz.mell'!A1),SEARCH("]",CELL("address",'KV_9.2.sz.mell'!A1),1)+1,LEN(CELL("address",'KV_9.2.sz.mell'!A1))-SEARCH("]",CELL("address",'KV_9.2.sz.mell'!A1),1)),"'",""))</f>
        <v>KV_9.2.sz.mell!$A$1</v>
      </c>
    </row>
    <row r="27" spans="1:3" x14ac:dyDescent="0.2">
      <c r="A27" s="565" t="s">
        <v>635</v>
      </c>
      <c r="B27" s="565" t="str">
        <f>CONCATENATE(ALAPADATOK!B13)</f>
        <v>Sajószögedi Általános Művelődési Központ - Család és Gyermekjóléti Szolgálat - Konyha - Művelődési Ház és Könyvtár</v>
      </c>
      <c r="C27" s="624" t="str">
        <f ca="1">HYPERLINK(SUBSTITUTE(CELL("address",'KV_9.3.sz.mell'!A1),"'",""),SUBSTITUTE(MID(CELL("address",'KV_9.3.sz.mell'!A1),SEARCH("]",CELL("address",'KV_9.3.sz.mell'!A1),1)+1,LEN(CELL("address",'KV_9.3.sz.mell'!A1))-SEARCH("]",CELL("address",'KV_9.3.sz.mell'!A1),1)),"'",""))</f>
        <v>KV_9.3.sz.mell!$A$1</v>
      </c>
    </row>
    <row r="28" spans="1:3" x14ac:dyDescent="0.2">
      <c r="A28" s="565" t="s">
        <v>636</v>
      </c>
      <c r="B28" s="565" t="str">
        <f>CONCATENATE(ALAPADATOK!B15)</f>
        <v>2 kvi név</v>
      </c>
      <c r="C28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9" spans="1:3" x14ac:dyDescent="0.2">
      <c r="A29" s="565" t="s">
        <v>643</v>
      </c>
      <c r="B29" s="565" t="str">
        <f>CONCATENATE(ALAPADATOK!B17)</f>
        <v xml:space="preserve">3 kvi név  </v>
      </c>
      <c r="C29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0" spans="1:3" x14ac:dyDescent="0.2">
      <c r="A30" s="565" t="s">
        <v>644</v>
      </c>
      <c r="B30" s="565" t="str">
        <f>CONCATENATE(ALAPADATOK!B19)</f>
        <v>4 kvi név</v>
      </c>
      <c r="C30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1" spans="1:3" x14ac:dyDescent="0.2">
      <c r="A31" s="565" t="s">
        <v>645</v>
      </c>
      <c r="B31" s="565" t="str">
        <f>CONCATENATE(ALAPADATOK!B21)</f>
        <v>5 kvi név</v>
      </c>
      <c r="C31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2" spans="1:3" x14ac:dyDescent="0.2">
      <c r="A32" s="565" t="s">
        <v>646</v>
      </c>
      <c r="B32" s="565" t="str">
        <f>CONCATENATE(ALAPADATOK!B23)</f>
        <v>6 kvi név</v>
      </c>
      <c r="C32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3" spans="1:3" x14ac:dyDescent="0.2">
      <c r="A33" s="565" t="s">
        <v>647</v>
      </c>
      <c r="B33" s="565" t="str">
        <f>CONCATENATE(ALAPADATOK!B25)</f>
        <v>7 kvi név</v>
      </c>
      <c r="C33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4" spans="1:3" x14ac:dyDescent="0.2">
      <c r="A34" s="565" t="s">
        <v>648</v>
      </c>
      <c r="B34" s="565" t="str">
        <f>CONCATENATE(ALAPADATOK!B27)</f>
        <v>8 kvi név</v>
      </c>
      <c r="C34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5" spans="1:3" x14ac:dyDescent="0.2">
      <c r="A35" s="565" t="s">
        <v>649</v>
      </c>
      <c r="B35" s="565" t="str">
        <f>CONCATENATE(ALAPADATOK!B29)</f>
        <v>9 kvi név</v>
      </c>
      <c r="C35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6" spans="1:3" x14ac:dyDescent="0.2">
      <c r="A36" s="565" t="s">
        <v>650</v>
      </c>
      <c r="B36" s="565" t="str">
        <f>CONCATENATE(ALAPADATOK!B31)</f>
        <v>10 kvi név</v>
      </c>
      <c r="C36" s="624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7" spans="1:3" x14ac:dyDescent="0.2">
      <c r="A37" s="565" t="s">
        <v>651</v>
      </c>
      <c r="B37" s="565" t="s">
        <v>659</v>
      </c>
      <c r="C37" s="624" t="str">
        <f ca="1">HYPERLINK(SUBSTITUTE(CELL("address",'KV_10.sz.mell'!A1),"'",""),SUBSTITUTE(MID(CELL("address",'KV_10.sz.mell'!A1),SEARCH("]",CELL("address",'KV_10.sz.mell'!A1),1)+1,LEN(CELL("address",'KV_10.sz.mell'!A1))-SEARCH("]",CELL("address",'KV_10.sz.mell'!A1),1)),"'",""))</f>
        <v>KV_10.sz.mell!$A$1</v>
      </c>
    </row>
    <row r="38" spans="1:3" x14ac:dyDescent="0.2">
      <c r="A38" s="565" t="s">
        <v>652</v>
      </c>
      <c r="B38" s="565" t="str">
        <f>'KV_1.sz.tájékoztató_t.'!A3</f>
        <v>Tájékoztató a 2018. évi tény, 2019. évi várható és 2020. évi terv adatokról</v>
      </c>
      <c r="C38" s="624" t="str">
        <f ca="1">HYPERLINK(SUBSTITUTE(CELL("address",'KV_1.sz.tájékoztató_t.'!A1),"'",""),SUBSTITUTE(MID(CELL("address",'KV_1.sz.tájékoztató_t.'!A1),SEARCH("]",CELL("address",'KV_1.sz.tájékoztató_t.'!A1),1)+1,LEN(CELL("address",'KV_1.sz.tájékoztató_t.'!A1))-SEARCH("]",CELL("address",'KV_1.sz.tájékoztató_t.'!A1),1)),"'",""))</f>
        <v>KV_1.sz.tájékoztató_t.!$A$1</v>
      </c>
    </row>
    <row r="39" spans="1:3" ht="25.5" x14ac:dyDescent="0.2">
      <c r="A39" s="565" t="s">
        <v>653</v>
      </c>
      <c r="B39" s="625" t="s">
        <v>4</v>
      </c>
      <c r="C39" s="624" t="str">
        <f ca="1">HYPERLINK(SUBSTITUTE(CELL("address",'KV_2.sz.tájékoztató_t.'!A1),"'",""),SUBSTITUTE(MID(CELL("address",'KV_2.sz.tájékoztató_t.'!A1),SEARCH("]",CELL("address",'KV_2.sz.tájékoztató_t.'!A1),1)+1,LEN(CELL("address",'KV_2.sz.tájékoztató_t.'!A1))-SEARCH("]",CELL("address",'KV_2.sz.tájékoztató_t.'!A1),1)),"'",""))</f>
        <v>KV_2.sz.tájékoztató_t.!$A$1</v>
      </c>
    </row>
    <row r="40" spans="1:3" x14ac:dyDescent="0.2">
      <c r="A40" s="565" t="s">
        <v>654</v>
      </c>
      <c r="B40" s="565" t="s">
        <v>660</v>
      </c>
      <c r="C40" s="624" t="str">
        <f ca="1">HYPERLINK(SUBSTITUTE(CELL("address",'KV_3.sz.tájékoztató_t.'!A1),"'",""),SUBSTITUTE(MID(CELL("address",'KV_3.sz.tájékoztató_t.'!A1),SEARCH("]",CELL("address",'KV_3.sz.tájékoztató_t.'!A1),1)+1,LEN(CELL("address",'KV_3.sz.tájékoztató_t.'!A1))-SEARCH("]",CELL("address",'KV_3.sz.tájékoztató_t.'!A1),1)),"'",""))</f>
        <v>KV_3.sz.tájékoztató_t.!$A$1</v>
      </c>
    </row>
    <row r="41" spans="1:3" x14ac:dyDescent="0.2">
      <c r="A41" s="565" t="s">
        <v>655</v>
      </c>
      <c r="B41" s="565" t="str">
        <f>'KV_4.sz.tájékoztató_t.'!A2</f>
        <v>Előirányzat-felhasználási terv
2020. évre</v>
      </c>
      <c r="C41" s="624" t="str">
        <f ca="1">HYPERLINK(SUBSTITUTE(CELL("address",'KV_4.sz.tájékoztató_t.'!A1),"'",""),SUBSTITUTE(MID(CELL("address",'KV_4.sz.tájékoztató_t.'!A1),SEARCH("]",CELL("address",'KV_4.sz.tájékoztató_t.'!A1),1)+1,LEN(CELL("address",'KV_4.sz.tájékoztató_t.'!A1))-SEARCH("]",CELL("address",'KV_4.sz.tájékoztató_t.'!A1),1)),"'",""))</f>
        <v>KV_4.sz.tájékoztató_t.!$A$1</v>
      </c>
    </row>
    <row r="42" spans="1:3" x14ac:dyDescent="0.2">
      <c r="A42" s="565" t="s">
        <v>656</v>
      </c>
      <c r="B42" s="565" t="str">
        <f>'KV_5.sz.tájékoztató_t'!B1</f>
        <v>A 2020. évi általános működés és ágazati feladatok támogatásának alakulása jogcímenként</v>
      </c>
      <c r="C42" s="624" t="str">
        <f ca="1">HYPERLINK(SUBSTITUTE(CELL("address",'KV_5.sz.tájékoztató_t'!A1),"'",""),SUBSTITUTE(MID(CELL("address",'KV_5.sz.tájékoztató_t'!A1),SEARCH("]",CELL("address",'KV_5.sz.tájékoztató_t'!A1),1)+1,LEN(CELL("address",'KV_5.sz.tájékoztató_t'!A1))-SEARCH("]",CELL("address",'KV_5.sz.tájékoztató_t'!A1),1)),"'",""))</f>
        <v>KV_5.sz.tájékoztató_t!$A$1</v>
      </c>
    </row>
    <row r="43" spans="1:3" x14ac:dyDescent="0.2">
      <c r="A43" s="565" t="s">
        <v>657</v>
      </c>
      <c r="B43" s="565" t="str">
        <f>'KV_6.sz.tájékoztató_t.'!A2</f>
        <v>K I M U T A T Á S
a 2020. évben céljelleggel juttatott támogatásokról</v>
      </c>
      <c r="C43" s="624" t="str">
        <f ca="1">HYPERLINK(SUBSTITUTE(CELL("address",'KV_6.sz.tájékoztató_t.'!A1),"'",""),SUBSTITUTE(MID(CELL("address",'KV_6.sz.tájékoztató_t.'!A1),SEARCH("]",CELL("address",'KV_6.sz.tájékoztató_t.'!A1),1)+1,LEN(CELL("address",'KV_6.sz.tájékoztató_t.'!A1))-SEARCH("]",CELL("address",'KV_6.sz.tájékoztató_t.'!A1),1)),"'",""))</f>
        <v>KV_6.sz.tájékoztató_t.!$A$1</v>
      </c>
    </row>
    <row r="44" spans="1:3" x14ac:dyDescent="0.2">
      <c r="A44" s="565" t="s">
        <v>658</v>
      </c>
      <c r="B44" s="565" t="str">
        <f>LOWER('KV_7.sz.tájékoztató_t.'!A3)</f>
        <v>2020. évi költségvetési évet követő 3 év tervezett</v>
      </c>
      <c r="C44" s="624" t="str">
        <f ca="1">HYPERLINK(SUBSTITUTE(CELL("address",'KV_7.sz.tájékoztató_t.'!A1),"'",""),SUBSTITUTE(MID(CELL("address",'KV_7.sz.tájékoztató_t.'!A1),SEARCH("]",CELL("address",'KV_7.sz.tájékoztató_t.'!A1),1)+1,LEN(CELL("address",'KV_7.sz.tájékoztató_t.'!A1))-SEARCH("]",CELL("address",'KV_7.sz.tájékoztató_t.'!A1),1)),"'",""))</f>
        <v>KV_7.sz.tájékoztató_t.!$A$1</v>
      </c>
    </row>
    <row r="45" spans="1:3" x14ac:dyDescent="0.2">
      <c r="A45" s="565"/>
      <c r="B45" s="565"/>
      <c r="C45" s="624"/>
    </row>
    <row r="46" spans="1:3" ht="18.75" x14ac:dyDescent="0.3">
      <c r="A46" s="737"/>
      <c r="B46" s="737"/>
      <c r="C46" s="737"/>
    </row>
    <row r="47" spans="1:3" x14ac:dyDescent="0.2">
      <c r="A47" s="565"/>
      <c r="B47" s="565"/>
      <c r="C47" s="565"/>
    </row>
    <row r="48" spans="1:3" x14ac:dyDescent="0.2">
      <c r="A48" s="565"/>
      <c r="B48" s="565"/>
      <c r="C48" s="565"/>
    </row>
    <row r="49" spans="1:3" x14ac:dyDescent="0.2">
      <c r="A49" s="565"/>
      <c r="B49" s="565"/>
      <c r="C49" s="565"/>
    </row>
    <row r="50" spans="1:3" x14ac:dyDescent="0.2">
      <c r="A50" s="565"/>
      <c r="B50" s="565"/>
      <c r="C50" s="565"/>
    </row>
    <row r="51" spans="1:3" x14ac:dyDescent="0.2">
      <c r="A51" s="565"/>
      <c r="B51" s="565"/>
      <c r="C51" s="565"/>
    </row>
    <row r="52" spans="1:3" x14ac:dyDescent="0.2">
      <c r="A52" s="565"/>
      <c r="B52" s="565"/>
      <c r="C52" s="565"/>
    </row>
    <row r="53" spans="1:3" x14ac:dyDescent="0.2">
      <c r="A53" s="565"/>
      <c r="B53" s="565"/>
      <c r="C53" s="565"/>
    </row>
    <row r="54" spans="1:3" x14ac:dyDescent="0.2">
      <c r="A54" s="565"/>
      <c r="B54" s="565"/>
      <c r="C54" s="565"/>
    </row>
    <row r="55" spans="1:3" x14ac:dyDescent="0.2">
      <c r="A55" s="565"/>
      <c r="B55" s="565"/>
      <c r="C55" s="565"/>
    </row>
    <row r="56" spans="1:3" x14ac:dyDescent="0.2">
      <c r="A56" s="565"/>
      <c r="B56" s="565"/>
      <c r="C56" s="565"/>
    </row>
    <row r="57" spans="1:3" x14ac:dyDescent="0.2">
      <c r="A57" s="565"/>
      <c r="B57" s="565"/>
      <c r="C57" s="565"/>
    </row>
    <row r="58" spans="1:3" x14ac:dyDescent="0.2">
      <c r="A58" s="565"/>
      <c r="B58" s="565"/>
      <c r="C58" s="565"/>
    </row>
    <row r="59" spans="1:3" x14ac:dyDescent="0.2">
      <c r="A59" s="565"/>
      <c r="B59" s="565"/>
      <c r="C59" s="565"/>
    </row>
    <row r="60" spans="1:3" x14ac:dyDescent="0.2">
      <c r="A60" s="565"/>
      <c r="B60" s="565"/>
      <c r="C60" s="565"/>
    </row>
    <row r="61" spans="1:3" ht="33.75" customHeight="1" x14ac:dyDescent="0.2">
      <c r="A61" s="738"/>
      <c r="B61" s="739"/>
      <c r="C61" s="739"/>
    </row>
    <row r="62" spans="1:3" x14ac:dyDescent="0.2">
      <c r="A62" s="565"/>
      <c r="B62" s="565"/>
      <c r="C62" s="565"/>
    </row>
    <row r="63" spans="1:3" x14ac:dyDescent="0.2">
      <c r="A63" s="565"/>
      <c r="B63" s="565"/>
      <c r="C63" s="565"/>
    </row>
    <row r="64" spans="1:3" x14ac:dyDescent="0.2">
      <c r="A64" s="565"/>
      <c r="B64" s="565"/>
      <c r="C64" s="565"/>
    </row>
    <row r="65" spans="1:3" x14ac:dyDescent="0.2">
      <c r="A65" s="565"/>
      <c r="B65" s="565"/>
      <c r="C65" s="565"/>
    </row>
    <row r="66" spans="1:3" x14ac:dyDescent="0.2">
      <c r="A66" s="565"/>
      <c r="B66" s="565"/>
      <c r="C66" s="565"/>
    </row>
    <row r="67" spans="1:3" x14ac:dyDescent="0.2">
      <c r="A67" s="565"/>
      <c r="B67" s="565"/>
      <c r="C67" s="565"/>
    </row>
    <row r="68" spans="1:3" x14ac:dyDescent="0.2">
      <c r="A68" s="565"/>
      <c r="B68" s="565"/>
      <c r="C68" s="565"/>
    </row>
    <row r="69" spans="1:3" x14ac:dyDescent="0.2">
      <c r="A69" s="565"/>
      <c r="B69" s="565"/>
      <c r="C69" s="565"/>
    </row>
    <row r="70" spans="1:3" x14ac:dyDescent="0.2">
      <c r="A70" s="565"/>
      <c r="B70" s="565"/>
      <c r="C70" s="565"/>
    </row>
    <row r="71" spans="1:3" x14ac:dyDescent="0.2">
      <c r="A71" s="565"/>
      <c r="B71" s="565"/>
      <c r="C71" s="565"/>
    </row>
    <row r="72" spans="1:3" x14ac:dyDescent="0.2">
      <c r="A72" s="565"/>
      <c r="B72" s="565"/>
      <c r="C72" s="565"/>
    </row>
    <row r="73" spans="1:3" x14ac:dyDescent="0.2">
      <c r="A73" s="565"/>
      <c r="B73" s="565"/>
      <c r="C73" s="565"/>
    </row>
    <row r="74" spans="1:3" x14ac:dyDescent="0.2">
      <c r="A74" s="565"/>
      <c r="B74" s="565"/>
      <c r="C74" s="565"/>
    </row>
    <row r="75" spans="1:3" x14ac:dyDescent="0.2">
      <c r="A75" s="565"/>
      <c r="B75" s="565"/>
      <c r="C75" s="565"/>
    </row>
    <row r="76" spans="1:3" x14ac:dyDescent="0.2">
      <c r="A76" s="565"/>
      <c r="B76" s="565"/>
      <c r="C76" s="565"/>
    </row>
    <row r="77" spans="1:3" x14ac:dyDescent="0.2">
      <c r="A77" s="565"/>
      <c r="B77" s="565"/>
      <c r="C77" s="565"/>
    </row>
    <row r="78" spans="1:3" x14ac:dyDescent="0.2">
      <c r="A78" s="565"/>
      <c r="B78" s="565"/>
      <c r="C78" s="565"/>
    </row>
    <row r="79" spans="1:3" x14ac:dyDescent="0.2">
      <c r="A79" s="565"/>
      <c r="B79" s="565"/>
      <c r="C79" s="565"/>
    </row>
    <row r="81" spans="1:3" ht="18.75" x14ac:dyDescent="0.3">
      <c r="A81" s="737"/>
      <c r="B81" s="737"/>
      <c r="C81" s="737"/>
    </row>
    <row r="103" spans="1:3" ht="18.75" x14ac:dyDescent="0.3">
      <c r="A103" s="737"/>
      <c r="B103" s="737"/>
      <c r="C103" s="737"/>
    </row>
  </sheetData>
  <sheetProtection sheet="1"/>
  <mergeCells count="6">
    <mergeCell ref="A2:C2"/>
    <mergeCell ref="A6:C6"/>
    <mergeCell ref="A46:C46"/>
    <mergeCell ref="A61:C61"/>
    <mergeCell ref="A81:C81"/>
    <mergeCell ref="A103:C103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6673-6EB9-447A-8BCF-D2DD945478A0}">
  <sheetPr>
    <pageSetUpPr fitToPage="1"/>
  </sheetPr>
  <dimension ref="A1:P34"/>
  <sheetViews>
    <sheetView topLeftCell="A2" zoomScale="120" zoomScaleNormal="120" workbookViewId="0">
      <selection activeCell="A34" sqref="A34"/>
    </sheetView>
  </sheetViews>
  <sheetFormatPr defaultRowHeight="12.75" x14ac:dyDescent="0.2"/>
  <cols>
    <col min="1" max="1" width="33.5" customWidth="1"/>
    <col min="2" max="2" width="18.83203125" customWidth="1"/>
    <col min="3" max="3" width="1.83203125" bestFit="1" customWidth="1"/>
    <col min="4" max="4" width="6" bestFit="1" customWidth="1"/>
    <col min="5" max="5" width="1.83203125" bestFit="1" customWidth="1"/>
    <col min="6" max="6" width="11" customWidth="1"/>
    <col min="11" max="11" width="12.33203125" customWidth="1"/>
    <col min="13" max="16" width="0" hidden="1" customWidth="1"/>
  </cols>
  <sheetData>
    <row r="1" spans="1:16" ht="18.75" x14ac:dyDescent="0.3">
      <c r="A1" s="745" t="s">
        <v>575</v>
      </c>
      <c r="B1" s="745"/>
      <c r="C1" s="745"/>
      <c r="D1" s="745"/>
      <c r="E1" s="745"/>
      <c r="F1" s="745"/>
      <c r="G1" s="745"/>
      <c r="H1" s="745"/>
      <c r="I1" s="745"/>
      <c r="J1" s="745"/>
      <c r="K1" s="630"/>
      <c r="L1" s="630"/>
    </row>
    <row r="2" spans="1:16" x14ac:dyDescent="0.2">
      <c r="A2" s="630"/>
      <c r="B2" s="630"/>
      <c r="C2" s="630"/>
      <c r="D2" s="630"/>
      <c r="E2" s="630"/>
      <c r="F2" s="630"/>
      <c r="G2" s="630"/>
      <c r="H2" s="630"/>
      <c r="I2" s="630"/>
      <c r="J2" s="630"/>
      <c r="K2" s="630"/>
      <c r="L2" s="630"/>
    </row>
    <row r="3" spans="1:16" ht="15.75" x14ac:dyDescent="0.25">
      <c r="A3" s="742" t="s">
        <v>684</v>
      </c>
      <c r="B3" s="742"/>
      <c r="C3" s="742"/>
      <c r="D3" s="742"/>
      <c r="E3" s="742"/>
      <c r="F3" s="742"/>
      <c r="G3" s="742"/>
      <c r="H3" s="742"/>
      <c r="I3" s="742"/>
      <c r="J3" s="742"/>
      <c r="K3" s="630"/>
      <c r="L3" s="630"/>
    </row>
    <row r="4" spans="1:16" x14ac:dyDescent="0.2">
      <c r="A4" s="630"/>
      <c r="B4" s="630"/>
      <c r="C4" s="630"/>
      <c r="D4" s="630"/>
      <c r="E4" s="630"/>
      <c r="F4" s="630"/>
      <c r="G4" s="630"/>
      <c r="H4" s="630"/>
      <c r="I4" s="630"/>
      <c r="J4" s="630"/>
      <c r="K4" s="630"/>
      <c r="L4" s="630"/>
    </row>
    <row r="5" spans="1:16" x14ac:dyDescent="0.2">
      <c r="A5" s="630"/>
      <c r="B5" s="630"/>
      <c r="C5" s="630"/>
      <c r="D5" s="630"/>
      <c r="E5" s="630"/>
      <c r="F5" s="630"/>
      <c r="G5" s="630"/>
      <c r="H5" s="630"/>
      <c r="I5" s="630"/>
      <c r="J5" s="630"/>
      <c r="K5" s="630"/>
      <c r="L5" s="630"/>
    </row>
    <row r="6" spans="1:16" ht="15" x14ac:dyDescent="0.25">
      <c r="A6" s="702" t="s">
        <v>662</v>
      </c>
      <c r="B6" s="630"/>
      <c r="C6" s="630"/>
      <c r="D6" s="630"/>
      <c r="E6" s="630"/>
      <c r="F6" s="630"/>
      <c r="G6" s="630"/>
      <c r="H6" s="630"/>
      <c r="I6" s="630"/>
      <c r="J6" s="630"/>
      <c r="K6" s="630"/>
      <c r="L6" s="630"/>
    </row>
    <row r="7" spans="1:16" x14ac:dyDescent="0.2">
      <c r="A7" s="681" t="s">
        <v>641</v>
      </c>
      <c r="B7" s="700" t="s">
        <v>640</v>
      </c>
      <c r="C7" s="156" t="s">
        <v>637</v>
      </c>
      <c r="D7" s="156">
        <f>TARTALOMJEGYZÉK!A1</f>
        <v>2020</v>
      </c>
      <c r="E7" s="156" t="s">
        <v>638</v>
      </c>
      <c r="F7" s="700" t="s">
        <v>640</v>
      </c>
      <c r="G7" s="156" t="s">
        <v>639</v>
      </c>
      <c r="H7" s="156" t="s">
        <v>642</v>
      </c>
      <c r="I7" s="156"/>
      <c r="J7" s="156"/>
      <c r="K7" s="156"/>
      <c r="L7" s="630"/>
    </row>
    <row r="8" spans="1:16" x14ac:dyDescent="0.2">
      <c r="A8" s="703"/>
      <c r="B8" s="701"/>
      <c r="C8" s="630"/>
      <c r="D8" s="630"/>
      <c r="E8" s="630"/>
      <c r="F8" s="701"/>
      <c r="G8" s="630"/>
      <c r="H8" s="630"/>
      <c r="I8" s="630"/>
      <c r="J8" s="630"/>
      <c r="K8" s="630"/>
      <c r="L8" s="630"/>
    </row>
    <row r="9" spans="1:16" x14ac:dyDescent="0.2">
      <c r="A9" s="703"/>
      <c r="B9" s="701"/>
      <c r="C9" s="630"/>
      <c r="D9" s="630"/>
      <c r="E9" s="630"/>
      <c r="F9" s="701"/>
      <c r="G9" s="630"/>
      <c r="H9" s="630"/>
      <c r="I9" s="630"/>
      <c r="J9" s="630"/>
      <c r="K9" s="630"/>
      <c r="L9" s="630"/>
    </row>
    <row r="10" spans="1:16" ht="13.5" thickBot="1" x14ac:dyDescent="0.25">
      <c r="A10" s="630"/>
      <c r="B10" s="630"/>
      <c r="C10" s="630"/>
      <c r="D10" s="630"/>
      <c r="E10" s="630"/>
      <c r="F10" s="630"/>
      <c r="G10" s="630"/>
      <c r="H10" s="630"/>
      <c r="I10" s="630"/>
      <c r="J10" s="630"/>
      <c r="K10" s="657" t="s">
        <v>667</v>
      </c>
      <c r="L10" s="630"/>
    </row>
    <row r="11" spans="1:16" ht="17.25" thickTop="1" thickBot="1" x14ac:dyDescent="0.3">
      <c r="A11" s="742" t="s">
        <v>685</v>
      </c>
      <c r="B11" s="743"/>
      <c r="C11" s="743"/>
      <c r="D11" s="743"/>
      <c r="E11" s="743"/>
      <c r="F11" s="743"/>
      <c r="G11" s="743"/>
      <c r="H11" s="744"/>
      <c r="I11" s="744"/>
      <c r="J11" s="744"/>
      <c r="K11" s="704" t="s">
        <v>677</v>
      </c>
      <c r="L11" s="630"/>
      <c r="M11" s="658" t="s">
        <v>26</v>
      </c>
      <c r="N11">
        <f>IF($K$11="Nem","",2)</f>
        <v>2</v>
      </c>
      <c r="O11" t="s">
        <v>668</v>
      </c>
      <c r="P11" t="str">
        <f>CONCATENATE(M11,N11,O11)</f>
        <v>9.2.</v>
      </c>
    </row>
    <row r="12" spans="1:16" ht="13.5" thickTop="1" x14ac:dyDescent="0.2">
      <c r="A12" s="630"/>
      <c r="B12" s="630"/>
      <c r="C12" s="630"/>
      <c r="D12" s="630"/>
      <c r="E12" s="630"/>
      <c r="F12" s="630"/>
      <c r="G12" s="630"/>
      <c r="H12" s="630"/>
      <c r="I12" s="630"/>
      <c r="J12" s="630"/>
      <c r="K12" s="630"/>
      <c r="L12" s="630"/>
    </row>
    <row r="13" spans="1:16" ht="14.25" x14ac:dyDescent="0.2">
      <c r="A13" s="705" t="s">
        <v>577</v>
      </c>
      <c r="B13" s="740" t="s">
        <v>686</v>
      </c>
      <c r="C13" s="741"/>
      <c r="D13" s="741"/>
      <c r="E13" s="741"/>
      <c r="F13" s="741"/>
      <c r="G13" s="741"/>
      <c r="H13" s="741"/>
      <c r="I13" s="741"/>
      <c r="J13" s="741"/>
      <c r="K13" s="630"/>
      <c r="L13" s="630"/>
      <c r="M13" s="658" t="s">
        <v>26</v>
      </c>
      <c r="N13">
        <f>IF(K11="Nem",2,3)</f>
        <v>3</v>
      </c>
      <c r="O13" t="s">
        <v>668</v>
      </c>
      <c r="P13" t="str">
        <f>CONCATENATE(M13,N13,O13)</f>
        <v>9.3.</v>
      </c>
    </row>
    <row r="14" spans="1:16" ht="14.25" x14ac:dyDescent="0.2">
      <c r="A14" s="630"/>
      <c r="B14" s="631"/>
      <c r="C14" s="630"/>
      <c r="D14" s="630"/>
      <c r="E14" s="630"/>
      <c r="F14" s="630"/>
      <c r="G14" s="630"/>
      <c r="H14" s="630"/>
      <c r="I14" s="630"/>
      <c r="J14" s="630"/>
      <c r="K14" s="630"/>
      <c r="L14" s="630"/>
    </row>
    <row r="15" spans="1:16" ht="14.25" x14ac:dyDescent="0.2">
      <c r="A15" s="705" t="s">
        <v>578</v>
      </c>
      <c r="B15" s="740" t="s">
        <v>586</v>
      </c>
      <c r="C15" s="741"/>
      <c r="D15" s="741"/>
      <c r="E15" s="741"/>
      <c r="F15" s="741"/>
      <c r="G15" s="741"/>
      <c r="H15" s="741"/>
      <c r="I15" s="741"/>
      <c r="J15" s="741"/>
      <c r="K15" s="630"/>
      <c r="L15" s="630"/>
      <c r="M15" s="658" t="s">
        <v>26</v>
      </c>
      <c r="N15">
        <f>N13+1</f>
        <v>4</v>
      </c>
      <c r="O15" t="s">
        <v>668</v>
      </c>
      <c r="P15" t="str">
        <f>CONCATENATE(M15,N15,O15)</f>
        <v>9.4.</v>
      </c>
    </row>
    <row r="16" spans="1:16" ht="14.25" x14ac:dyDescent="0.2">
      <c r="A16" s="630"/>
      <c r="B16" s="631"/>
      <c r="C16" s="630"/>
      <c r="D16" s="630"/>
      <c r="E16" s="630"/>
      <c r="F16" s="630"/>
      <c r="G16" s="630"/>
      <c r="H16" s="630"/>
      <c r="I16" s="630"/>
      <c r="J16" s="630"/>
      <c r="K16" s="630"/>
      <c r="L16" s="630"/>
    </row>
    <row r="17" spans="1:16" ht="14.25" x14ac:dyDescent="0.2">
      <c r="A17" s="705" t="s">
        <v>579</v>
      </c>
      <c r="B17" s="740" t="s">
        <v>663</v>
      </c>
      <c r="C17" s="741"/>
      <c r="D17" s="741"/>
      <c r="E17" s="741"/>
      <c r="F17" s="741"/>
      <c r="G17" s="741"/>
      <c r="H17" s="741"/>
      <c r="I17" s="741"/>
      <c r="J17" s="741"/>
      <c r="K17" s="630"/>
      <c r="L17" s="630"/>
      <c r="M17" s="658" t="s">
        <v>26</v>
      </c>
      <c r="N17">
        <f>N15+1</f>
        <v>5</v>
      </c>
      <c r="O17" t="s">
        <v>668</v>
      </c>
      <c r="P17" t="str">
        <f>CONCATENATE(M17,N17,O17)</f>
        <v>9.5.</v>
      </c>
    </row>
    <row r="18" spans="1:16" ht="14.25" x14ac:dyDescent="0.2">
      <c r="A18" s="630"/>
      <c r="B18" s="631"/>
      <c r="C18" s="630"/>
      <c r="D18" s="630"/>
      <c r="E18" s="630"/>
      <c r="F18" s="630"/>
      <c r="G18" s="630"/>
      <c r="H18" s="630"/>
      <c r="I18" s="630"/>
      <c r="J18" s="630"/>
      <c r="K18" s="630"/>
      <c r="L18" s="630"/>
    </row>
    <row r="19" spans="1:16" ht="14.25" x14ac:dyDescent="0.2">
      <c r="A19" s="705" t="s">
        <v>580</v>
      </c>
      <c r="B19" s="740" t="s">
        <v>587</v>
      </c>
      <c r="C19" s="741"/>
      <c r="D19" s="741"/>
      <c r="E19" s="741"/>
      <c r="F19" s="741"/>
      <c r="G19" s="741"/>
      <c r="H19" s="741"/>
      <c r="I19" s="741"/>
      <c r="J19" s="741"/>
      <c r="K19" s="630"/>
      <c r="L19" s="630"/>
      <c r="M19" s="658" t="s">
        <v>26</v>
      </c>
      <c r="N19">
        <f>N17+1</f>
        <v>6</v>
      </c>
      <c r="O19" t="s">
        <v>668</v>
      </c>
      <c r="P19" t="str">
        <f>CONCATENATE(M19,N19,O19)</f>
        <v>9.6.</v>
      </c>
    </row>
    <row r="20" spans="1:16" ht="14.25" x14ac:dyDescent="0.2">
      <c r="A20" s="630"/>
      <c r="B20" s="631"/>
      <c r="C20" s="630"/>
      <c r="D20" s="630"/>
      <c r="E20" s="630"/>
      <c r="F20" s="630"/>
      <c r="G20" s="630"/>
      <c r="H20" s="630"/>
      <c r="I20" s="630"/>
      <c r="J20" s="630"/>
      <c r="K20" s="630"/>
      <c r="L20" s="630"/>
    </row>
    <row r="21" spans="1:16" ht="14.25" x14ac:dyDescent="0.2">
      <c r="A21" s="705" t="s">
        <v>581</v>
      </c>
      <c r="B21" s="740" t="s">
        <v>588</v>
      </c>
      <c r="C21" s="741"/>
      <c r="D21" s="741"/>
      <c r="E21" s="741"/>
      <c r="F21" s="741"/>
      <c r="G21" s="741"/>
      <c r="H21" s="741"/>
      <c r="I21" s="741"/>
      <c r="J21" s="741"/>
      <c r="K21" s="630"/>
      <c r="L21" s="630"/>
      <c r="M21" s="658" t="s">
        <v>26</v>
      </c>
      <c r="N21">
        <f>N19+1</f>
        <v>7</v>
      </c>
      <c r="O21" t="s">
        <v>668</v>
      </c>
      <c r="P21" t="str">
        <f>CONCATENATE(M21,N21,O21)</f>
        <v>9.7.</v>
      </c>
    </row>
    <row r="22" spans="1:16" ht="14.25" x14ac:dyDescent="0.2">
      <c r="A22" s="630"/>
      <c r="B22" s="631"/>
      <c r="C22" s="630"/>
      <c r="D22" s="630"/>
      <c r="E22" s="630"/>
      <c r="F22" s="630"/>
      <c r="G22" s="630"/>
      <c r="H22" s="630"/>
      <c r="I22" s="630"/>
      <c r="J22" s="630"/>
      <c r="K22" s="630"/>
      <c r="L22" s="630"/>
    </row>
    <row r="23" spans="1:16" ht="14.25" x14ac:dyDescent="0.2">
      <c r="A23" s="705" t="s">
        <v>582</v>
      </c>
      <c r="B23" s="740" t="s">
        <v>589</v>
      </c>
      <c r="C23" s="741"/>
      <c r="D23" s="741"/>
      <c r="E23" s="741"/>
      <c r="F23" s="741"/>
      <c r="G23" s="741"/>
      <c r="H23" s="741"/>
      <c r="I23" s="741"/>
      <c r="J23" s="741"/>
      <c r="K23" s="630"/>
      <c r="L23" s="630"/>
      <c r="M23" s="658" t="s">
        <v>26</v>
      </c>
      <c r="N23">
        <f>N21+1</f>
        <v>8</v>
      </c>
      <c r="O23" t="s">
        <v>668</v>
      </c>
      <c r="P23" t="str">
        <f>CONCATENATE(M23,N23,O23)</f>
        <v>9.8.</v>
      </c>
    </row>
    <row r="24" spans="1:16" ht="14.25" x14ac:dyDescent="0.2">
      <c r="A24" s="630"/>
      <c r="B24" s="631"/>
      <c r="C24" s="630"/>
      <c r="D24" s="630"/>
      <c r="E24" s="630"/>
      <c r="F24" s="630"/>
      <c r="G24" s="630"/>
      <c r="H24" s="630"/>
      <c r="I24" s="630"/>
      <c r="J24" s="630"/>
      <c r="K24" s="630"/>
      <c r="L24" s="630"/>
    </row>
    <row r="25" spans="1:16" ht="14.25" x14ac:dyDescent="0.2">
      <c r="A25" s="705" t="s">
        <v>583</v>
      </c>
      <c r="B25" s="740" t="s">
        <v>590</v>
      </c>
      <c r="C25" s="741"/>
      <c r="D25" s="741"/>
      <c r="E25" s="741"/>
      <c r="F25" s="741"/>
      <c r="G25" s="741"/>
      <c r="H25" s="741"/>
      <c r="I25" s="741"/>
      <c r="J25" s="741"/>
      <c r="K25" s="630"/>
      <c r="L25" s="630"/>
      <c r="M25" s="658" t="s">
        <v>26</v>
      </c>
      <c r="N25">
        <f>N23+1</f>
        <v>9</v>
      </c>
      <c r="O25" t="s">
        <v>668</v>
      </c>
      <c r="P25" t="str">
        <f>CONCATENATE(M25,N25,O25)</f>
        <v>9.9.</v>
      </c>
    </row>
    <row r="26" spans="1:16" ht="14.25" x14ac:dyDescent="0.2">
      <c r="A26" s="630"/>
      <c r="B26" s="631"/>
      <c r="C26" s="630"/>
      <c r="D26" s="630"/>
      <c r="E26" s="630"/>
      <c r="F26" s="630"/>
      <c r="G26" s="630"/>
      <c r="H26" s="630"/>
      <c r="I26" s="630"/>
      <c r="J26" s="630"/>
      <c r="K26" s="630"/>
      <c r="L26" s="630"/>
    </row>
    <row r="27" spans="1:16" ht="14.25" x14ac:dyDescent="0.2">
      <c r="A27" s="705" t="s">
        <v>584</v>
      </c>
      <c r="B27" s="740" t="s">
        <v>591</v>
      </c>
      <c r="C27" s="741"/>
      <c r="D27" s="741"/>
      <c r="E27" s="741"/>
      <c r="F27" s="741"/>
      <c r="G27" s="741"/>
      <c r="H27" s="741"/>
      <c r="I27" s="741"/>
      <c r="J27" s="741"/>
      <c r="K27" s="630"/>
      <c r="L27" s="630"/>
      <c r="M27" s="658" t="s">
        <v>26</v>
      </c>
      <c r="N27">
        <f>N25+1</f>
        <v>10</v>
      </c>
      <c r="O27" t="s">
        <v>668</v>
      </c>
      <c r="P27" t="str">
        <f>CONCATENATE(M27,N27,O27)</f>
        <v>9.10.</v>
      </c>
    </row>
    <row r="28" spans="1:16" ht="14.25" x14ac:dyDescent="0.2">
      <c r="A28" s="630"/>
      <c r="B28" s="631"/>
      <c r="C28" s="630"/>
      <c r="D28" s="630"/>
      <c r="E28" s="630"/>
      <c r="F28" s="630"/>
      <c r="G28" s="630"/>
      <c r="H28" s="630"/>
      <c r="I28" s="630"/>
      <c r="J28" s="630"/>
      <c r="K28" s="630"/>
      <c r="L28" s="630"/>
    </row>
    <row r="29" spans="1:16" ht="14.25" x14ac:dyDescent="0.2">
      <c r="A29" s="705" t="s">
        <v>584</v>
      </c>
      <c r="B29" s="740" t="s">
        <v>592</v>
      </c>
      <c r="C29" s="741"/>
      <c r="D29" s="741"/>
      <c r="E29" s="741"/>
      <c r="F29" s="741"/>
      <c r="G29" s="741"/>
      <c r="H29" s="741"/>
      <c r="I29" s="741"/>
      <c r="J29" s="741"/>
      <c r="K29" s="630"/>
      <c r="L29" s="630"/>
      <c r="M29" s="658" t="s">
        <v>26</v>
      </c>
      <c r="N29">
        <f>N27+1</f>
        <v>11</v>
      </c>
      <c r="O29" t="s">
        <v>668</v>
      </c>
      <c r="P29" t="str">
        <f>CONCATENATE(M29,N29,O29)</f>
        <v>9.11.</v>
      </c>
    </row>
    <row r="30" spans="1:16" ht="14.25" x14ac:dyDescent="0.2">
      <c r="A30" s="630"/>
      <c r="B30" s="631"/>
      <c r="C30" s="630"/>
      <c r="D30" s="630"/>
      <c r="E30" s="630"/>
      <c r="F30" s="630"/>
      <c r="G30" s="630"/>
      <c r="H30" s="630"/>
      <c r="I30" s="630"/>
      <c r="J30" s="630"/>
      <c r="K30" s="630"/>
      <c r="L30" s="630"/>
    </row>
    <row r="31" spans="1:16" ht="14.25" x14ac:dyDescent="0.2">
      <c r="A31" s="705" t="s">
        <v>585</v>
      </c>
      <c r="B31" s="740" t="s">
        <v>593</v>
      </c>
      <c r="C31" s="741"/>
      <c r="D31" s="741"/>
      <c r="E31" s="741"/>
      <c r="F31" s="741"/>
      <c r="G31" s="741"/>
      <c r="H31" s="741"/>
      <c r="I31" s="741"/>
      <c r="J31" s="741"/>
      <c r="K31" s="630"/>
      <c r="L31" s="630"/>
      <c r="M31" s="658" t="s">
        <v>26</v>
      </c>
      <c r="N31">
        <f>N29+1</f>
        <v>12</v>
      </c>
      <c r="O31" t="s">
        <v>668</v>
      </c>
      <c r="P31" t="str">
        <f>CONCATENATE(M31,N31,O31)</f>
        <v>9.12.</v>
      </c>
    </row>
    <row r="32" spans="1:16" x14ac:dyDescent="0.2">
      <c r="A32" s="630"/>
      <c r="B32" s="630"/>
      <c r="C32" s="630"/>
      <c r="D32" s="630"/>
      <c r="E32" s="630"/>
      <c r="F32" s="630"/>
      <c r="G32" s="630"/>
      <c r="H32" s="630"/>
      <c r="I32" s="630"/>
      <c r="J32" s="630"/>
      <c r="K32" s="630"/>
      <c r="L32" s="630"/>
    </row>
    <row r="33" spans="1:12" ht="14.25" x14ac:dyDescent="0.2">
      <c r="A33" s="705"/>
      <c r="B33" s="630"/>
      <c r="C33" s="630"/>
      <c r="D33" s="630"/>
      <c r="E33" s="630"/>
      <c r="F33" s="630"/>
      <c r="G33" s="630"/>
      <c r="H33" s="630"/>
      <c r="I33" s="630"/>
      <c r="J33" s="630"/>
      <c r="K33" s="630"/>
      <c r="L33" s="630"/>
    </row>
    <row r="34" spans="1:12" x14ac:dyDescent="0.2">
      <c r="A34" s="630"/>
      <c r="B34" s="630"/>
      <c r="C34" s="630"/>
      <c r="D34" s="630"/>
      <c r="E34" s="630"/>
      <c r="F34" s="630"/>
      <c r="G34" s="630"/>
      <c r="H34" s="630"/>
      <c r="I34" s="630"/>
      <c r="J34" s="630"/>
      <c r="K34" s="630"/>
      <c r="L34" s="630"/>
    </row>
  </sheetData>
  <sheetProtection sheet="1"/>
  <mergeCells count="13">
    <mergeCell ref="A3:J3"/>
    <mergeCell ref="A1:J1"/>
    <mergeCell ref="B21:J21"/>
    <mergeCell ref="B23:J23"/>
    <mergeCell ref="B25:J25"/>
    <mergeCell ref="B27:J27"/>
    <mergeCell ref="B31:J31"/>
    <mergeCell ref="B13:J13"/>
    <mergeCell ref="B15:J15"/>
    <mergeCell ref="B17:J17"/>
    <mergeCell ref="B19:J19"/>
    <mergeCell ref="A11:J11"/>
    <mergeCell ref="B29:J29"/>
  </mergeCells>
  <phoneticPr fontId="29" type="noConversion"/>
  <conditionalFormatting sqref="A11:J11">
    <cfRule type="expression" dxfId="3" priority="1" stopIfTrue="1">
      <formula>$K$11="Nem"</formula>
    </cfRule>
  </conditionalFormatting>
  <dataValidations count="2">
    <dataValidation type="list" allowBlank="1" showInputMessage="1" showErrorMessage="1" sqref="A6" xr:uid="{5375B00F-63F2-48BC-903F-4CB347B30161}">
      <formula1>",Előterjesztéskor,Jóváhagyás után"</formula1>
    </dataValidation>
    <dataValidation type="list" allowBlank="1" showInputMessage="1" showErrorMessage="1" sqref="K11" xr:uid="{E3CFA16C-E9BA-4A5A-85CD-DD08A221EEE6}">
      <formula1>"Igen,Nem"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7B34-42FD-4BD7-AE0F-B1CCC19FB378}">
  <sheetPr>
    <tabColor rgb="FF92D050"/>
  </sheetPr>
  <dimension ref="A2:B16"/>
  <sheetViews>
    <sheetView topLeftCell="A4" zoomScale="120" zoomScaleNormal="120" workbookViewId="0">
      <selection activeCell="H21" sqref="H21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ht="15.75" x14ac:dyDescent="0.25">
      <c r="A2" s="603" t="s">
        <v>149</v>
      </c>
    </row>
    <row r="4" spans="1:2" x14ac:dyDescent="0.2">
      <c r="A4" s="132"/>
      <c r="B4" s="132"/>
    </row>
    <row r="5" spans="1:2" s="143" customFormat="1" ht="15.75" x14ac:dyDescent="0.25">
      <c r="A5" s="86" t="str">
        <f>CONCATENATE(ALAPADATOK!D7,". évi előirányzat BEVÉTELEK")</f>
        <v>2020. évi előirányzat BEVÉTELEK</v>
      </c>
      <c r="B5" s="142"/>
    </row>
    <row r="6" spans="1:2" x14ac:dyDescent="0.2">
      <c r="A6" s="132"/>
      <c r="B6" s="132"/>
    </row>
    <row r="7" spans="1:2" x14ac:dyDescent="0.2">
      <c r="A7" s="132" t="s">
        <v>536</v>
      </c>
      <c r="B7" s="132" t="s">
        <v>479</v>
      </c>
    </row>
    <row r="8" spans="1:2" x14ac:dyDescent="0.2">
      <c r="A8" s="132" t="s">
        <v>537</v>
      </c>
      <c r="B8" s="132" t="s">
        <v>480</v>
      </c>
    </row>
    <row r="9" spans="1:2" x14ac:dyDescent="0.2">
      <c r="A9" s="132" t="s">
        <v>538</v>
      </c>
      <c r="B9" s="132" t="s">
        <v>481</v>
      </c>
    </row>
    <row r="10" spans="1:2" x14ac:dyDescent="0.2">
      <c r="A10" s="132"/>
      <c r="B10" s="132"/>
    </row>
    <row r="11" spans="1:2" x14ac:dyDescent="0.2">
      <c r="A11" s="132"/>
      <c r="B11" s="132"/>
    </row>
    <row r="12" spans="1:2" s="143" customFormat="1" ht="15.75" x14ac:dyDescent="0.25">
      <c r="A12" s="86" t="str">
        <f>+CONCATENATE(LEFT(A5,4),". évi előirányzat KIADÁSOK")</f>
        <v>2020. évi előirányzat KIADÁSOK</v>
      </c>
      <c r="B12" s="142"/>
    </row>
    <row r="13" spans="1:2" x14ac:dyDescent="0.2">
      <c r="A13" s="132"/>
      <c r="B13" s="132"/>
    </row>
    <row r="14" spans="1:2" x14ac:dyDescent="0.2">
      <c r="A14" s="132" t="s">
        <v>539</v>
      </c>
      <c r="B14" s="132" t="s">
        <v>482</v>
      </c>
    </row>
    <row r="15" spans="1:2" x14ac:dyDescent="0.2">
      <c r="A15" s="132" t="s">
        <v>540</v>
      </c>
      <c r="B15" s="132" t="s">
        <v>483</v>
      </c>
    </row>
    <row r="16" spans="1:2" x14ac:dyDescent="0.2">
      <c r="A16" s="132" t="s">
        <v>541</v>
      </c>
      <c r="B16" s="132" t="s">
        <v>484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8205A-A72C-4021-BF89-F788E90B8A47}">
  <sheetPr codeName="Munka2">
    <tabColor rgb="FF92D050"/>
  </sheetPr>
  <dimension ref="A1:I164"/>
  <sheetViews>
    <sheetView tabSelected="1" zoomScale="120" zoomScaleNormal="120" zoomScaleSheetLayoutView="100" workbookViewId="0">
      <selection activeCell="C122" sqref="C122"/>
    </sheetView>
  </sheetViews>
  <sheetFormatPr defaultRowHeight="15.75" x14ac:dyDescent="0.25"/>
  <cols>
    <col min="1" max="1" width="9.5" style="354" customWidth="1"/>
    <col min="2" max="2" width="99.33203125" style="354" customWidth="1"/>
    <col min="3" max="3" width="21.6640625" style="355" customWidth="1"/>
    <col min="4" max="4" width="9" style="385" customWidth="1"/>
    <col min="5" max="16384" width="9.33203125" style="385"/>
  </cols>
  <sheetData>
    <row r="1" spans="1:3" ht="18.75" customHeight="1" x14ac:dyDescent="0.25">
      <c r="A1" s="604"/>
      <c r="B1" s="746" t="str">
        <f>CONCATENATE("1.1. melléklet ",ALAPADATOK!A7," ",ALAPADATOK!B7," ",ALAPADATOK!C7," ",ALAPADATOK!D7," ",ALAPADATOK!E7," ",ALAPADATOK!F7," ",ALAPADATOK!G7," ",ALAPADATOK!H7)</f>
        <v>1.1. melléklet a … / 2020 ( … ) önkormányzati rendelethez</v>
      </c>
      <c r="C1" s="747"/>
    </row>
    <row r="2" spans="1:3" ht="21.95" customHeight="1" x14ac:dyDescent="0.25">
      <c r="A2" s="605"/>
      <c r="B2" s="606" t="str">
        <f>CONCATENATE(ALAPADATOK!A3)</f>
        <v>Sajószöged Községi Önkormányzat</v>
      </c>
      <c r="C2" s="607"/>
    </row>
    <row r="3" spans="1:3" ht="21.95" customHeight="1" x14ac:dyDescent="0.25">
      <c r="A3" s="607"/>
      <c r="B3" s="606" t="str">
        <f>CONCATENATE(ALAPADATOK!D7,". ÉVI KÖLTSÉGVETÉS")</f>
        <v>2020. ÉVI KÖLTSÉGVETÉS</v>
      </c>
      <c r="C3" s="607"/>
    </row>
    <row r="4" spans="1:3" ht="21.95" customHeight="1" x14ac:dyDescent="0.25">
      <c r="A4" s="607"/>
      <c r="B4" s="606" t="s">
        <v>569</v>
      </c>
      <c r="C4" s="607"/>
    </row>
    <row r="5" spans="1:3" ht="21.95" customHeight="1" x14ac:dyDescent="0.25">
      <c r="A5" s="604"/>
      <c r="B5" s="604"/>
      <c r="C5" s="608"/>
    </row>
    <row r="6" spans="1:3" ht="15.2" customHeight="1" x14ac:dyDescent="0.25">
      <c r="A6" s="748" t="s">
        <v>15</v>
      </c>
      <c r="B6" s="748"/>
      <c r="C6" s="748"/>
    </row>
    <row r="7" spans="1:3" ht="15.2" customHeight="1" thickBot="1" x14ac:dyDescent="0.3">
      <c r="A7" s="749" t="s">
        <v>150</v>
      </c>
      <c r="B7" s="749"/>
      <c r="C7" s="556" t="s">
        <v>556</v>
      </c>
    </row>
    <row r="8" spans="1:3" ht="24" customHeight="1" thickBot="1" x14ac:dyDescent="0.3">
      <c r="A8" s="609" t="s">
        <v>69</v>
      </c>
      <c r="B8" s="610" t="s">
        <v>17</v>
      </c>
      <c r="C8" s="611" t="str">
        <f>+CONCATENATE(LEFT(KV_ÖSSZEFÜGGÉSEK!A5,4),". évi előirányzat")</f>
        <v>2020. évi előirányzat</v>
      </c>
    </row>
    <row r="9" spans="1:3" s="386" customFormat="1" ht="12" customHeight="1" thickBot="1" x14ac:dyDescent="0.25">
      <c r="A9" s="541"/>
      <c r="B9" s="542" t="s">
        <v>485</v>
      </c>
      <c r="C9" s="543" t="s">
        <v>486</v>
      </c>
    </row>
    <row r="10" spans="1:3" s="387" customFormat="1" ht="12" customHeight="1" thickBot="1" x14ac:dyDescent="0.25">
      <c r="A10" s="20" t="s">
        <v>18</v>
      </c>
      <c r="B10" s="21" t="s">
        <v>246</v>
      </c>
      <c r="C10" s="270">
        <f>+C11+C12+C13+C14+C15+C16</f>
        <v>98604818</v>
      </c>
    </row>
    <row r="11" spans="1:3" s="387" customFormat="1" ht="12" customHeight="1" x14ac:dyDescent="0.2">
      <c r="A11" s="15" t="s">
        <v>98</v>
      </c>
      <c r="B11" s="388" t="s">
        <v>247</v>
      </c>
      <c r="C11" s="273">
        <v>23631621</v>
      </c>
    </row>
    <row r="12" spans="1:3" s="387" customFormat="1" ht="12" customHeight="1" x14ac:dyDescent="0.2">
      <c r="A12" s="14" t="s">
        <v>99</v>
      </c>
      <c r="B12" s="389" t="s">
        <v>248</v>
      </c>
      <c r="C12" s="272">
        <v>48695600</v>
      </c>
    </row>
    <row r="13" spans="1:3" s="387" customFormat="1" ht="12" customHeight="1" x14ac:dyDescent="0.2">
      <c r="A13" s="14" t="s">
        <v>100</v>
      </c>
      <c r="B13" s="389" t="s">
        <v>542</v>
      </c>
      <c r="C13" s="272">
        <v>23410305</v>
      </c>
    </row>
    <row r="14" spans="1:3" s="387" customFormat="1" ht="12" customHeight="1" x14ac:dyDescent="0.2">
      <c r="A14" s="14" t="s">
        <v>101</v>
      </c>
      <c r="B14" s="389" t="s">
        <v>250</v>
      </c>
      <c r="C14" s="272">
        <v>2867292</v>
      </c>
    </row>
    <row r="15" spans="1:3" s="387" customFormat="1" ht="12" customHeight="1" x14ac:dyDescent="0.2">
      <c r="A15" s="14" t="s">
        <v>146</v>
      </c>
      <c r="B15" s="266" t="s">
        <v>424</v>
      </c>
      <c r="C15" s="272"/>
    </row>
    <row r="16" spans="1:3" s="387" customFormat="1" ht="12" customHeight="1" thickBot="1" x14ac:dyDescent="0.25">
      <c r="A16" s="16" t="s">
        <v>102</v>
      </c>
      <c r="B16" s="267" t="s">
        <v>425</v>
      </c>
      <c r="C16" s="272"/>
    </row>
    <row r="17" spans="1:3" s="387" customFormat="1" ht="12" customHeight="1" thickBot="1" x14ac:dyDescent="0.25">
      <c r="A17" s="20" t="s">
        <v>19</v>
      </c>
      <c r="B17" s="265" t="s">
        <v>251</v>
      </c>
      <c r="C17" s="270">
        <f>+C18+C19+C20+C21+C22</f>
        <v>11262720</v>
      </c>
    </row>
    <row r="18" spans="1:3" s="387" customFormat="1" ht="12" customHeight="1" x14ac:dyDescent="0.2">
      <c r="A18" s="15" t="s">
        <v>104</v>
      </c>
      <c r="B18" s="388" t="s">
        <v>252</v>
      </c>
      <c r="C18" s="273"/>
    </row>
    <row r="19" spans="1:3" s="387" customFormat="1" ht="12" customHeight="1" x14ac:dyDescent="0.2">
      <c r="A19" s="14" t="s">
        <v>105</v>
      </c>
      <c r="B19" s="389" t="s">
        <v>253</v>
      </c>
      <c r="C19" s="272"/>
    </row>
    <row r="20" spans="1:3" s="387" customFormat="1" ht="12" customHeight="1" x14ac:dyDescent="0.2">
      <c r="A20" s="14" t="s">
        <v>106</v>
      </c>
      <c r="B20" s="389" t="s">
        <v>414</v>
      </c>
      <c r="C20" s="272"/>
    </row>
    <row r="21" spans="1:3" s="387" customFormat="1" ht="12" customHeight="1" x14ac:dyDescent="0.2">
      <c r="A21" s="14" t="s">
        <v>107</v>
      </c>
      <c r="B21" s="389" t="s">
        <v>415</v>
      </c>
      <c r="C21" s="272"/>
    </row>
    <row r="22" spans="1:3" s="387" customFormat="1" ht="12" customHeight="1" x14ac:dyDescent="0.2">
      <c r="A22" s="14" t="s">
        <v>108</v>
      </c>
      <c r="B22" s="389" t="s">
        <v>564</v>
      </c>
      <c r="C22" s="272">
        <v>11262720</v>
      </c>
    </row>
    <row r="23" spans="1:3" s="387" customFormat="1" ht="12" customHeight="1" thickBot="1" x14ac:dyDescent="0.25">
      <c r="A23" s="16" t="s">
        <v>117</v>
      </c>
      <c r="B23" s="267" t="s">
        <v>255</v>
      </c>
      <c r="C23" s="274"/>
    </row>
    <row r="24" spans="1:3" s="387" customFormat="1" ht="12" customHeight="1" thickBot="1" x14ac:dyDescent="0.25">
      <c r="A24" s="20" t="s">
        <v>20</v>
      </c>
      <c r="B24" s="21" t="s">
        <v>256</v>
      </c>
      <c r="C24" s="270">
        <f>+C25+C26+C27+C28+C29</f>
        <v>117478820</v>
      </c>
    </row>
    <row r="25" spans="1:3" s="387" customFormat="1" ht="12" customHeight="1" x14ac:dyDescent="0.2">
      <c r="A25" s="15" t="s">
        <v>87</v>
      </c>
      <c r="B25" s="388" t="s">
        <v>257</v>
      </c>
      <c r="C25" s="273"/>
    </row>
    <row r="26" spans="1:3" s="387" customFormat="1" ht="12" customHeight="1" x14ac:dyDescent="0.2">
      <c r="A26" s="14" t="s">
        <v>88</v>
      </c>
      <c r="B26" s="389" t="s">
        <v>258</v>
      </c>
      <c r="C26" s="272"/>
    </row>
    <row r="27" spans="1:3" s="387" customFormat="1" ht="12" customHeight="1" x14ac:dyDescent="0.2">
      <c r="A27" s="14" t="s">
        <v>89</v>
      </c>
      <c r="B27" s="389" t="s">
        <v>416</v>
      </c>
      <c r="C27" s="272"/>
    </row>
    <row r="28" spans="1:3" s="387" customFormat="1" ht="12" customHeight="1" x14ac:dyDescent="0.2">
      <c r="A28" s="14" t="s">
        <v>90</v>
      </c>
      <c r="B28" s="389" t="s">
        <v>417</v>
      </c>
      <c r="C28" s="272"/>
    </row>
    <row r="29" spans="1:3" s="387" customFormat="1" ht="12" customHeight="1" x14ac:dyDescent="0.2">
      <c r="A29" s="14" t="s">
        <v>169</v>
      </c>
      <c r="B29" s="389" t="s">
        <v>259</v>
      </c>
      <c r="C29" s="272">
        <v>117478820</v>
      </c>
    </row>
    <row r="30" spans="1:3" s="534" customFormat="1" ht="12" customHeight="1" thickBot="1" x14ac:dyDescent="0.25">
      <c r="A30" s="544" t="s">
        <v>170</v>
      </c>
      <c r="B30" s="532" t="s">
        <v>559</v>
      </c>
      <c r="C30" s="533">
        <v>117478820</v>
      </c>
    </row>
    <row r="31" spans="1:3" s="387" customFormat="1" ht="12" customHeight="1" thickBot="1" x14ac:dyDescent="0.25">
      <c r="A31" s="20" t="s">
        <v>171</v>
      </c>
      <c r="B31" s="21" t="s">
        <v>543</v>
      </c>
      <c r="C31" s="276">
        <f>SUM(C32:C38)</f>
        <v>221400000</v>
      </c>
    </row>
    <row r="32" spans="1:3" s="387" customFormat="1" ht="12" customHeight="1" x14ac:dyDescent="0.2">
      <c r="A32" s="15" t="s">
        <v>262</v>
      </c>
      <c r="B32" s="388" t="s">
        <v>689</v>
      </c>
      <c r="C32" s="273">
        <v>102100000</v>
      </c>
    </row>
    <row r="33" spans="1:3" s="387" customFormat="1" ht="12" customHeight="1" x14ac:dyDescent="0.2">
      <c r="A33" s="14" t="s">
        <v>263</v>
      </c>
      <c r="B33" s="389" t="s">
        <v>548</v>
      </c>
      <c r="C33" s="272"/>
    </row>
    <row r="34" spans="1:3" s="387" customFormat="1" ht="12" customHeight="1" x14ac:dyDescent="0.2">
      <c r="A34" s="14" t="s">
        <v>264</v>
      </c>
      <c r="B34" s="389" t="s">
        <v>549</v>
      </c>
      <c r="C34" s="272">
        <v>110000000</v>
      </c>
    </row>
    <row r="35" spans="1:3" s="387" customFormat="1" ht="12" customHeight="1" x14ac:dyDescent="0.2">
      <c r="A35" s="14" t="s">
        <v>265</v>
      </c>
      <c r="B35" s="389" t="s">
        <v>550</v>
      </c>
      <c r="C35" s="272">
        <v>200000</v>
      </c>
    </row>
    <row r="36" spans="1:3" s="387" customFormat="1" ht="12" customHeight="1" x14ac:dyDescent="0.2">
      <c r="A36" s="14" t="s">
        <v>544</v>
      </c>
      <c r="B36" s="389" t="s">
        <v>266</v>
      </c>
      <c r="C36" s="272">
        <v>8800000</v>
      </c>
    </row>
    <row r="37" spans="1:3" s="387" customFormat="1" ht="12" customHeight="1" x14ac:dyDescent="0.2">
      <c r="A37" s="14" t="s">
        <v>545</v>
      </c>
      <c r="B37" s="389" t="s">
        <v>690</v>
      </c>
      <c r="C37" s="272">
        <v>300000</v>
      </c>
    </row>
    <row r="38" spans="1:3" s="387" customFormat="1" ht="12" customHeight="1" thickBot="1" x14ac:dyDescent="0.25">
      <c r="A38" s="16" t="s">
        <v>546</v>
      </c>
      <c r="B38" s="656" t="s">
        <v>666</v>
      </c>
      <c r="C38" s="274"/>
    </row>
    <row r="39" spans="1:3" s="387" customFormat="1" ht="12" customHeight="1" thickBot="1" x14ac:dyDescent="0.25">
      <c r="A39" s="20" t="s">
        <v>22</v>
      </c>
      <c r="B39" s="21" t="s">
        <v>426</v>
      </c>
      <c r="C39" s="270">
        <f>SUM(C40:C50)</f>
        <v>54016468</v>
      </c>
    </row>
    <row r="40" spans="1:3" s="387" customFormat="1" ht="12" customHeight="1" x14ac:dyDescent="0.2">
      <c r="A40" s="15" t="s">
        <v>91</v>
      </c>
      <c r="B40" s="388" t="s">
        <v>269</v>
      </c>
      <c r="C40" s="273"/>
    </row>
    <row r="41" spans="1:3" s="387" customFormat="1" ht="12" customHeight="1" x14ac:dyDescent="0.2">
      <c r="A41" s="14" t="s">
        <v>92</v>
      </c>
      <c r="B41" s="389" t="s">
        <v>270</v>
      </c>
      <c r="C41" s="272">
        <v>12268000</v>
      </c>
    </row>
    <row r="42" spans="1:3" s="387" customFormat="1" ht="12" customHeight="1" x14ac:dyDescent="0.2">
      <c r="A42" s="14" t="s">
        <v>93</v>
      </c>
      <c r="B42" s="389" t="s">
        <v>271</v>
      </c>
      <c r="C42" s="272">
        <v>1850000</v>
      </c>
    </row>
    <row r="43" spans="1:3" s="387" customFormat="1" ht="12" customHeight="1" x14ac:dyDescent="0.2">
      <c r="A43" s="14" t="s">
        <v>173</v>
      </c>
      <c r="B43" s="389" t="s">
        <v>272</v>
      </c>
      <c r="C43" s="272">
        <v>13693455</v>
      </c>
    </row>
    <row r="44" spans="1:3" s="387" customFormat="1" ht="12" customHeight="1" x14ac:dyDescent="0.2">
      <c r="A44" s="14" t="s">
        <v>174</v>
      </c>
      <c r="B44" s="389" t="s">
        <v>273</v>
      </c>
      <c r="C44" s="272">
        <v>15279908</v>
      </c>
    </row>
    <row r="45" spans="1:3" s="387" customFormat="1" ht="12" customHeight="1" x14ac:dyDescent="0.2">
      <c r="A45" s="14" t="s">
        <v>175</v>
      </c>
      <c r="B45" s="389" t="s">
        <v>274</v>
      </c>
      <c r="C45" s="272">
        <v>10925105</v>
      </c>
    </row>
    <row r="46" spans="1:3" s="387" customFormat="1" ht="12" customHeight="1" x14ac:dyDescent="0.2">
      <c r="A46" s="14" t="s">
        <v>176</v>
      </c>
      <c r="B46" s="389" t="s">
        <v>275</v>
      </c>
      <c r="C46" s="272"/>
    </row>
    <row r="47" spans="1:3" s="387" customFormat="1" ht="12" customHeight="1" x14ac:dyDescent="0.2">
      <c r="A47" s="14" t="s">
        <v>177</v>
      </c>
      <c r="B47" s="389" t="s">
        <v>551</v>
      </c>
      <c r="C47" s="272"/>
    </row>
    <row r="48" spans="1:3" s="387" customFormat="1" ht="12" customHeight="1" x14ac:dyDescent="0.2">
      <c r="A48" s="14" t="s">
        <v>267</v>
      </c>
      <c r="B48" s="389" t="s">
        <v>277</v>
      </c>
      <c r="C48" s="275"/>
    </row>
    <row r="49" spans="1:3" s="387" customFormat="1" ht="12" customHeight="1" x14ac:dyDescent="0.2">
      <c r="A49" s="16" t="s">
        <v>268</v>
      </c>
      <c r="B49" s="390" t="s">
        <v>428</v>
      </c>
      <c r="C49" s="376"/>
    </row>
    <row r="50" spans="1:3" s="387" customFormat="1" ht="12" customHeight="1" thickBot="1" x14ac:dyDescent="0.25">
      <c r="A50" s="16" t="s">
        <v>427</v>
      </c>
      <c r="B50" s="267" t="s">
        <v>278</v>
      </c>
      <c r="C50" s="376"/>
    </row>
    <row r="51" spans="1:3" s="387" customFormat="1" ht="12" customHeight="1" thickBot="1" x14ac:dyDescent="0.25">
      <c r="A51" s="20" t="s">
        <v>23</v>
      </c>
      <c r="B51" s="21" t="s">
        <v>279</v>
      </c>
      <c r="C51" s="270">
        <f>SUM(C52:C56)</f>
        <v>11000000</v>
      </c>
    </row>
    <row r="52" spans="1:3" s="387" customFormat="1" ht="12" customHeight="1" x14ac:dyDescent="0.2">
      <c r="A52" s="15" t="s">
        <v>94</v>
      </c>
      <c r="B52" s="388" t="s">
        <v>283</v>
      </c>
      <c r="C52" s="432"/>
    </row>
    <row r="53" spans="1:3" s="387" customFormat="1" ht="12" customHeight="1" x14ac:dyDescent="0.2">
      <c r="A53" s="14" t="s">
        <v>95</v>
      </c>
      <c r="B53" s="389" t="s">
        <v>284</v>
      </c>
      <c r="C53" s="275">
        <v>11000000</v>
      </c>
    </row>
    <row r="54" spans="1:3" s="387" customFormat="1" ht="12" customHeight="1" x14ac:dyDescent="0.2">
      <c r="A54" s="14" t="s">
        <v>280</v>
      </c>
      <c r="B54" s="389" t="s">
        <v>285</v>
      </c>
      <c r="C54" s="275"/>
    </row>
    <row r="55" spans="1:3" s="387" customFormat="1" ht="12" customHeight="1" x14ac:dyDescent="0.2">
      <c r="A55" s="14" t="s">
        <v>281</v>
      </c>
      <c r="B55" s="389" t="s">
        <v>286</v>
      </c>
      <c r="C55" s="275"/>
    </row>
    <row r="56" spans="1:3" s="387" customFormat="1" ht="12" customHeight="1" thickBot="1" x14ac:dyDescent="0.25">
      <c r="A56" s="16" t="s">
        <v>282</v>
      </c>
      <c r="B56" s="267" t="s">
        <v>287</v>
      </c>
      <c r="C56" s="376"/>
    </row>
    <row r="57" spans="1:3" s="387" customFormat="1" ht="12" customHeight="1" thickBot="1" x14ac:dyDescent="0.25">
      <c r="A57" s="20" t="s">
        <v>178</v>
      </c>
      <c r="B57" s="21" t="s">
        <v>288</v>
      </c>
      <c r="C57" s="270">
        <f>SUM(C58:C60)</f>
        <v>0</v>
      </c>
    </row>
    <row r="58" spans="1:3" s="387" customFormat="1" ht="12" customHeight="1" x14ac:dyDescent="0.2">
      <c r="A58" s="15" t="s">
        <v>96</v>
      </c>
      <c r="B58" s="388" t="s">
        <v>289</v>
      </c>
      <c r="C58" s="273"/>
    </row>
    <row r="59" spans="1:3" s="387" customFormat="1" ht="12" customHeight="1" x14ac:dyDescent="0.2">
      <c r="A59" s="14" t="s">
        <v>97</v>
      </c>
      <c r="B59" s="389" t="s">
        <v>418</v>
      </c>
      <c r="C59" s="272"/>
    </row>
    <row r="60" spans="1:3" s="387" customFormat="1" ht="12" customHeight="1" x14ac:dyDescent="0.2">
      <c r="A60" s="14" t="s">
        <v>292</v>
      </c>
      <c r="B60" s="389" t="s">
        <v>290</v>
      </c>
      <c r="C60" s="272"/>
    </row>
    <row r="61" spans="1:3" s="387" customFormat="1" ht="12" customHeight="1" thickBot="1" x14ac:dyDescent="0.25">
      <c r="A61" s="16" t="s">
        <v>293</v>
      </c>
      <c r="B61" s="267" t="s">
        <v>291</v>
      </c>
      <c r="C61" s="274"/>
    </row>
    <row r="62" spans="1:3" s="387" customFormat="1" ht="12" customHeight="1" thickBot="1" x14ac:dyDescent="0.25">
      <c r="A62" s="20" t="s">
        <v>25</v>
      </c>
      <c r="B62" s="265" t="s">
        <v>294</v>
      </c>
      <c r="C62" s="270">
        <f>SUM(C63:C65)</f>
        <v>2580040</v>
      </c>
    </row>
    <row r="63" spans="1:3" s="387" customFormat="1" ht="12" customHeight="1" x14ac:dyDescent="0.2">
      <c r="A63" s="15" t="s">
        <v>179</v>
      </c>
      <c r="B63" s="388" t="s">
        <v>296</v>
      </c>
      <c r="C63" s="275"/>
    </row>
    <row r="64" spans="1:3" s="387" customFormat="1" ht="12" customHeight="1" x14ac:dyDescent="0.2">
      <c r="A64" s="14" t="s">
        <v>180</v>
      </c>
      <c r="B64" s="389" t="s">
        <v>419</v>
      </c>
      <c r="C64" s="275">
        <v>2580040</v>
      </c>
    </row>
    <row r="65" spans="1:3" s="387" customFormat="1" ht="12" customHeight="1" x14ac:dyDescent="0.2">
      <c r="A65" s="14" t="s">
        <v>226</v>
      </c>
      <c r="B65" s="389" t="s">
        <v>297</v>
      </c>
      <c r="C65" s="275"/>
    </row>
    <row r="66" spans="1:3" s="387" customFormat="1" ht="12" customHeight="1" thickBot="1" x14ac:dyDescent="0.25">
      <c r="A66" s="16" t="s">
        <v>295</v>
      </c>
      <c r="B66" s="267" t="s">
        <v>298</v>
      </c>
      <c r="C66" s="275"/>
    </row>
    <row r="67" spans="1:3" s="387" customFormat="1" ht="12" customHeight="1" thickBot="1" x14ac:dyDescent="0.25">
      <c r="A67" s="460" t="s">
        <v>468</v>
      </c>
      <c r="B67" s="21" t="s">
        <v>299</v>
      </c>
      <c r="C67" s="276">
        <f>+C10+C17+C24+C31+C39+C51+C57+C62</f>
        <v>516342866</v>
      </c>
    </row>
    <row r="68" spans="1:3" s="387" customFormat="1" ht="12" customHeight="1" thickBot="1" x14ac:dyDescent="0.25">
      <c r="A68" s="435" t="s">
        <v>300</v>
      </c>
      <c r="B68" s="265" t="s">
        <v>301</v>
      </c>
      <c r="C68" s="270">
        <f>SUM(C69:C71)</f>
        <v>0</v>
      </c>
    </row>
    <row r="69" spans="1:3" s="387" customFormat="1" ht="12" customHeight="1" x14ac:dyDescent="0.2">
      <c r="A69" s="15" t="s">
        <v>329</v>
      </c>
      <c r="B69" s="388" t="s">
        <v>302</v>
      </c>
      <c r="C69" s="275"/>
    </row>
    <row r="70" spans="1:3" s="387" customFormat="1" ht="12" customHeight="1" x14ac:dyDescent="0.2">
      <c r="A70" s="14" t="s">
        <v>338</v>
      </c>
      <c r="B70" s="389" t="s">
        <v>303</v>
      </c>
      <c r="C70" s="275"/>
    </row>
    <row r="71" spans="1:3" s="387" customFormat="1" ht="12" customHeight="1" thickBot="1" x14ac:dyDescent="0.25">
      <c r="A71" s="16" t="s">
        <v>339</v>
      </c>
      <c r="B71" s="454" t="s">
        <v>560</v>
      </c>
      <c r="C71" s="275"/>
    </row>
    <row r="72" spans="1:3" s="387" customFormat="1" ht="12" customHeight="1" thickBot="1" x14ac:dyDescent="0.25">
      <c r="A72" s="435" t="s">
        <v>305</v>
      </c>
      <c r="B72" s="265" t="s">
        <v>306</v>
      </c>
      <c r="C72" s="270">
        <f>SUM(C73:C76)</f>
        <v>69406265</v>
      </c>
    </row>
    <row r="73" spans="1:3" s="387" customFormat="1" ht="12" customHeight="1" x14ac:dyDescent="0.2">
      <c r="A73" s="15" t="s">
        <v>147</v>
      </c>
      <c r="B73" s="388" t="s">
        <v>307</v>
      </c>
      <c r="C73" s="275">
        <v>69406265</v>
      </c>
    </row>
    <row r="74" spans="1:3" s="387" customFormat="1" ht="12" customHeight="1" x14ac:dyDescent="0.2">
      <c r="A74" s="14" t="s">
        <v>148</v>
      </c>
      <c r="B74" s="389" t="s">
        <v>561</v>
      </c>
      <c r="C74" s="275"/>
    </row>
    <row r="75" spans="1:3" s="387" customFormat="1" ht="12" customHeight="1" thickBot="1" x14ac:dyDescent="0.25">
      <c r="A75" s="16" t="s">
        <v>330</v>
      </c>
      <c r="B75" s="390" t="s">
        <v>308</v>
      </c>
      <c r="C75" s="376"/>
    </row>
    <row r="76" spans="1:3" s="387" customFormat="1" ht="12" customHeight="1" thickBot="1" x14ac:dyDescent="0.25">
      <c r="A76" s="546" t="s">
        <v>331</v>
      </c>
      <c r="B76" s="547" t="s">
        <v>562</v>
      </c>
      <c r="C76" s="548"/>
    </row>
    <row r="77" spans="1:3" s="387" customFormat="1" ht="12" customHeight="1" thickBot="1" x14ac:dyDescent="0.25">
      <c r="A77" s="435" t="s">
        <v>309</v>
      </c>
      <c r="B77" s="265" t="s">
        <v>310</v>
      </c>
      <c r="C77" s="270">
        <f>SUM(C78:C79)</f>
        <v>71042340</v>
      </c>
    </row>
    <row r="78" spans="1:3" s="387" customFormat="1" ht="12" customHeight="1" thickBot="1" x14ac:dyDescent="0.25">
      <c r="A78" s="13" t="s">
        <v>332</v>
      </c>
      <c r="B78" s="545" t="s">
        <v>311</v>
      </c>
      <c r="C78" s="376">
        <v>71042340</v>
      </c>
    </row>
    <row r="79" spans="1:3" s="387" customFormat="1" ht="12" customHeight="1" thickBot="1" x14ac:dyDescent="0.25">
      <c r="A79" s="546" t="s">
        <v>333</v>
      </c>
      <c r="B79" s="547" t="s">
        <v>312</v>
      </c>
      <c r="C79" s="548"/>
    </row>
    <row r="80" spans="1:3" s="387" customFormat="1" ht="12" customHeight="1" thickBot="1" x14ac:dyDescent="0.25">
      <c r="A80" s="435" t="s">
        <v>313</v>
      </c>
      <c r="B80" s="265" t="s">
        <v>314</v>
      </c>
      <c r="C80" s="270">
        <f>SUM(C81:C83)</f>
        <v>0</v>
      </c>
    </row>
    <row r="81" spans="1:3" s="387" customFormat="1" ht="12" customHeight="1" x14ac:dyDescent="0.2">
      <c r="A81" s="15" t="s">
        <v>334</v>
      </c>
      <c r="B81" s="388" t="s">
        <v>315</v>
      </c>
      <c r="C81" s="275"/>
    </row>
    <row r="82" spans="1:3" s="387" customFormat="1" ht="12" customHeight="1" x14ac:dyDescent="0.2">
      <c r="A82" s="14" t="s">
        <v>335</v>
      </c>
      <c r="B82" s="389" t="s">
        <v>316</v>
      </c>
      <c r="C82" s="275"/>
    </row>
    <row r="83" spans="1:3" s="387" customFormat="1" ht="12" customHeight="1" thickBot="1" x14ac:dyDescent="0.25">
      <c r="A83" s="18" t="s">
        <v>336</v>
      </c>
      <c r="B83" s="549" t="s">
        <v>563</v>
      </c>
      <c r="C83" s="550"/>
    </row>
    <row r="84" spans="1:3" s="387" customFormat="1" ht="12" customHeight="1" thickBot="1" x14ac:dyDescent="0.25">
      <c r="A84" s="435" t="s">
        <v>317</v>
      </c>
      <c r="B84" s="265" t="s">
        <v>337</v>
      </c>
      <c r="C84" s="270">
        <f>SUM(C85:C88)</f>
        <v>0</v>
      </c>
    </row>
    <row r="85" spans="1:3" s="387" customFormat="1" ht="12" customHeight="1" x14ac:dyDescent="0.2">
      <c r="A85" s="392" t="s">
        <v>318</v>
      </c>
      <c r="B85" s="388" t="s">
        <v>319</v>
      </c>
      <c r="C85" s="275"/>
    </row>
    <row r="86" spans="1:3" s="387" customFormat="1" ht="12" customHeight="1" x14ac:dyDescent="0.2">
      <c r="A86" s="393" t="s">
        <v>320</v>
      </c>
      <c r="B86" s="389" t="s">
        <v>321</v>
      </c>
      <c r="C86" s="275"/>
    </row>
    <row r="87" spans="1:3" s="387" customFormat="1" ht="12" customHeight="1" x14ac:dyDescent="0.2">
      <c r="A87" s="393" t="s">
        <v>322</v>
      </c>
      <c r="B87" s="389" t="s">
        <v>323</v>
      </c>
      <c r="C87" s="275"/>
    </row>
    <row r="88" spans="1:3" s="387" customFormat="1" ht="12" customHeight="1" thickBot="1" x14ac:dyDescent="0.25">
      <c r="A88" s="394" t="s">
        <v>324</v>
      </c>
      <c r="B88" s="267" t="s">
        <v>325</v>
      </c>
      <c r="C88" s="275"/>
    </row>
    <row r="89" spans="1:3" s="387" customFormat="1" ht="12" customHeight="1" thickBot="1" x14ac:dyDescent="0.25">
      <c r="A89" s="435" t="s">
        <v>326</v>
      </c>
      <c r="B89" s="265" t="s">
        <v>467</v>
      </c>
      <c r="C89" s="433"/>
    </row>
    <row r="90" spans="1:3" s="387" customFormat="1" ht="13.5" customHeight="1" thickBot="1" x14ac:dyDescent="0.25">
      <c r="A90" s="435" t="s">
        <v>328</v>
      </c>
      <c r="B90" s="265" t="s">
        <v>327</v>
      </c>
      <c r="C90" s="433"/>
    </row>
    <row r="91" spans="1:3" s="387" customFormat="1" ht="15.75" customHeight="1" thickBot="1" x14ac:dyDescent="0.25">
      <c r="A91" s="435" t="s">
        <v>340</v>
      </c>
      <c r="B91" s="395" t="s">
        <v>470</v>
      </c>
      <c r="C91" s="276">
        <f>+C68+C72+C77+C80+C84+C90+C89</f>
        <v>140448605</v>
      </c>
    </row>
    <row r="92" spans="1:3" s="387" customFormat="1" ht="16.5" customHeight="1" thickBot="1" x14ac:dyDescent="0.25">
      <c r="A92" s="436" t="s">
        <v>469</v>
      </c>
      <c r="B92" s="396" t="s">
        <v>471</v>
      </c>
      <c r="C92" s="276">
        <f>+C67+C91</f>
        <v>656791471</v>
      </c>
    </row>
    <row r="93" spans="1:3" s="387" customFormat="1" ht="11.1" customHeight="1" x14ac:dyDescent="0.2">
      <c r="A93" s="5"/>
      <c r="B93" s="6"/>
      <c r="C93" s="277"/>
    </row>
    <row r="94" spans="1:3" ht="16.5" customHeight="1" x14ac:dyDescent="0.25">
      <c r="A94" s="753" t="s">
        <v>47</v>
      </c>
      <c r="B94" s="753"/>
      <c r="C94" s="753"/>
    </row>
    <row r="95" spans="1:3" s="397" customFormat="1" ht="16.5" customHeight="1" thickBot="1" x14ac:dyDescent="0.3">
      <c r="A95" s="750" t="s">
        <v>151</v>
      </c>
      <c r="B95" s="750"/>
      <c r="C95" s="557" t="str">
        <f>C7</f>
        <v>Forintban!</v>
      </c>
    </row>
    <row r="96" spans="1:3" ht="30" customHeight="1" thickBot="1" x14ac:dyDescent="0.3">
      <c r="A96" s="538" t="s">
        <v>69</v>
      </c>
      <c r="B96" s="539" t="s">
        <v>48</v>
      </c>
      <c r="C96" s="540" t="str">
        <f>+C8</f>
        <v>2020. évi előirányzat</v>
      </c>
    </row>
    <row r="97" spans="1:3" s="386" customFormat="1" ht="12" customHeight="1" thickBot="1" x14ac:dyDescent="0.25">
      <c r="A97" s="538"/>
      <c r="B97" s="539" t="s">
        <v>485</v>
      </c>
      <c r="C97" s="540" t="s">
        <v>486</v>
      </c>
    </row>
    <row r="98" spans="1:3" ht="12" customHeight="1" thickBot="1" x14ac:dyDescent="0.3">
      <c r="A98" s="22" t="s">
        <v>18</v>
      </c>
      <c r="B98" s="28" t="s">
        <v>429</v>
      </c>
      <c r="C98" s="269">
        <f>C99+C100+C101+C102+C103+C116</f>
        <v>461122455</v>
      </c>
    </row>
    <row r="99" spans="1:3" ht="12" customHeight="1" x14ac:dyDescent="0.25">
      <c r="A99" s="17" t="s">
        <v>98</v>
      </c>
      <c r="B99" s="10" t="s">
        <v>49</v>
      </c>
      <c r="C99" s="271">
        <v>162344941</v>
      </c>
    </row>
    <row r="100" spans="1:3" ht="12" customHeight="1" x14ac:dyDescent="0.25">
      <c r="A100" s="14" t="s">
        <v>99</v>
      </c>
      <c r="B100" s="8" t="s">
        <v>181</v>
      </c>
      <c r="C100" s="272">
        <v>30620220</v>
      </c>
    </row>
    <row r="101" spans="1:3" ht="12" customHeight="1" x14ac:dyDescent="0.25">
      <c r="A101" s="14" t="s">
        <v>100</v>
      </c>
      <c r="B101" s="8" t="s">
        <v>138</v>
      </c>
      <c r="C101" s="274">
        <v>190873654</v>
      </c>
    </row>
    <row r="102" spans="1:3" ht="12" customHeight="1" x14ac:dyDescent="0.25">
      <c r="A102" s="14" t="s">
        <v>101</v>
      </c>
      <c r="B102" s="11" t="s">
        <v>182</v>
      </c>
      <c r="C102" s="274">
        <v>13040000</v>
      </c>
    </row>
    <row r="103" spans="1:3" ht="12" customHeight="1" x14ac:dyDescent="0.25">
      <c r="A103" s="14" t="s">
        <v>112</v>
      </c>
      <c r="B103" s="19" t="s">
        <v>183</v>
      </c>
      <c r="C103" s="274">
        <v>54243640</v>
      </c>
    </row>
    <row r="104" spans="1:3" ht="12" customHeight="1" x14ac:dyDescent="0.25">
      <c r="A104" s="14" t="s">
        <v>102</v>
      </c>
      <c r="B104" s="8" t="s">
        <v>434</v>
      </c>
      <c r="C104" s="274"/>
    </row>
    <row r="105" spans="1:3" ht="12" customHeight="1" x14ac:dyDescent="0.25">
      <c r="A105" s="14" t="s">
        <v>103</v>
      </c>
      <c r="B105" s="140" t="s">
        <v>433</v>
      </c>
      <c r="C105" s="274"/>
    </row>
    <row r="106" spans="1:3" ht="12" customHeight="1" x14ac:dyDescent="0.25">
      <c r="A106" s="14" t="s">
        <v>113</v>
      </c>
      <c r="B106" s="140" t="s">
        <v>432</v>
      </c>
      <c r="C106" s="274"/>
    </row>
    <row r="107" spans="1:3" ht="12" customHeight="1" x14ac:dyDescent="0.25">
      <c r="A107" s="14" t="s">
        <v>114</v>
      </c>
      <c r="B107" s="138" t="s">
        <v>343</v>
      </c>
      <c r="C107" s="274"/>
    </row>
    <row r="108" spans="1:3" ht="12" customHeight="1" x14ac:dyDescent="0.25">
      <c r="A108" s="14" t="s">
        <v>115</v>
      </c>
      <c r="B108" s="139" t="s">
        <v>344</v>
      </c>
      <c r="C108" s="274"/>
    </row>
    <row r="109" spans="1:3" ht="12" customHeight="1" x14ac:dyDescent="0.25">
      <c r="A109" s="14" t="s">
        <v>116</v>
      </c>
      <c r="B109" s="139" t="s">
        <v>345</v>
      </c>
      <c r="C109" s="274"/>
    </row>
    <row r="110" spans="1:3" ht="12" customHeight="1" x14ac:dyDescent="0.25">
      <c r="A110" s="14" t="s">
        <v>118</v>
      </c>
      <c r="B110" s="138" t="s">
        <v>346</v>
      </c>
      <c r="C110" s="274">
        <v>4841212</v>
      </c>
    </row>
    <row r="111" spans="1:3" ht="12" customHeight="1" x14ac:dyDescent="0.25">
      <c r="A111" s="14" t="s">
        <v>184</v>
      </c>
      <c r="B111" s="138" t="s">
        <v>347</v>
      </c>
      <c r="C111" s="274"/>
    </row>
    <row r="112" spans="1:3" ht="12" customHeight="1" x14ac:dyDescent="0.25">
      <c r="A112" s="14" t="s">
        <v>341</v>
      </c>
      <c r="B112" s="139" t="s">
        <v>348</v>
      </c>
      <c r="C112" s="274"/>
    </row>
    <row r="113" spans="1:3" ht="12" customHeight="1" x14ac:dyDescent="0.25">
      <c r="A113" s="13" t="s">
        <v>342</v>
      </c>
      <c r="B113" s="140" t="s">
        <v>349</v>
      </c>
      <c r="C113" s="274"/>
    </row>
    <row r="114" spans="1:3" ht="12" customHeight="1" x14ac:dyDescent="0.25">
      <c r="A114" s="14" t="s">
        <v>430</v>
      </c>
      <c r="B114" s="140" t="s">
        <v>350</v>
      </c>
      <c r="C114" s="274"/>
    </row>
    <row r="115" spans="1:3" ht="12" customHeight="1" x14ac:dyDescent="0.25">
      <c r="A115" s="16" t="s">
        <v>431</v>
      </c>
      <c r="B115" s="140" t="s">
        <v>351</v>
      </c>
      <c r="C115" s="274">
        <v>49402428</v>
      </c>
    </row>
    <row r="116" spans="1:3" ht="12" customHeight="1" x14ac:dyDescent="0.25">
      <c r="A116" s="14" t="s">
        <v>435</v>
      </c>
      <c r="B116" s="11" t="s">
        <v>50</v>
      </c>
      <c r="C116" s="272">
        <v>10000000</v>
      </c>
    </row>
    <row r="117" spans="1:3" ht="12" customHeight="1" x14ac:dyDescent="0.25">
      <c r="A117" s="14" t="s">
        <v>436</v>
      </c>
      <c r="B117" s="8" t="s">
        <v>438</v>
      </c>
      <c r="C117" s="272">
        <v>2000000</v>
      </c>
    </row>
    <row r="118" spans="1:3" ht="12" customHeight="1" thickBot="1" x14ac:dyDescent="0.3">
      <c r="A118" s="18" t="s">
        <v>437</v>
      </c>
      <c r="B118" s="458" t="s">
        <v>439</v>
      </c>
      <c r="C118" s="278">
        <v>8000000</v>
      </c>
    </row>
    <row r="119" spans="1:3" ht="12" customHeight="1" thickBot="1" x14ac:dyDescent="0.3">
      <c r="A119" s="455" t="s">
        <v>19</v>
      </c>
      <c r="B119" s="456" t="s">
        <v>352</v>
      </c>
      <c r="C119" s="457">
        <f>+C120+C122+C124</f>
        <v>195669016</v>
      </c>
    </row>
    <row r="120" spans="1:3" ht="12" customHeight="1" x14ac:dyDescent="0.25">
      <c r="A120" s="15" t="s">
        <v>104</v>
      </c>
      <c r="B120" s="8" t="s">
        <v>225</v>
      </c>
      <c r="C120" s="273">
        <v>174297550</v>
      </c>
    </row>
    <row r="121" spans="1:3" ht="12" customHeight="1" x14ac:dyDescent="0.25">
      <c r="A121" s="15" t="s">
        <v>105</v>
      </c>
      <c r="B121" s="12" t="s">
        <v>356</v>
      </c>
      <c r="C121" s="273">
        <v>101435180</v>
      </c>
    </row>
    <row r="122" spans="1:3" ht="12" customHeight="1" x14ac:dyDescent="0.25">
      <c r="A122" s="15" t="s">
        <v>106</v>
      </c>
      <c r="B122" s="12" t="s">
        <v>185</v>
      </c>
      <c r="C122" s="272">
        <v>17390675</v>
      </c>
    </row>
    <row r="123" spans="1:3" ht="12" customHeight="1" x14ac:dyDescent="0.25">
      <c r="A123" s="15" t="s">
        <v>107</v>
      </c>
      <c r="B123" s="12" t="s">
        <v>357</v>
      </c>
      <c r="C123" s="237"/>
    </row>
    <row r="124" spans="1:3" ht="12" customHeight="1" x14ac:dyDescent="0.25">
      <c r="A124" s="15" t="s">
        <v>108</v>
      </c>
      <c r="B124" s="267" t="s">
        <v>565</v>
      </c>
      <c r="C124" s="237">
        <v>3980791</v>
      </c>
    </row>
    <row r="125" spans="1:3" ht="12" customHeight="1" x14ac:dyDescent="0.25">
      <c r="A125" s="15" t="s">
        <v>117</v>
      </c>
      <c r="B125" s="266" t="s">
        <v>420</v>
      </c>
      <c r="C125" s="237"/>
    </row>
    <row r="126" spans="1:3" ht="12" customHeight="1" x14ac:dyDescent="0.25">
      <c r="A126" s="15" t="s">
        <v>119</v>
      </c>
      <c r="B126" s="384" t="s">
        <v>362</v>
      </c>
      <c r="C126" s="237"/>
    </row>
    <row r="127" spans="1:3" x14ac:dyDescent="0.25">
      <c r="A127" s="15" t="s">
        <v>186</v>
      </c>
      <c r="B127" s="139" t="s">
        <v>345</v>
      </c>
      <c r="C127" s="237"/>
    </row>
    <row r="128" spans="1:3" ht="12" customHeight="1" x14ac:dyDescent="0.25">
      <c r="A128" s="15" t="s">
        <v>187</v>
      </c>
      <c r="B128" s="139" t="s">
        <v>361</v>
      </c>
      <c r="C128" s="237"/>
    </row>
    <row r="129" spans="1:3" ht="12" customHeight="1" x14ac:dyDescent="0.25">
      <c r="A129" s="15" t="s">
        <v>188</v>
      </c>
      <c r="B129" s="139" t="s">
        <v>360</v>
      </c>
      <c r="C129" s="237"/>
    </row>
    <row r="130" spans="1:3" ht="12" customHeight="1" x14ac:dyDescent="0.25">
      <c r="A130" s="15" t="s">
        <v>353</v>
      </c>
      <c r="B130" s="139" t="s">
        <v>348</v>
      </c>
      <c r="C130" s="237"/>
    </row>
    <row r="131" spans="1:3" ht="12" customHeight="1" x14ac:dyDescent="0.25">
      <c r="A131" s="15" t="s">
        <v>354</v>
      </c>
      <c r="B131" s="139" t="s">
        <v>359</v>
      </c>
      <c r="C131" s="237"/>
    </row>
    <row r="132" spans="1:3" ht="16.5" thickBot="1" x14ac:dyDescent="0.3">
      <c r="A132" s="13" t="s">
        <v>355</v>
      </c>
      <c r="B132" s="139" t="s">
        <v>358</v>
      </c>
      <c r="C132" s="239"/>
    </row>
    <row r="133" spans="1:3" ht="12" customHeight="1" thickBot="1" x14ac:dyDescent="0.3">
      <c r="A133" s="20" t="s">
        <v>20</v>
      </c>
      <c r="B133" s="120" t="s">
        <v>440</v>
      </c>
      <c r="C133" s="270">
        <f>+C98+C119</f>
        <v>656791471</v>
      </c>
    </row>
    <row r="134" spans="1:3" ht="12" customHeight="1" thickBot="1" x14ac:dyDescent="0.3">
      <c r="A134" s="20" t="s">
        <v>21</v>
      </c>
      <c r="B134" s="120" t="s">
        <v>441</v>
      </c>
      <c r="C134" s="270">
        <f>+C135+C136+C137</f>
        <v>0</v>
      </c>
    </row>
    <row r="135" spans="1:3" ht="12" customHeight="1" x14ac:dyDescent="0.25">
      <c r="A135" s="15" t="s">
        <v>262</v>
      </c>
      <c r="B135" s="12" t="s">
        <v>448</v>
      </c>
      <c r="C135" s="237"/>
    </row>
    <row r="136" spans="1:3" ht="12" customHeight="1" x14ac:dyDescent="0.25">
      <c r="A136" s="15" t="s">
        <v>263</v>
      </c>
      <c r="B136" s="12" t="s">
        <v>449</v>
      </c>
      <c r="C136" s="237"/>
    </row>
    <row r="137" spans="1:3" ht="12" customHeight="1" thickBot="1" x14ac:dyDescent="0.3">
      <c r="A137" s="13" t="s">
        <v>264</v>
      </c>
      <c r="B137" s="12" t="s">
        <v>450</v>
      </c>
      <c r="C137" s="237"/>
    </row>
    <row r="138" spans="1:3" ht="12" customHeight="1" thickBot="1" x14ac:dyDescent="0.3">
      <c r="A138" s="20" t="s">
        <v>22</v>
      </c>
      <c r="B138" s="120" t="s">
        <v>442</v>
      </c>
      <c r="C138" s="270">
        <f>SUM(C139:C144)</f>
        <v>0</v>
      </c>
    </row>
    <row r="139" spans="1:3" ht="12" customHeight="1" x14ac:dyDescent="0.25">
      <c r="A139" s="15" t="s">
        <v>91</v>
      </c>
      <c r="B139" s="9" t="s">
        <v>451</v>
      </c>
      <c r="C139" s="237"/>
    </row>
    <row r="140" spans="1:3" ht="12" customHeight="1" x14ac:dyDescent="0.25">
      <c r="A140" s="15" t="s">
        <v>92</v>
      </c>
      <c r="B140" s="9" t="s">
        <v>443</v>
      </c>
      <c r="C140" s="237"/>
    </row>
    <row r="141" spans="1:3" ht="12" customHeight="1" x14ac:dyDescent="0.25">
      <c r="A141" s="15" t="s">
        <v>93</v>
      </c>
      <c r="B141" s="9" t="s">
        <v>444</v>
      </c>
      <c r="C141" s="237"/>
    </row>
    <row r="142" spans="1:3" ht="12" customHeight="1" x14ac:dyDescent="0.25">
      <c r="A142" s="15" t="s">
        <v>173</v>
      </c>
      <c r="B142" s="9" t="s">
        <v>445</v>
      </c>
      <c r="C142" s="237"/>
    </row>
    <row r="143" spans="1:3" ht="12" customHeight="1" x14ac:dyDescent="0.25">
      <c r="A143" s="13" t="s">
        <v>174</v>
      </c>
      <c r="B143" s="7" t="s">
        <v>446</v>
      </c>
      <c r="C143" s="239"/>
    </row>
    <row r="144" spans="1:3" ht="12" customHeight="1" thickBot="1" x14ac:dyDescent="0.3">
      <c r="A144" s="18" t="s">
        <v>175</v>
      </c>
      <c r="B144" s="699" t="s">
        <v>447</v>
      </c>
      <c r="C144" s="465"/>
    </row>
    <row r="145" spans="1:9" ht="12" customHeight="1" thickBot="1" x14ac:dyDescent="0.3">
      <c r="A145" s="20" t="s">
        <v>23</v>
      </c>
      <c r="B145" s="120" t="s">
        <v>455</v>
      </c>
      <c r="C145" s="276">
        <f>+C146+C147+C148+C149</f>
        <v>0</v>
      </c>
    </row>
    <row r="146" spans="1:9" ht="12" customHeight="1" x14ac:dyDescent="0.25">
      <c r="A146" s="15" t="s">
        <v>94</v>
      </c>
      <c r="B146" s="9" t="s">
        <v>363</v>
      </c>
      <c r="C146" s="237"/>
    </row>
    <row r="147" spans="1:9" ht="12" customHeight="1" x14ac:dyDescent="0.25">
      <c r="A147" s="15" t="s">
        <v>95</v>
      </c>
      <c r="B147" s="9" t="s">
        <v>364</v>
      </c>
      <c r="C147" s="237"/>
    </row>
    <row r="148" spans="1:9" ht="12" customHeight="1" thickBot="1" x14ac:dyDescent="0.3">
      <c r="A148" s="13" t="s">
        <v>280</v>
      </c>
      <c r="B148" s="7" t="s">
        <v>456</v>
      </c>
      <c r="C148" s="239"/>
    </row>
    <row r="149" spans="1:9" ht="12" customHeight="1" thickBot="1" x14ac:dyDescent="0.3">
      <c r="A149" s="546" t="s">
        <v>281</v>
      </c>
      <c r="B149" s="551" t="s">
        <v>382</v>
      </c>
      <c r="C149" s="552"/>
    </row>
    <row r="150" spans="1:9" ht="12" customHeight="1" thickBot="1" x14ac:dyDescent="0.3">
      <c r="A150" s="20" t="s">
        <v>24</v>
      </c>
      <c r="B150" s="120" t="s">
        <v>457</v>
      </c>
      <c r="C150" s="279">
        <f>SUM(C151:C155)</f>
        <v>0</v>
      </c>
    </row>
    <row r="151" spans="1:9" ht="12" customHeight="1" x14ac:dyDescent="0.25">
      <c r="A151" s="15" t="s">
        <v>96</v>
      </c>
      <c r="B151" s="9" t="s">
        <v>452</v>
      </c>
      <c r="C151" s="237"/>
    </row>
    <row r="152" spans="1:9" ht="12" customHeight="1" x14ac:dyDescent="0.25">
      <c r="A152" s="15" t="s">
        <v>97</v>
      </c>
      <c r="B152" s="9" t="s">
        <v>459</v>
      </c>
      <c r="C152" s="237"/>
    </row>
    <row r="153" spans="1:9" ht="12" customHeight="1" x14ac:dyDescent="0.25">
      <c r="A153" s="15" t="s">
        <v>292</v>
      </c>
      <c r="B153" s="9" t="s">
        <v>454</v>
      </c>
      <c r="C153" s="237"/>
    </row>
    <row r="154" spans="1:9" ht="12" customHeight="1" x14ac:dyDescent="0.25">
      <c r="A154" s="15" t="s">
        <v>293</v>
      </c>
      <c r="B154" s="9" t="s">
        <v>510</v>
      </c>
      <c r="C154" s="237"/>
    </row>
    <row r="155" spans="1:9" ht="12" customHeight="1" thickBot="1" x14ac:dyDescent="0.3">
      <c r="A155" s="15" t="s">
        <v>458</v>
      </c>
      <c r="B155" s="9" t="s">
        <v>461</v>
      </c>
      <c r="C155" s="237"/>
    </row>
    <row r="156" spans="1:9" ht="12" customHeight="1" thickBot="1" x14ac:dyDescent="0.3">
      <c r="A156" s="20" t="s">
        <v>25</v>
      </c>
      <c r="B156" s="120" t="s">
        <v>462</v>
      </c>
      <c r="C156" s="459"/>
    </row>
    <row r="157" spans="1:9" ht="12" customHeight="1" thickBot="1" x14ac:dyDescent="0.3">
      <c r="A157" s="20" t="s">
        <v>26</v>
      </c>
      <c r="B157" s="120" t="s">
        <v>463</v>
      </c>
      <c r="C157" s="459"/>
    </row>
    <row r="158" spans="1:9" ht="15.2" customHeight="1" thickBot="1" x14ac:dyDescent="0.3">
      <c r="A158" s="20" t="s">
        <v>27</v>
      </c>
      <c r="B158" s="120" t="s">
        <v>465</v>
      </c>
      <c r="C158" s="553">
        <f>+C134+C138+C145+C150+C156+C157</f>
        <v>0</v>
      </c>
      <c r="F158" s="399"/>
      <c r="G158" s="400"/>
      <c r="H158" s="400"/>
      <c r="I158" s="400"/>
    </row>
    <row r="159" spans="1:9" s="387" customFormat="1" ht="17.25" customHeight="1" thickBot="1" x14ac:dyDescent="0.25">
      <c r="A159" s="268" t="s">
        <v>28</v>
      </c>
      <c r="B159" s="554" t="s">
        <v>464</v>
      </c>
      <c r="C159" s="553">
        <f>+C133+C158</f>
        <v>656791471</v>
      </c>
    </row>
    <row r="160" spans="1:9" ht="15.95" customHeight="1" x14ac:dyDescent="0.25">
      <c r="A160" s="612"/>
      <c r="B160" s="612"/>
      <c r="C160" s="613">
        <f>C92-C159</f>
        <v>0</v>
      </c>
    </row>
    <row r="161" spans="1:4" x14ac:dyDescent="0.25">
      <c r="A161" s="751" t="s">
        <v>365</v>
      </c>
      <c r="B161" s="751"/>
      <c r="C161" s="751"/>
    </row>
    <row r="162" spans="1:4" ht="15.2" customHeight="1" thickBot="1" x14ac:dyDescent="0.3">
      <c r="A162" s="752" t="s">
        <v>152</v>
      </c>
      <c r="B162" s="752"/>
      <c r="C162" s="558" t="str">
        <f>C95</f>
        <v>Forintban!</v>
      </c>
    </row>
    <row r="163" spans="1:4" ht="13.5" customHeight="1" thickBot="1" x14ac:dyDescent="0.3">
      <c r="A163" s="20">
        <v>1</v>
      </c>
      <c r="B163" s="27" t="s">
        <v>466</v>
      </c>
      <c r="C163" s="270">
        <f>+C67-C133</f>
        <v>-140448605</v>
      </c>
      <c r="D163" s="401"/>
    </row>
    <row r="164" spans="1:4" ht="27.75" customHeight="1" thickBot="1" x14ac:dyDescent="0.3">
      <c r="A164" s="20" t="s">
        <v>19</v>
      </c>
      <c r="B164" s="27" t="s">
        <v>472</v>
      </c>
      <c r="C164" s="270">
        <f>+C91-C158</f>
        <v>140448605</v>
      </c>
    </row>
  </sheetData>
  <mergeCells count="7">
    <mergeCell ref="B1:C1"/>
    <mergeCell ref="A6:C6"/>
    <mergeCell ref="A7:B7"/>
    <mergeCell ref="A95:B95"/>
    <mergeCell ref="A161:C161"/>
    <mergeCell ref="A162:B162"/>
    <mergeCell ref="A94:C94"/>
  </mergeCells>
  <phoneticPr fontId="0" type="noConversion"/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287E6-434B-4FCE-AF63-2DB1F7895ACC}">
  <sheetPr>
    <tabColor rgb="FF92D050"/>
  </sheetPr>
  <dimension ref="A1:I164"/>
  <sheetViews>
    <sheetView topLeftCell="A128" zoomScale="120" zoomScaleNormal="120" zoomScaleSheetLayoutView="100" workbookViewId="0">
      <selection activeCell="E132" sqref="E132"/>
    </sheetView>
  </sheetViews>
  <sheetFormatPr defaultRowHeight="15.75" x14ac:dyDescent="0.25"/>
  <cols>
    <col min="1" max="1" width="9.5" style="354" customWidth="1"/>
    <col min="2" max="2" width="99.33203125" style="354" customWidth="1"/>
    <col min="3" max="3" width="21.6640625" style="355" customWidth="1"/>
    <col min="4" max="4" width="9" style="385" customWidth="1"/>
    <col min="5" max="16384" width="9.33203125" style="385"/>
  </cols>
  <sheetData>
    <row r="1" spans="1:3" ht="18.75" customHeight="1" x14ac:dyDescent="0.25">
      <c r="A1" s="604"/>
      <c r="B1" s="746" t="str">
        <f>CONCATENATE("1.2. melléklet ",ALAPADATOK!A7," ",ALAPADATOK!B7," ",ALAPADATOK!C7," ",ALAPADATOK!D7," ",ALAPADATOK!E7," ",ALAPADATOK!F7," ",ALAPADATOK!G7," ",ALAPADATOK!H7)</f>
        <v>1.2. melléklet a … / 2020 ( … ) önkormányzati rendelethez</v>
      </c>
      <c r="C1" s="747"/>
    </row>
    <row r="2" spans="1:3" ht="21.95" customHeight="1" x14ac:dyDescent="0.25">
      <c r="A2" s="605"/>
      <c r="B2" s="606" t="str">
        <f>CONCATENATE(ALAPADATOK!A3)</f>
        <v>Sajószöged Községi Önkormányzat</v>
      </c>
      <c r="C2" s="607"/>
    </row>
    <row r="3" spans="1:3" ht="21.95" customHeight="1" x14ac:dyDescent="0.25">
      <c r="A3" s="607"/>
      <c r="B3" s="606" t="str">
        <f>'KV_1.1.sz.mell.'!B3</f>
        <v>2020. ÉVI KÖLTSÉGVETÉS</v>
      </c>
      <c r="C3" s="607"/>
    </row>
    <row r="4" spans="1:3" ht="21.95" customHeight="1" x14ac:dyDescent="0.25">
      <c r="A4" s="607"/>
      <c r="B4" s="606" t="s">
        <v>570</v>
      </c>
      <c r="C4" s="607"/>
    </row>
    <row r="5" spans="1:3" ht="21.95" customHeight="1" x14ac:dyDescent="0.25">
      <c r="A5" s="604"/>
      <c r="B5" s="604"/>
      <c r="C5" s="608"/>
    </row>
    <row r="6" spans="1:3" ht="15.2" customHeight="1" x14ac:dyDescent="0.25">
      <c r="A6" s="748" t="s">
        <v>15</v>
      </c>
      <c r="B6" s="748"/>
      <c r="C6" s="748"/>
    </row>
    <row r="7" spans="1:3" ht="15.2" customHeight="1" thickBot="1" x14ac:dyDescent="0.3">
      <c r="A7" s="749" t="s">
        <v>150</v>
      </c>
      <c r="B7" s="749"/>
      <c r="C7" s="556" t="str">
        <f>CONCATENATE('KV_1.1.sz.mell.'!C7)</f>
        <v>Forintban!</v>
      </c>
    </row>
    <row r="8" spans="1:3" ht="24" customHeight="1" thickBot="1" x14ac:dyDescent="0.3">
      <c r="A8" s="609" t="s">
        <v>69</v>
      </c>
      <c r="B8" s="610" t="s">
        <v>17</v>
      </c>
      <c r="C8" s="611" t="str">
        <f>+CONCATENATE(LEFT(KV_ÖSSZEFÜGGÉSEK!A5,4),". évi előirányzat")</f>
        <v>2020. évi előirányzat</v>
      </c>
    </row>
    <row r="9" spans="1:3" s="386" customFormat="1" ht="12" customHeight="1" thickBot="1" x14ac:dyDescent="0.25">
      <c r="A9" s="541"/>
      <c r="B9" s="542" t="s">
        <v>485</v>
      </c>
      <c r="C9" s="543" t="s">
        <v>486</v>
      </c>
    </row>
    <row r="10" spans="1:3" s="387" customFormat="1" ht="12" customHeight="1" thickBot="1" x14ac:dyDescent="0.25">
      <c r="A10" s="20" t="s">
        <v>18</v>
      </c>
      <c r="B10" s="21" t="s">
        <v>246</v>
      </c>
      <c r="C10" s="270">
        <f>+C11+C12+C13+C14+C15+C16</f>
        <v>98604818</v>
      </c>
    </row>
    <row r="11" spans="1:3" s="387" customFormat="1" ht="12" customHeight="1" x14ac:dyDescent="0.2">
      <c r="A11" s="15" t="s">
        <v>98</v>
      </c>
      <c r="B11" s="388" t="s">
        <v>247</v>
      </c>
      <c r="C11" s="273">
        <v>23631621</v>
      </c>
    </row>
    <row r="12" spans="1:3" s="387" customFormat="1" ht="12" customHeight="1" x14ac:dyDescent="0.2">
      <c r="A12" s="14" t="s">
        <v>99</v>
      </c>
      <c r="B12" s="389" t="s">
        <v>248</v>
      </c>
      <c r="C12" s="272">
        <v>48695600</v>
      </c>
    </row>
    <row r="13" spans="1:3" s="387" customFormat="1" ht="12" customHeight="1" x14ac:dyDescent="0.2">
      <c r="A13" s="14" t="s">
        <v>100</v>
      </c>
      <c r="B13" s="389" t="s">
        <v>542</v>
      </c>
      <c r="C13" s="272">
        <v>23410305</v>
      </c>
    </row>
    <row r="14" spans="1:3" s="387" customFormat="1" ht="12" customHeight="1" x14ac:dyDescent="0.2">
      <c r="A14" s="14" t="s">
        <v>101</v>
      </c>
      <c r="B14" s="389" t="s">
        <v>250</v>
      </c>
      <c r="C14" s="272">
        <v>2867292</v>
      </c>
    </row>
    <row r="15" spans="1:3" s="387" customFormat="1" ht="12" customHeight="1" x14ac:dyDescent="0.2">
      <c r="A15" s="14" t="s">
        <v>146</v>
      </c>
      <c r="B15" s="266" t="s">
        <v>424</v>
      </c>
      <c r="C15" s="272"/>
    </row>
    <row r="16" spans="1:3" s="387" customFormat="1" ht="12" customHeight="1" thickBot="1" x14ac:dyDescent="0.25">
      <c r="A16" s="16" t="s">
        <v>102</v>
      </c>
      <c r="B16" s="267" t="s">
        <v>425</v>
      </c>
      <c r="C16" s="272"/>
    </row>
    <row r="17" spans="1:3" s="387" customFormat="1" ht="12" customHeight="1" thickBot="1" x14ac:dyDescent="0.25">
      <c r="A17" s="20" t="s">
        <v>19</v>
      </c>
      <c r="B17" s="265" t="s">
        <v>251</v>
      </c>
      <c r="C17" s="270">
        <f>+C18+C19+C20+C21+C22</f>
        <v>11262720</v>
      </c>
    </row>
    <row r="18" spans="1:3" s="387" customFormat="1" ht="12" customHeight="1" x14ac:dyDescent="0.2">
      <c r="A18" s="15" t="s">
        <v>104</v>
      </c>
      <c r="B18" s="388" t="s">
        <v>252</v>
      </c>
      <c r="C18" s="273"/>
    </row>
    <row r="19" spans="1:3" s="387" customFormat="1" ht="12" customHeight="1" x14ac:dyDescent="0.2">
      <c r="A19" s="14" t="s">
        <v>105</v>
      </c>
      <c r="B19" s="389" t="s">
        <v>253</v>
      </c>
      <c r="C19" s="272"/>
    </row>
    <row r="20" spans="1:3" s="387" customFormat="1" ht="12" customHeight="1" x14ac:dyDescent="0.2">
      <c r="A20" s="14" t="s">
        <v>106</v>
      </c>
      <c r="B20" s="389" t="s">
        <v>414</v>
      </c>
      <c r="C20" s="272"/>
    </row>
    <row r="21" spans="1:3" s="387" customFormat="1" ht="12" customHeight="1" x14ac:dyDescent="0.2">
      <c r="A21" s="14" t="s">
        <v>107</v>
      </c>
      <c r="B21" s="389" t="s">
        <v>415</v>
      </c>
      <c r="C21" s="272"/>
    </row>
    <row r="22" spans="1:3" s="387" customFormat="1" ht="12" customHeight="1" x14ac:dyDescent="0.2">
      <c r="A22" s="14" t="s">
        <v>108</v>
      </c>
      <c r="B22" s="389" t="s">
        <v>564</v>
      </c>
      <c r="C22" s="272">
        <v>11262720</v>
      </c>
    </row>
    <row r="23" spans="1:3" s="387" customFormat="1" ht="12" customHeight="1" thickBot="1" x14ac:dyDescent="0.25">
      <c r="A23" s="16" t="s">
        <v>117</v>
      </c>
      <c r="B23" s="267" t="s">
        <v>255</v>
      </c>
      <c r="C23" s="274"/>
    </row>
    <row r="24" spans="1:3" s="387" customFormat="1" ht="12" customHeight="1" thickBot="1" x14ac:dyDescent="0.25">
      <c r="A24" s="20" t="s">
        <v>20</v>
      </c>
      <c r="B24" s="21" t="s">
        <v>256</v>
      </c>
      <c r="C24" s="270">
        <f>+C25+C26+C27+C28+C29</f>
        <v>117478820</v>
      </c>
    </row>
    <row r="25" spans="1:3" s="387" customFormat="1" ht="12" customHeight="1" x14ac:dyDescent="0.2">
      <c r="A25" s="15" t="s">
        <v>87</v>
      </c>
      <c r="B25" s="388" t="s">
        <v>257</v>
      </c>
      <c r="C25" s="273"/>
    </row>
    <row r="26" spans="1:3" s="387" customFormat="1" ht="12" customHeight="1" x14ac:dyDescent="0.2">
      <c r="A26" s="14" t="s">
        <v>88</v>
      </c>
      <c r="B26" s="389" t="s">
        <v>258</v>
      </c>
      <c r="C26" s="272"/>
    </row>
    <row r="27" spans="1:3" s="387" customFormat="1" ht="12" customHeight="1" x14ac:dyDescent="0.2">
      <c r="A27" s="14" t="s">
        <v>89</v>
      </c>
      <c r="B27" s="389" t="s">
        <v>416</v>
      </c>
      <c r="C27" s="272"/>
    </row>
    <row r="28" spans="1:3" s="387" customFormat="1" ht="12" customHeight="1" x14ac:dyDescent="0.2">
      <c r="A28" s="14" t="s">
        <v>90</v>
      </c>
      <c r="B28" s="389" t="s">
        <v>417</v>
      </c>
      <c r="C28" s="272"/>
    </row>
    <row r="29" spans="1:3" s="387" customFormat="1" ht="12" customHeight="1" x14ac:dyDescent="0.2">
      <c r="A29" s="14" t="s">
        <v>169</v>
      </c>
      <c r="B29" s="389" t="s">
        <v>259</v>
      </c>
      <c r="C29" s="272">
        <v>117478820</v>
      </c>
    </row>
    <row r="30" spans="1:3" s="534" customFormat="1" ht="12" customHeight="1" thickBot="1" x14ac:dyDescent="0.25">
      <c r="A30" s="544" t="s">
        <v>170</v>
      </c>
      <c r="B30" s="532" t="s">
        <v>559</v>
      </c>
      <c r="C30" s="533">
        <v>117478820</v>
      </c>
    </row>
    <row r="31" spans="1:3" s="387" customFormat="1" ht="12" customHeight="1" thickBot="1" x14ac:dyDescent="0.25">
      <c r="A31" s="20" t="s">
        <v>171</v>
      </c>
      <c r="B31" s="21" t="s">
        <v>543</v>
      </c>
      <c r="C31" s="276">
        <f>SUM(C32:C38)</f>
        <v>221400000</v>
      </c>
    </row>
    <row r="32" spans="1:3" s="387" customFormat="1" ht="12" customHeight="1" x14ac:dyDescent="0.2">
      <c r="A32" s="15" t="s">
        <v>262</v>
      </c>
      <c r="B32" s="388" t="str">
        <f>'KV_1.1.sz.mell.'!B32</f>
        <v>Vagyoni tipusú adók</v>
      </c>
      <c r="C32" s="273">
        <v>102100000</v>
      </c>
    </row>
    <row r="33" spans="1:3" s="387" customFormat="1" ht="12" customHeight="1" x14ac:dyDescent="0.2">
      <c r="A33" s="14" t="s">
        <v>263</v>
      </c>
      <c r="B33" s="388" t="str">
        <f>'KV_1.1.sz.mell.'!B33</f>
        <v>Idegenforgalmi adó</v>
      </c>
      <c r="C33" s="272"/>
    </row>
    <row r="34" spans="1:3" s="387" customFormat="1" ht="12" customHeight="1" x14ac:dyDescent="0.2">
      <c r="A34" s="14" t="s">
        <v>264</v>
      </c>
      <c r="B34" s="388" t="str">
        <f>'KV_1.1.sz.mell.'!B34</f>
        <v>Iparűzési adó</v>
      </c>
      <c r="C34" s="272">
        <v>110000000</v>
      </c>
    </row>
    <row r="35" spans="1:3" s="387" customFormat="1" ht="12" customHeight="1" x14ac:dyDescent="0.2">
      <c r="A35" s="14" t="s">
        <v>265</v>
      </c>
      <c r="B35" s="388" t="str">
        <f>'KV_1.1.sz.mell.'!B35</f>
        <v>Talajterhelési díj</v>
      </c>
      <c r="C35" s="272">
        <v>200000</v>
      </c>
    </row>
    <row r="36" spans="1:3" s="387" customFormat="1" ht="12" customHeight="1" x14ac:dyDescent="0.2">
      <c r="A36" s="14" t="s">
        <v>544</v>
      </c>
      <c r="B36" s="388" t="str">
        <f>'KV_1.1.sz.mell.'!B36</f>
        <v>Gépjárműadó</v>
      </c>
      <c r="C36" s="272">
        <v>8800000</v>
      </c>
    </row>
    <row r="37" spans="1:3" s="387" customFormat="1" ht="12" customHeight="1" x14ac:dyDescent="0.2">
      <c r="A37" s="14" t="s">
        <v>545</v>
      </c>
      <c r="B37" s="388" t="str">
        <f>'KV_1.1.sz.mell.'!B37</f>
        <v>Egyéb közhatalmi bevételek</v>
      </c>
      <c r="C37" s="272">
        <v>300000</v>
      </c>
    </row>
    <row r="38" spans="1:3" s="387" customFormat="1" ht="12" customHeight="1" thickBot="1" x14ac:dyDescent="0.25">
      <c r="A38" s="16" t="s">
        <v>546</v>
      </c>
      <c r="B38" s="388" t="str">
        <f>'KV_1.1.sz.mell.'!B38</f>
        <v>Kommunális adó</v>
      </c>
      <c r="C38" s="274"/>
    </row>
    <row r="39" spans="1:3" s="387" customFormat="1" ht="12" customHeight="1" thickBot="1" x14ac:dyDescent="0.25">
      <c r="A39" s="20" t="s">
        <v>22</v>
      </c>
      <c r="B39" s="21" t="s">
        <v>426</v>
      </c>
      <c r="C39" s="270">
        <f>SUM(C40:C50)</f>
        <v>54016468</v>
      </c>
    </row>
    <row r="40" spans="1:3" s="387" customFormat="1" ht="12" customHeight="1" x14ac:dyDescent="0.2">
      <c r="A40" s="15" t="s">
        <v>91</v>
      </c>
      <c r="B40" s="388" t="s">
        <v>269</v>
      </c>
      <c r="C40" s="273"/>
    </row>
    <row r="41" spans="1:3" s="387" customFormat="1" ht="12" customHeight="1" x14ac:dyDescent="0.2">
      <c r="A41" s="14" t="s">
        <v>92</v>
      </c>
      <c r="B41" s="389" t="s">
        <v>270</v>
      </c>
      <c r="C41" s="272">
        <v>12268000</v>
      </c>
    </row>
    <row r="42" spans="1:3" s="387" customFormat="1" ht="12" customHeight="1" x14ac:dyDescent="0.2">
      <c r="A42" s="14" t="s">
        <v>93</v>
      </c>
      <c r="B42" s="389" t="s">
        <v>271</v>
      </c>
      <c r="C42" s="272">
        <v>1850000</v>
      </c>
    </row>
    <row r="43" spans="1:3" s="387" customFormat="1" ht="12" customHeight="1" x14ac:dyDescent="0.2">
      <c r="A43" s="14" t="s">
        <v>173</v>
      </c>
      <c r="B43" s="389" t="s">
        <v>272</v>
      </c>
      <c r="C43" s="272">
        <v>13693455</v>
      </c>
    </row>
    <row r="44" spans="1:3" s="387" customFormat="1" ht="12" customHeight="1" x14ac:dyDescent="0.2">
      <c r="A44" s="14" t="s">
        <v>174</v>
      </c>
      <c r="B44" s="389" t="s">
        <v>273</v>
      </c>
      <c r="C44" s="272">
        <v>15279908</v>
      </c>
    </row>
    <row r="45" spans="1:3" s="387" customFormat="1" ht="12" customHeight="1" x14ac:dyDescent="0.2">
      <c r="A45" s="14" t="s">
        <v>175</v>
      </c>
      <c r="B45" s="389" t="s">
        <v>274</v>
      </c>
      <c r="C45" s="272">
        <v>10925105</v>
      </c>
    </row>
    <row r="46" spans="1:3" s="387" customFormat="1" ht="12" customHeight="1" x14ac:dyDescent="0.2">
      <c r="A46" s="14" t="s">
        <v>176</v>
      </c>
      <c r="B46" s="389" t="s">
        <v>275</v>
      </c>
      <c r="C46" s="272"/>
    </row>
    <row r="47" spans="1:3" s="387" customFormat="1" ht="12" customHeight="1" x14ac:dyDescent="0.2">
      <c r="A47" s="14" t="s">
        <v>177</v>
      </c>
      <c r="B47" s="389" t="s">
        <v>551</v>
      </c>
      <c r="C47" s="272"/>
    </row>
    <row r="48" spans="1:3" s="387" customFormat="1" ht="12" customHeight="1" x14ac:dyDescent="0.2">
      <c r="A48" s="14" t="s">
        <v>267</v>
      </c>
      <c r="B48" s="389" t="s">
        <v>277</v>
      </c>
      <c r="C48" s="275"/>
    </row>
    <row r="49" spans="1:3" s="387" customFormat="1" ht="12" customHeight="1" x14ac:dyDescent="0.2">
      <c r="A49" s="16" t="s">
        <v>268</v>
      </c>
      <c r="B49" s="390" t="s">
        <v>428</v>
      </c>
      <c r="C49" s="376"/>
    </row>
    <row r="50" spans="1:3" s="387" customFormat="1" ht="12" customHeight="1" thickBot="1" x14ac:dyDescent="0.25">
      <c r="A50" s="16" t="s">
        <v>427</v>
      </c>
      <c r="B50" s="267" t="s">
        <v>278</v>
      </c>
      <c r="C50" s="376"/>
    </row>
    <row r="51" spans="1:3" s="387" customFormat="1" ht="12" customHeight="1" thickBot="1" x14ac:dyDescent="0.25">
      <c r="A51" s="20" t="s">
        <v>23</v>
      </c>
      <c r="B51" s="21" t="s">
        <v>279</v>
      </c>
      <c r="C51" s="270">
        <f>SUM(C52:C56)</f>
        <v>11000000</v>
      </c>
    </row>
    <row r="52" spans="1:3" s="387" customFormat="1" ht="12" customHeight="1" x14ac:dyDescent="0.2">
      <c r="A52" s="15" t="s">
        <v>94</v>
      </c>
      <c r="B52" s="388" t="s">
        <v>283</v>
      </c>
      <c r="C52" s="432"/>
    </row>
    <row r="53" spans="1:3" s="387" customFormat="1" ht="12" customHeight="1" x14ac:dyDescent="0.2">
      <c r="A53" s="14" t="s">
        <v>95</v>
      </c>
      <c r="B53" s="389" t="s">
        <v>284</v>
      </c>
      <c r="C53" s="275">
        <v>11000000</v>
      </c>
    </row>
    <row r="54" spans="1:3" s="387" customFormat="1" ht="12" customHeight="1" x14ac:dyDescent="0.2">
      <c r="A54" s="14" t="s">
        <v>280</v>
      </c>
      <c r="B54" s="389" t="s">
        <v>285</v>
      </c>
      <c r="C54" s="275"/>
    </row>
    <row r="55" spans="1:3" s="387" customFormat="1" ht="12" customHeight="1" x14ac:dyDescent="0.2">
      <c r="A55" s="14" t="s">
        <v>281</v>
      </c>
      <c r="B55" s="389" t="s">
        <v>286</v>
      </c>
      <c r="C55" s="275"/>
    </row>
    <row r="56" spans="1:3" s="387" customFormat="1" ht="12" customHeight="1" thickBot="1" x14ac:dyDescent="0.25">
      <c r="A56" s="16" t="s">
        <v>282</v>
      </c>
      <c r="B56" s="267" t="s">
        <v>287</v>
      </c>
      <c r="C56" s="376"/>
    </row>
    <row r="57" spans="1:3" s="387" customFormat="1" ht="12" customHeight="1" thickBot="1" x14ac:dyDescent="0.25">
      <c r="A57" s="20" t="s">
        <v>178</v>
      </c>
      <c r="B57" s="21" t="s">
        <v>288</v>
      </c>
      <c r="C57" s="270">
        <f>SUM(C58:C60)</f>
        <v>0</v>
      </c>
    </row>
    <row r="58" spans="1:3" s="387" customFormat="1" ht="12" customHeight="1" x14ac:dyDescent="0.2">
      <c r="A58" s="15" t="s">
        <v>96</v>
      </c>
      <c r="B58" s="388" t="s">
        <v>289</v>
      </c>
      <c r="C58" s="273"/>
    </row>
    <row r="59" spans="1:3" s="387" customFormat="1" ht="12" customHeight="1" x14ac:dyDescent="0.2">
      <c r="A59" s="14" t="s">
        <v>97</v>
      </c>
      <c r="B59" s="389" t="s">
        <v>418</v>
      </c>
      <c r="C59" s="272"/>
    </row>
    <row r="60" spans="1:3" s="387" customFormat="1" ht="12" customHeight="1" x14ac:dyDescent="0.2">
      <c r="A60" s="14" t="s">
        <v>292</v>
      </c>
      <c r="B60" s="389" t="s">
        <v>290</v>
      </c>
      <c r="C60" s="272"/>
    </row>
    <row r="61" spans="1:3" s="387" customFormat="1" ht="12" customHeight="1" thickBot="1" x14ac:dyDescent="0.25">
      <c r="A61" s="16" t="s">
        <v>293</v>
      </c>
      <c r="B61" s="267" t="s">
        <v>291</v>
      </c>
      <c r="C61" s="274"/>
    </row>
    <row r="62" spans="1:3" s="387" customFormat="1" ht="12" customHeight="1" thickBot="1" x14ac:dyDescent="0.25">
      <c r="A62" s="20" t="s">
        <v>25</v>
      </c>
      <c r="B62" s="265" t="s">
        <v>294</v>
      </c>
      <c r="C62" s="270">
        <f>SUM(C63:C65)</f>
        <v>2580040</v>
      </c>
    </row>
    <row r="63" spans="1:3" s="387" customFormat="1" ht="12" customHeight="1" x14ac:dyDescent="0.2">
      <c r="A63" s="15" t="s">
        <v>179</v>
      </c>
      <c r="B63" s="388" t="s">
        <v>296</v>
      </c>
      <c r="C63" s="275"/>
    </row>
    <row r="64" spans="1:3" s="387" customFormat="1" ht="12" customHeight="1" x14ac:dyDescent="0.2">
      <c r="A64" s="14" t="s">
        <v>180</v>
      </c>
      <c r="B64" s="389" t="s">
        <v>419</v>
      </c>
      <c r="C64" s="275"/>
    </row>
    <row r="65" spans="1:3" s="387" customFormat="1" ht="12" customHeight="1" x14ac:dyDescent="0.2">
      <c r="A65" s="14" t="s">
        <v>226</v>
      </c>
      <c r="B65" s="389" t="s">
        <v>297</v>
      </c>
      <c r="C65" s="275">
        <v>2580040</v>
      </c>
    </row>
    <row r="66" spans="1:3" s="387" customFormat="1" ht="12" customHeight="1" thickBot="1" x14ac:dyDescent="0.25">
      <c r="A66" s="16" t="s">
        <v>295</v>
      </c>
      <c r="B66" s="267" t="s">
        <v>298</v>
      </c>
      <c r="C66" s="275"/>
    </row>
    <row r="67" spans="1:3" s="387" customFormat="1" ht="12" customHeight="1" thickBot="1" x14ac:dyDescent="0.25">
      <c r="A67" s="460" t="s">
        <v>468</v>
      </c>
      <c r="B67" s="21" t="s">
        <v>299</v>
      </c>
      <c r="C67" s="276">
        <f>+C10+C17+C24+C31+C39+C51+C57+C62</f>
        <v>516342866</v>
      </c>
    </row>
    <row r="68" spans="1:3" s="387" customFormat="1" ht="12" customHeight="1" thickBot="1" x14ac:dyDescent="0.25">
      <c r="A68" s="435" t="s">
        <v>300</v>
      </c>
      <c r="B68" s="265" t="s">
        <v>301</v>
      </c>
      <c r="C68" s="270">
        <f>SUM(C69:C71)</f>
        <v>0</v>
      </c>
    </row>
    <row r="69" spans="1:3" s="387" customFormat="1" ht="12" customHeight="1" x14ac:dyDescent="0.2">
      <c r="A69" s="15" t="s">
        <v>329</v>
      </c>
      <c r="B69" s="388" t="s">
        <v>302</v>
      </c>
      <c r="C69" s="275"/>
    </row>
    <row r="70" spans="1:3" s="387" customFormat="1" ht="12" customHeight="1" x14ac:dyDescent="0.2">
      <c r="A70" s="14" t="s">
        <v>338</v>
      </c>
      <c r="B70" s="389" t="s">
        <v>303</v>
      </c>
      <c r="C70" s="275"/>
    </row>
    <row r="71" spans="1:3" s="387" customFormat="1" ht="12" customHeight="1" thickBot="1" x14ac:dyDescent="0.25">
      <c r="A71" s="16" t="s">
        <v>339</v>
      </c>
      <c r="B71" s="454" t="s">
        <v>560</v>
      </c>
      <c r="C71" s="275"/>
    </row>
    <row r="72" spans="1:3" s="387" customFormat="1" ht="12" customHeight="1" thickBot="1" x14ac:dyDescent="0.25">
      <c r="A72" s="435" t="s">
        <v>305</v>
      </c>
      <c r="B72" s="265" t="s">
        <v>306</v>
      </c>
      <c r="C72" s="270">
        <f>SUM(C73:C76)</f>
        <v>69406265</v>
      </c>
    </row>
    <row r="73" spans="1:3" s="387" customFormat="1" ht="12" customHeight="1" x14ac:dyDescent="0.2">
      <c r="A73" s="15" t="s">
        <v>147</v>
      </c>
      <c r="B73" s="388" t="s">
        <v>307</v>
      </c>
      <c r="C73" s="275">
        <v>69406265</v>
      </c>
    </row>
    <row r="74" spans="1:3" s="387" customFormat="1" ht="12" customHeight="1" x14ac:dyDescent="0.2">
      <c r="A74" s="14" t="s">
        <v>148</v>
      </c>
      <c r="B74" s="389" t="s">
        <v>561</v>
      </c>
      <c r="C74" s="275"/>
    </row>
    <row r="75" spans="1:3" s="387" customFormat="1" ht="12" customHeight="1" thickBot="1" x14ac:dyDescent="0.25">
      <c r="A75" s="16" t="s">
        <v>330</v>
      </c>
      <c r="B75" s="390" t="s">
        <v>308</v>
      </c>
      <c r="C75" s="376"/>
    </row>
    <row r="76" spans="1:3" s="387" customFormat="1" ht="12" customHeight="1" thickBot="1" x14ac:dyDescent="0.25">
      <c r="A76" s="546" t="s">
        <v>331</v>
      </c>
      <c r="B76" s="547" t="s">
        <v>562</v>
      </c>
      <c r="C76" s="548"/>
    </row>
    <row r="77" spans="1:3" s="387" customFormat="1" ht="12" customHeight="1" thickBot="1" x14ac:dyDescent="0.25">
      <c r="A77" s="435" t="s">
        <v>309</v>
      </c>
      <c r="B77" s="265" t="s">
        <v>310</v>
      </c>
      <c r="C77" s="270">
        <f>SUM(C78:C79)</f>
        <v>71042340</v>
      </c>
    </row>
    <row r="78" spans="1:3" s="387" customFormat="1" ht="12" customHeight="1" thickBot="1" x14ac:dyDescent="0.25">
      <c r="A78" s="13" t="s">
        <v>332</v>
      </c>
      <c r="B78" s="545" t="s">
        <v>311</v>
      </c>
      <c r="C78" s="376">
        <v>71042340</v>
      </c>
    </row>
    <row r="79" spans="1:3" s="387" customFormat="1" ht="12" customHeight="1" thickBot="1" x14ac:dyDescent="0.25">
      <c r="A79" s="546" t="s">
        <v>333</v>
      </c>
      <c r="B79" s="547" t="s">
        <v>312</v>
      </c>
      <c r="C79" s="548"/>
    </row>
    <row r="80" spans="1:3" s="387" customFormat="1" ht="12" customHeight="1" thickBot="1" x14ac:dyDescent="0.25">
      <c r="A80" s="435" t="s">
        <v>313</v>
      </c>
      <c r="B80" s="265" t="s">
        <v>314</v>
      </c>
      <c r="C80" s="270">
        <f>SUM(C81:C83)</f>
        <v>0</v>
      </c>
    </row>
    <row r="81" spans="1:3" s="387" customFormat="1" ht="12" customHeight="1" x14ac:dyDescent="0.2">
      <c r="A81" s="15" t="s">
        <v>334</v>
      </c>
      <c r="B81" s="388" t="s">
        <v>315</v>
      </c>
      <c r="C81" s="275"/>
    </row>
    <row r="82" spans="1:3" s="387" customFormat="1" ht="12" customHeight="1" x14ac:dyDescent="0.2">
      <c r="A82" s="14" t="s">
        <v>335</v>
      </c>
      <c r="B82" s="389" t="s">
        <v>316</v>
      </c>
      <c r="C82" s="275"/>
    </row>
    <row r="83" spans="1:3" s="387" customFormat="1" ht="12" customHeight="1" thickBot="1" x14ac:dyDescent="0.25">
      <c r="A83" s="18" t="s">
        <v>336</v>
      </c>
      <c r="B83" s="549" t="s">
        <v>563</v>
      </c>
      <c r="C83" s="550"/>
    </row>
    <row r="84" spans="1:3" s="387" customFormat="1" ht="12" customHeight="1" thickBot="1" x14ac:dyDescent="0.25">
      <c r="A84" s="435" t="s">
        <v>317</v>
      </c>
      <c r="B84" s="265" t="s">
        <v>337</v>
      </c>
      <c r="C84" s="270">
        <f>SUM(C85:C88)</f>
        <v>0</v>
      </c>
    </row>
    <row r="85" spans="1:3" s="387" customFormat="1" ht="12" customHeight="1" x14ac:dyDescent="0.2">
      <c r="A85" s="392" t="s">
        <v>318</v>
      </c>
      <c r="B85" s="388" t="s">
        <v>319</v>
      </c>
      <c r="C85" s="275"/>
    </row>
    <row r="86" spans="1:3" s="387" customFormat="1" ht="12" customHeight="1" x14ac:dyDescent="0.2">
      <c r="A86" s="393" t="s">
        <v>320</v>
      </c>
      <c r="B86" s="389" t="s">
        <v>321</v>
      </c>
      <c r="C86" s="275"/>
    </row>
    <row r="87" spans="1:3" s="387" customFormat="1" ht="12" customHeight="1" x14ac:dyDescent="0.2">
      <c r="A87" s="393" t="s">
        <v>322</v>
      </c>
      <c r="B87" s="389" t="s">
        <v>323</v>
      </c>
      <c r="C87" s="275"/>
    </row>
    <row r="88" spans="1:3" s="387" customFormat="1" ht="12" customHeight="1" thickBot="1" x14ac:dyDescent="0.25">
      <c r="A88" s="394" t="s">
        <v>324</v>
      </c>
      <c r="B88" s="267" t="s">
        <v>325</v>
      </c>
      <c r="C88" s="275"/>
    </row>
    <row r="89" spans="1:3" s="387" customFormat="1" ht="12" customHeight="1" thickBot="1" x14ac:dyDescent="0.25">
      <c r="A89" s="435" t="s">
        <v>326</v>
      </c>
      <c r="B89" s="265" t="s">
        <v>467</v>
      </c>
      <c r="C89" s="433"/>
    </row>
    <row r="90" spans="1:3" s="387" customFormat="1" ht="13.5" customHeight="1" thickBot="1" x14ac:dyDescent="0.25">
      <c r="A90" s="435" t="s">
        <v>328</v>
      </c>
      <c r="B90" s="265" t="s">
        <v>327</v>
      </c>
      <c r="C90" s="433"/>
    </row>
    <row r="91" spans="1:3" s="387" customFormat="1" ht="15.75" customHeight="1" thickBot="1" x14ac:dyDescent="0.25">
      <c r="A91" s="435" t="s">
        <v>340</v>
      </c>
      <c r="B91" s="395" t="s">
        <v>470</v>
      </c>
      <c r="C91" s="276">
        <f>+C68+C72+C77+C80+C84+C90+C89</f>
        <v>140448605</v>
      </c>
    </row>
    <row r="92" spans="1:3" s="387" customFormat="1" ht="16.5" customHeight="1" thickBot="1" x14ac:dyDescent="0.25">
      <c r="A92" s="436" t="s">
        <v>469</v>
      </c>
      <c r="B92" s="396" t="s">
        <v>471</v>
      </c>
      <c r="C92" s="276">
        <f>+C67+C91</f>
        <v>656791471</v>
      </c>
    </row>
    <row r="93" spans="1:3" s="387" customFormat="1" ht="11.1" customHeight="1" x14ac:dyDescent="0.2">
      <c r="A93" s="5"/>
      <c r="B93" s="6"/>
      <c r="C93" s="277"/>
    </row>
    <row r="94" spans="1:3" ht="16.5" customHeight="1" x14ac:dyDescent="0.25">
      <c r="A94" s="753" t="s">
        <v>47</v>
      </c>
      <c r="B94" s="753"/>
      <c r="C94" s="753"/>
    </row>
    <row r="95" spans="1:3" s="397" customFormat="1" ht="16.5" customHeight="1" thickBot="1" x14ac:dyDescent="0.3">
      <c r="A95" s="750" t="s">
        <v>151</v>
      </c>
      <c r="B95" s="750"/>
      <c r="C95" s="557" t="str">
        <f>C7</f>
        <v>Forintban!</v>
      </c>
    </row>
    <row r="96" spans="1:3" ht="30" customHeight="1" thickBot="1" x14ac:dyDescent="0.3">
      <c r="A96" s="538" t="s">
        <v>69</v>
      </c>
      <c r="B96" s="539" t="s">
        <v>48</v>
      </c>
      <c r="C96" s="540" t="str">
        <f>+C8</f>
        <v>2020. évi előirányzat</v>
      </c>
    </row>
    <row r="97" spans="1:3" s="386" customFormat="1" ht="12" customHeight="1" thickBot="1" x14ac:dyDescent="0.25">
      <c r="A97" s="538"/>
      <c r="B97" s="539" t="s">
        <v>485</v>
      </c>
      <c r="C97" s="540" t="s">
        <v>486</v>
      </c>
    </row>
    <row r="98" spans="1:3" ht="12" customHeight="1" thickBot="1" x14ac:dyDescent="0.3">
      <c r="A98" s="22" t="s">
        <v>18</v>
      </c>
      <c r="B98" s="28" t="s">
        <v>429</v>
      </c>
      <c r="C98" s="269">
        <f>C99+C100+C101+C102+C103+C116</f>
        <v>461122455</v>
      </c>
    </row>
    <row r="99" spans="1:3" ht="12" customHeight="1" x14ac:dyDescent="0.25">
      <c r="A99" s="17" t="s">
        <v>98</v>
      </c>
      <c r="B99" s="10" t="s">
        <v>49</v>
      </c>
      <c r="C99" s="271">
        <v>162344941</v>
      </c>
    </row>
    <row r="100" spans="1:3" ht="12" customHeight="1" x14ac:dyDescent="0.25">
      <c r="A100" s="14" t="s">
        <v>99</v>
      </c>
      <c r="B100" s="8" t="s">
        <v>181</v>
      </c>
      <c r="C100" s="272">
        <v>30620220</v>
      </c>
    </row>
    <row r="101" spans="1:3" ht="12" customHeight="1" x14ac:dyDescent="0.25">
      <c r="A101" s="14" t="s">
        <v>100</v>
      </c>
      <c r="B101" s="8" t="s">
        <v>138</v>
      </c>
      <c r="C101" s="274">
        <v>190873654</v>
      </c>
    </row>
    <row r="102" spans="1:3" ht="12" customHeight="1" x14ac:dyDescent="0.25">
      <c r="A102" s="14" t="s">
        <v>101</v>
      </c>
      <c r="B102" s="11" t="s">
        <v>182</v>
      </c>
      <c r="C102" s="274">
        <v>13040000</v>
      </c>
    </row>
    <row r="103" spans="1:3" ht="12" customHeight="1" x14ac:dyDescent="0.25">
      <c r="A103" s="14" t="s">
        <v>112</v>
      </c>
      <c r="B103" s="19" t="s">
        <v>183</v>
      </c>
      <c r="C103" s="274">
        <v>54243640</v>
      </c>
    </row>
    <row r="104" spans="1:3" ht="12" customHeight="1" x14ac:dyDescent="0.25">
      <c r="A104" s="14" t="s">
        <v>102</v>
      </c>
      <c r="B104" s="8" t="s">
        <v>434</v>
      </c>
      <c r="C104" s="274"/>
    </row>
    <row r="105" spans="1:3" ht="12" customHeight="1" x14ac:dyDescent="0.25">
      <c r="A105" s="14" t="s">
        <v>103</v>
      </c>
      <c r="B105" s="140" t="s">
        <v>433</v>
      </c>
      <c r="C105" s="274"/>
    </row>
    <row r="106" spans="1:3" ht="12" customHeight="1" x14ac:dyDescent="0.25">
      <c r="A106" s="14" t="s">
        <v>113</v>
      </c>
      <c r="B106" s="140" t="s">
        <v>432</v>
      </c>
      <c r="C106" s="274"/>
    </row>
    <row r="107" spans="1:3" ht="12" customHeight="1" x14ac:dyDescent="0.25">
      <c r="A107" s="14" t="s">
        <v>114</v>
      </c>
      <c r="B107" s="138" t="s">
        <v>343</v>
      </c>
      <c r="C107" s="274"/>
    </row>
    <row r="108" spans="1:3" ht="12" customHeight="1" x14ac:dyDescent="0.25">
      <c r="A108" s="14" t="s">
        <v>115</v>
      </c>
      <c r="B108" s="139" t="s">
        <v>344</v>
      </c>
      <c r="C108" s="274"/>
    </row>
    <row r="109" spans="1:3" ht="12" customHeight="1" x14ac:dyDescent="0.25">
      <c r="A109" s="14" t="s">
        <v>116</v>
      </c>
      <c r="B109" s="139" t="s">
        <v>345</v>
      </c>
      <c r="C109" s="274"/>
    </row>
    <row r="110" spans="1:3" ht="12" customHeight="1" x14ac:dyDescent="0.25">
      <c r="A110" s="14" t="s">
        <v>118</v>
      </c>
      <c r="B110" s="138" t="s">
        <v>346</v>
      </c>
      <c r="C110" s="274">
        <v>4841212</v>
      </c>
    </row>
    <row r="111" spans="1:3" ht="12" customHeight="1" x14ac:dyDescent="0.25">
      <c r="A111" s="14" t="s">
        <v>184</v>
      </c>
      <c r="B111" s="138" t="s">
        <v>347</v>
      </c>
      <c r="C111" s="274"/>
    </row>
    <row r="112" spans="1:3" ht="12" customHeight="1" x14ac:dyDescent="0.25">
      <c r="A112" s="14" t="s">
        <v>341</v>
      </c>
      <c r="B112" s="139" t="s">
        <v>348</v>
      </c>
      <c r="C112" s="274"/>
    </row>
    <row r="113" spans="1:3" ht="12" customHeight="1" x14ac:dyDescent="0.25">
      <c r="A113" s="13" t="s">
        <v>342</v>
      </c>
      <c r="B113" s="140" t="s">
        <v>349</v>
      </c>
      <c r="C113" s="274"/>
    </row>
    <row r="114" spans="1:3" ht="12" customHeight="1" x14ac:dyDescent="0.25">
      <c r="A114" s="14" t="s">
        <v>430</v>
      </c>
      <c r="B114" s="140" t="s">
        <v>350</v>
      </c>
      <c r="C114" s="274"/>
    </row>
    <row r="115" spans="1:3" ht="12" customHeight="1" x14ac:dyDescent="0.25">
      <c r="A115" s="16" t="s">
        <v>431</v>
      </c>
      <c r="B115" s="140" t="s">
        <v>351</v>
      </c>
      <c r="C115" s="274">
        <v>49402428</v>
      </c>
    </row>
    <row r="116" spans="1:3" ht="12" customHeight="1" x14ac:dyDescent="0.25">
      <c r="A116" s="14" t="s">
        <v>435</v>
      </c>
      <c r="B116" s="11" t="s">
        <v>50</v>
      </c>
      <c r="C116" s="272">
        <v>10000000</v>
      </c>
    </row>
    <row r="117" spans="1:3" ht="12" customHeight="1" x14ac:dyDescent="0.25">
      <c r="A117" s="14" t="s">
        <v>436</v>
      </c>
      <c r="B117" s="8" t="s">
        <v>438</v>
      </c>
      <c r="C117" s="272">
        <v>2000000</v>
      </c>
    </row>
    <row r="118" spans="1:3" ht="12" customHeight="1" thickBot="1" x14ac:dyDescent="0.3">
      <c r="A118" s="18" t="s">
        <v>437</v>
      </c>
      <c r="B118" s="458" t="s">
        <v>439</v>
      </c>
      <c r="C118" s="278">
        <v>8000000</v>
      </c>
    </row>
    <row r="119" spans="1:3" ht="12" customHeight="1" thickBot="1" x14ac:dyDescent="0.3">
      <c r="A119" s="455" t="s">
        <v>19</v>
      </c>
      <c r="B119" s="456" t="s">
        <v>352</v>
      </c>
      <c r="C119" s="457">
        <f>+C120+C122+C124</f>
        <v>195669016</v>
      </c>
    </row>
    <row r="120" spans="1:3" ht="12" customHeight="1" x14ac:dyDescent="0.25">
      <c r="A120" s="15" t="s">
        <v>104</v>
      </c>
      <c r="B120" s="8" t="s">
        <v>225</v>
      </c>
      <c r="C120" s="273">
        <v>174297550</v>
      </c>
    </row>
    <row r="121" spans="1:3" ht="12" customHeight="1" x14ac:dyDescent="0.25">
      <c r="A121" s="15" t="s">
        <v>105</v>
      </c>
      <c r="B121" s="12" t="s">
        <v>356</v>
      </c>
      <c r="C121" s="273">
        <v>101435180</v>
      </c>
    </row>
    <row r="122" spans="1:3" ht="12" customHeight="1" x14ac:dyDescent="0.25">
      <c r="A122" s="15" t="s">
        <v>106</v>
      </c>
      <c r="B122" s="12" t="s">
        <v>185</v>
      </c>
      <c r="C122" s="272">
        <v>17390675</v>
      </c>
    </row>
    <row r="123" spans="1:3" ht="12" customHeight="1" x14ac:dyDescent="0.25">
      <c r="A123" s="15" t="s">
        <v>107</v>
      </c>
      <c r="B123" s="12" t="s">
        <v>357</v>
      </c>
      <c r="C123" s="237"/>
    </row>
    <row r="124" spans="1:3" ht="12" customHeight="1" x14ac:dyDescent="0.25">
      <c r="A124" s="15" t="s">
        <v>108</v>
      </c>
      <c r="B124" s="267" t="s">
        <v>565</v>
      </c>
      <c r="C124" s="237">
        <v>3980791</v>
      </c>
    </row>
    <row r="125" spans="1:3" ht="12" customHeight="1" x14ac:dyDescent="0.25">
      <c r="A125" s="15" t="s">
        <v>117</v>
      </c>
      <c r="B125" s="266" t="s">
        <v>420</v>
      </c>
      <c r="C125" s="237"/>
    </row>
    <row r="126" spans="1:3" ht="12" customHeight="1" x14ac:dyDescent="0.25">
      <c r="A126" s="15" t="s">
        <v>119</v>
      </c>
      <c r="B126" s="384" t="s">
        <v>362</v>
      </c>
      <c r="C126" s="237"/>
    </row>
    <row r="127" spans="1:3" x14ac:dyDescent="0.25">
      <c r="A127" s="15" t="s">
        <v>186</v>
      </c>
      <c r="B127" s="139" t="s">
        <v>345</v>
      </c>
      <c r="C127" s="237"/>
    </row>
    <row r="128" spans="1:3" ht="12" customHeight="1" x14ac:dyDescent="0.25">
      <c r="A128" s="15" t="s">
        <v>187</v>
      </c>
      <c r="B128" s="139" t="s">
        <v>361</v>
      </c>
      <c r="C128" s="237"/>
    </row>
    <row r="129" spans="1:3" ht="12" customHeight="1" x14ac:dyDescent="0.25">
      <c r="A129" s="15" t="s">
        <v>188</v>
      </c>
      <c r="B129" s="139" t="s">
        <v>360</v>
      </c>
      <c r="C129" s="237"/>
    </row>
    <row r="130" spans="1:3" ht="12" customHeight="1" x14ac:dyDescent="0.25">
      <c r="A130" s="15" t="s">
        <v>353</v>
      </c>
      <c r="B130" s="139" t="s">
        <v>348</v>
      </c>
      <c r="C130" s="237"/>
    </row>
    <row r="131" spans="1:3" ht="12" customHeight="1" x14ac:dyDescent="0.25">
      <c r="A131" s="15" t="s">
        <v>354</v>
      </c>
      <c r="B131" s="139" t="s">
        <v>359</v>
      </c>
      <c r="C131" s="237"/>
    </row>
    <row r="132" spans="1:3" ht="16.5" thickBot="1" x14ac:dyDescent="0.3">
      <c r="A132" s="13" t="s">
        <v>355</v>
      </c>
      <c r="B132" s="139" t="s">
        <v>358</v>
      </c>
      <c r="C132" s="239"/>
    </row>
    <row r="133" spans="1:3" ht="12" customHeight="1" thickBot="1" x14ac:dyDescent="0.3">
      <c r="A133" s="20" t="s">
        <v>20</v>
      </c>
      <c r="B133" s="120" t="s">
        <v>440</v>
      </c>
      <c r="C133" s="270">
        <f>+C98+C119</f>
        <v>656791471</v>
      </c>
    </row>
    <row r="134" spans="1:3" ht="12" customHeight="1" thickBot="1" x14ac:dyDescent="0.3">
      <c r="A134" s="20" t="s">
        <v>21</v>
      </c>
      <c r="B134" s="120" t="s">
        <v>441</v>
      </c>
      <c r="C134" s="270">
        <f>+C135+C136+C137</f>
        <v>0</v>
      </c>
    </row>
    <row r="135" spans="1:3" ht="12" customHeight="1" x14ac:dyDescent="0.25">
      <c r="A135" s="15" t="s">
        <v>262</v>
      </c>
      <c r="B135" s="12" t="s">
        <v>448</v>
      </c>
      <c r="C135" s="237"/>
    </row>
    <row r="136" spans="1:3" ht="12" customHeight="1" x14ac:dyDescent="0.25">
      <c r="A136" s="15" t="s">
        <v>263</v>
      </c>
      <c r="B136" s="12" t="s">
        <v>449</v>
      </c>
      <c r="C136" s="237"/>
    </row>
    <row r="137" spans="1:3" ht="12" customHeight="1" thickBot="1" x14ac:dyDescent="0.3">
      <c r="A137" s="13" t="s">
        <v>264</v>
      </c>
      <c r="B137" s="12" t="s">
        <v>450</v>
      </c>
      <c r="C137" s="237"/>
    </row>
    <row r="138" spans="1:3" ht="12" customHeight="1" thickBot="1" x14ac:dyDescent="0.3">
      <c r="A138" s="20" t="s">
        <v>22</v>
      </c>
      <c r="B138" s="120" t="s">
        <v>442</v>
      </c>
      <c r="C138" s="270">
        <f>SUM(C139:C144)</f>
        <v>0</v>
      </c>
    </row>
    <row r="139" spans="1:3" ht="12" customHeight="1" x14ac:dyDescent="0.25">
      <c r="A139" s="15" t="s">
        <v>91</v>
      </c>
      <c r="B139" s="9" t="s">
        <v>451</v>
      </c>
      <c r="C139" s="237"/>
    </row>
    <row r="140" spans="1:3" ht="12" customHeight="1" x14ac:dyDescent="0.25">
      <c r="A140" s="15" t="s">
        <v>92</v>
      </c>
      <c r="B140" s="9" t="s">
        <v>443</v>
      </c>
      <c r="C140" s="237"/>
    </row>
    <row r="141" spans="1:3" ht="12" customHeight="1" x14ac:dyDescent="0.25">
      <c r="A141" s="15" t="s">
        <v>93</v>
      </c>
      <c r="B141" s="9" t="s">
        <v>444</v>
      </c>
      <c r="C141" s="237"/>
    </row>
    <row r="142" spans="1:3" ht="12" customHeight="1" x14ac:dyDescent="0.25">
      <c r="A142" s="15" t="s">
        <v>173</v>
      </c>
      <c r="B142" s="9" t="s">
        <v>445</v>
      </c>
      <c r="C142" s="237"/>
    </row>
    <row r="143" spans="1:3" ht="12" customHeight="1" x14ac:dyDescent="0.25">
      <c r="A143" s="13" t="s">
        <v>174</v>
      </c>
      <c r="B143" s="7" t="s">
        <v>446</v>
      </c>
      <c r="C143" s="239"/>
    </row>
    <row r="144" spans="1:3" ht="12" customHeight="1" thickBot="1" x14ac:dyDescent="0.3">
      <c r="A144" s="18" t="s">
        <v>175</v>
      </c>
      <c r="B144" s="699" t="s">
        <v>447</v>
      </c>
      <c r="C144" s="465"/>
    </row>
    <row r="145" spans="1:9" ht="12" customHeight="1" thickBot="1" x14ac:dyDescent="0.3">
      <c r="A145" s="20" t="s">
        <v>23</v>
      </c>
      <c r="B145" s="120" t="s">
        <v>455</v>
      </c>
      <c r="C145" s="276">
        <f>+C146+C147+C148+C149</f>
        <v>0</v>
      </c>
    </row>
    <row r="146" spans="1:9" ht="12" customHeight="1" x14ac:dyDescent="0.25">
      <c r="A146" s="15" t="s">
        <v>94</v>
      </c>
      <c r="B146" s="9" t="s">
        <v>363</v>
      </c>
      <c r="C146" s="237"/>
    </row>
    <row r="147" spans="1:9" ht="12" customHeight="1" x14ac:dyDescent="0.25">
      <c r="A147" s="15" t="s">
        <v>95</v>
      </c>
      <c r="B147" s="9" t="s">
        <v>364</v>
      </c>
      <c r="C147" s="237"/>
    </row>
    <row r="148" spans="1:9" ht="12" customHeight="1" thickBot="1" x14ac:dyDescent="0.3">
      <c r="A148" s="13" t="s">
        <v>280</v>
      </c>
      <c r="B148" s="7" t="s">
        <v>456</v>
      </c>
      <c r="C148" s="239"/>
    </row>
    <row r="149" spans="1:9" ht="12" customHeight="1" thickBot="1" x14ac:dyDescent="0.3">
      <c r="A149" s="546" t="s">
        <v>281</v>
      </c>
      <c r="B149" s="551" t="s">
        <v>382</v>
      </c>
      <c r="C149" s="552"/>
    </row>
    <row r="150" spans="1:9" ht="12" customHeight="1" thickBot="1" x14ac:dyDescent="0.3">
      <c r="A150" s="20" t="s">
        <v>24</v>
      </c>
      <c r="B150" s="120" t="s">
        <v>457</v>
      </c>
      <c r="C150" s="279">
        <f>SUM(C151:C155)</f>
        <v>0</v>
      </c>
    </row>
    <row r="151" spans="1:9" ht="12" customHeight="1" x14ac:dyDescent="0.25">
      <c r="A151" s="15" t="s">
        <v>96</v>
      </c>
      <c r="B151" s="9" t="s">
        <v>452</v>
      </c>
      <c r="C151" s="237"/>
    </row>
    <row r="152" spans="1:9" ht="12" customHeight="1" x14ac:dyDescent="0.25">
      <c r="A152" s="15" t="s">
        <v>97</v>
      </c>
      <c r="B152" s="9" t="s">
        <v>459</v>
      </c>
      <c r="C152" s="237"/>
    </row>
    <row r="153" spans="1:9" ht="12" customHeight="1" x14ac:dyDescent="0.25">
      <c r="A153" s="15" t="s">
        <v>292</v>
      </c>
      <c r="B153" s="9" t="s">
        <v>454</v>
      </c>
      <c r="C153" s="237"/>
    </row>
    <row r="154" spans="1:9" ht="12" customHeight="1" x14ac:dyDescent="0.25">
      <c r="A154" s="15" t="s">
        <v>293</v>
      </c>
      <c r="B154" s="9" t="s">
        <v>510</v>
      </c>
      <c r="C154" s="237"/>
    </row>
    <row r="155" spans="1:9" ht="12" customHeight="1" thickBot="1" x14ac:dyDescent="0.3">
      <c r="A155" s="15" t="s">
        <v>458</v>
      </c>
      <c r="B155" s="9" t="s">
        <v>461</v>
      </c>
      <c r="C155" s="237"/>
    </row>
    <row r="156" spans="1:9" ht="12" customHeight="1" thickBot="1" x14ac:dyDescent="0.3">
      <c r="A156" s="20" t="s">
        <v>25</v>
      </c>
      <c r="B156" s="120" t="s">
        <v>462</v>
      </c>
      <c r="C156" s="459"/>
    </row>
    <row r="157" spans="1:9" ht="12" customHeight="1" thickBot="1" x14ac:dyDescent="0.3">
      <c r="A157" s="20" t="s">
        <v>26</v>
      </c>
      <c r="B157" s="120" t="s">
        <v>463</v>
      </c>
      <c r="C157" s="459"/>
    </row>
    <row r="158" spans="1:9" ht="15.2" customHeight="1" thickBot="1" x14ac:dyDescent="0.3">
      <c r="A158" s="20" t="s">
        <v>27</v>
      </c>
      <c r="B158" s="120" t="s">
        <v>465</v>
      </c>
      <c r="C158" s="553">
        <f>+C134+C138+C145+C150+C156+C157</f>
        <v>0</v>
      </c>
      <c r="F158" s="399"/>
      <c r="G158" s="400"/>
      <c r="H158" s="400"/>
      <c r="I158" s="400"/>
    </row>
    <row r="159" spans="1:9" s="387" customFormat="1" ht="17.25" customHeight="1" thickBot="1" x14ac:dyDescent="0.25">
      <c r="A159" s="268" t="s">
        <v>28</v>
      </c>
      <c r="B159" s="554" t="s">
        <v>464</v>
      </c>
      <c r="C159" s="553">
        <f>+C133+C158</f>
        <v>656791471</v>
      </c>
    </row>
    <row r="160" spans="1:9" ht="15.95" customHeight="1" x14ac:dyDescent="0.25">
      <c r="A160" s="555"/>
      <c r="B160" s="555"/>
      <c r="C160" s="613">
        <f>C92-C159</f>
        <v>0</v>
      </c>
    </row>
    <row r="161" spans="1:4" x14ac:dyDescent="0.25">
      <c r="A161" s="751" t="s">
        <v>365</v>
      </c>
      <c r="B161" s="751"/>
      <c r="C161" s="751"/>
    </row>
    <row r="162" spans="1:4" ht="15.2" customHeight="1" thickBot="1" x14ac:dyDescent="0.3">
      <c r="A162" s="752" t="s">
        <v>152</v>
      </c>
      <c r="B162" s="752"/>
      <c r="C162" s="558" t="str">
        <f>C95</f>
        <v>Forintban!</v>
      </c>
    </row>
    <row r="163" spans="1:4" ht="13.5" customHeight="1" thickBot="1" x14ac:dyDescent="0.3">
      <c r="A163" s="20">
        <v>1</v>
      </c>
      <c r="B163" s="27" t="s">
        <v>466</v>
      </c>
      <c r="C163" s="270">
        <f>+C67-C133</f>
        <v>-140448605</v>
      </c>
      <c r="D163" s="401"/>
    </row>
    <row r="164" spans="1:4" ht="27.75" customHeight="1" thickBot="1" x14ac:dyDescent="0.3">
      <c r="A164" s="20" t="s">
        <v>19</v>
      </c>
      <c r="B164" s="27" t="s">
        <v>472</v>
      </c>
      <c r="C164" s="270">
        <f>+C91-C158</f>
        <v>140448605</v>
      </c>
    </row>
  </sheetData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3C487-171F-4A40-882A-4718EEFD46B4}">
  <sheetPr>
    <tabColor rgb="FF92D050"/>
  </sheetPr>
  <dimension ref="A1:I164"/>
  <sheetViews>
    <sheetView zoomScale="120" zoomScaleNormal="120" zoomScaleSheetLayoutView="100" workbookViewId="0">
      <selection activeCell="H21" sqref="H21"/>
    </sheetView>
  </sheetViews>
  <sheetFormatPr defaultRowHeight="15.75" x14ac:dyDescent="0.25"/>
  <cols>
    <col min="1" max="1" width="9.5" style="354" customWidth="1"/>
    <col min="2" max="2" width="99.33203125" style="354" customWidth="1"/>
    <col min="3" max="3" width="21.6640625" style="355" customWidth="1"/>
    <col min="4" max="4" width="9" style="385" customWidth="1"/>
    <col min="5" max="16384" width="9.33203125" style="385"/>
  </cols>
  <sheetData>
    <row r="1" spans="1:3" ht="18.75" customHeight="1" x14ac:dyDescent="0.25">
      <c r="A1" s="604"/>
      <c r="B1" s="746" t="str">
        <f>CONCATENATE("1.3. melléklet ",ALAPADATOK!A7," ",ALAPADATOK!B7," ",ALAPADATOK!C7," ",ALAPADATOK!D7," ",ALAPADATOK!E7," ",ALAPADATOK!F7," ",ALAPADATOK!G7," ",ALAPADATOK!H7)</f>
        <v>1.3. melléklet a … / 2020 ( … ) önkormányzati rendelethez</v>
      </c>
      <c r="C1" s="747"/>
    </row>
    <row r="2" spans="1:3" ht="21.95" customHeight="1" x14ac:dyDescent="0.25">
      <c r="A2" s="605"/>
      <c r="B2" s="606" t="str">
        <f>CONCATENATE(ALAPADATOK!A3)</f>
        <v>Sajószöged Községi Önkormányzat</v>
      </c>
      <c r="C2" s="607"/>
    </row>
    <row r="3" spans="1:3" ht="21.95" customHeight="1" x14ac:dyDescent="0.25">
      <c r="A3" s="607"/>
      <c r="B3" s="606" t="str">
        <f>'KV_1.2.sz.mell.'!B3</f>
        <v>2020. ÉVI KÖLTSÉGVETÉS</v>
      </c>
      <c r="C3" s="607"/>
    </row>
    <row r="4" spans="1:3" ht="21.95" customHeight="1" x14ac:dyDescent="0.25">
      <c r="A4" s="607"/>
      <c r="B4" s="606" t="s">
        <v>571</v>
      </c>
      <c r="C4" s="607"/>
    </row>
    <row r="5" spans="1:3" ht="21.95" customHeight="1" x14ac:dyDescent="0.25">
      <c r="A5" s="604"/>
      <c r="B5" s="604"/>
      <c r="C5" s="608"/>
    </row>
    <row r="6" spans="1:3" ht="15.2" customHeight="1" x14ac:dyDescent="0.25">
      <c r="A6" s="748" t="s">
        <v>15</v>
      </c>
      <c r="B6" s="748"/>
      <c r="C6" s="748"/>
    </row>
    <row r="7" spans="1:3" ht="15.2" customHeight="1" thickBot="1" x14ac:dyDescent="0.3">
      <c r="A7" s="749" t="s">
        <v>150</v>
      </c>
      <c r="B7" s="749"/>
      <c r="C7" s="556" t="str">
        <f>CONCATENATE('KV_1.1.sz.mell.'!C7)</f>
        <v>Forintban!</v>
      </c>
    </row>
    <row r="8" spans="1:3" ht="24" customHeight="1" thickBot="1" x14ac:dyDescent="0.3">
      <c r="A8" s="609" t="s">
        <v>69</v>
      </c>
      <c r="B8" s="610" t="s">
        <v>17</v>
      </c>
      <c r="C8" s="611" t="str">
        <f>+CONCATENATE(LEFT(KV_ÖSSZEFÜGGÉSEK!A5,4),". évi előirányzat")</f>
        <v>2020. évi előirányzat</v>
      </c>
    </row>
    <row r="9" spans="1:3" s="386" customFormat="1" ht="12" customHeight="1" thickBot="1" x14ac:dyDescent="0.25">
      <c r="A9" s="541"/>
      <c r="B9" s="542" t="s">
        <v>485</v>
      </c>
      <c r="C9" s="543" t="s">
        <v>486</v>
      </c>
    </row>
    <row r="10" spans="1:3" s="387" customFormat="1" ht="12" customHeight="1" thickBot="1" x14ac:dyDescent="0.25">
      <c r="A10" s="20" t="s">
        <v>18</v>
      </c>
      <c r="B10" s="21" t="s">
        <v>246</v>
      </c>
      <c r="C10" s="270">
        <f>+C11+C12+C13+C14+C15+C16</f>
        <v>0</v>
      </c>
    </row>
    <row r="11" spans="1:3" s="387" customFormat="1" ht="12" customHeight="1" x14ac:dyDescent="0.2">
      <c r="A11" s="15" t="s">
        <v>98</v>
      </c>
      <c r="B11" s="388" t="s">
        <v>247</v>
      </c>
      <c r="C11" s="273"/>
    </row>
    <row r="12" spans="1:3" s="387" customFormat="1" ht="12" customHeight="1" x14ac:dyDescent="0.2">
      <c r="A12" s="14" t="s">
        <v>99</v>
      </c>
      <c r="B12" s="389" t="s">
        <v>248</v>
      </c>
      <c r="C12" s="272"/>
    </row>
    <row r="13" spans="1:3" s="387" customFormat="1" ht="12" customHeight="1" x14ac:dyDescent="0.2">
      <c r="A13" s="14" t="s">
        <v>100</v>
      </c>
      <c r="B13" s="389" t="s">
        <v>542</v>
      </c>
      <c r="C13" s="272"/>
    </row>
    <row r="14" spans="1:3" s="387" customFormat="1" ht="12" customHeight="1" x14ac:dyDescent="0.2">
      <c r="A14" s="14" t="s">
        <v>101</v>
      </c>
      <c r="B14" s="389" t="s">
        <v>250</v>
      </c>
      <c r="C14" s="272"/>
    </row>
    <row r="15" spans="1:3" s="387" customFormat="1" ht="12" customHeight="1" x14ac:dyDescent="0.2">
      <c r="A15" s="14" t="s">
        <v>146</v>
      </c>
      <c r="B15" s="266" t="s">
        <v>424</v>
      </c>
      <c r="C15" s="272"/>
    </row>
    <row r="16" spans="1:3" s="387" customFormat="1" ht="12" customHeight="1" thickBot="1" x14ac:dyDescent="0.25">
      <c r="A16" s="16" t="s">
        <v>102</v>
      </c>
      <c r="B16" s="267" t="s">
        <v>425</v>
      </c>
      <c r="C16" s="272"/>
    </row>
    <row r="17" spans="1:3" s="387" customFormat="1" ht="12" customHeight="1" thickBot="1" x14ac:dyDescent="0.25">
      <c r="A17" s="20" t="s">
        <v>19</v>
      </c>
      <c r="B17" s="265" t="s">
        <v>251</v>
      </c>
      <c r="C17" s="270">
        <f>+C18+C19+C20+C21+C22</f>
        <v>0</v>
      </c>
    </row>
    <row r="18" spans="1:3" s="387" customFormat="1" ht="12" customHeight="1" x14ac:dyDescent="0.2">
      <c r="A18" s="15" t="s">
        <v>104</v>
      </c>
      <c r="B18" s="388" t="s">
        <v>252</v>
      </c>
      <c r="C18" s="273"/>
    </row>
    <row r="19" spans="1:3" s="387" customFormat="1" ht="12" customHeight="1" x14ac:dyDescent="0.2">
      <c r="A19" s="14" t="s">
        <v>105</v>
      </c>
      <c r="B19" s="389" t="s">
        <v>253</v>
      </c>
      <c r="C19" s="272"/>
    </row>
    <row r="20" spans="1:3" s="387" customFormat="1" ht="12" customHeight="1" x14ac:dyDescent="0.2">
      <c r="A20" s="14" t="s">
        <v>106</v>
      </c>
      <c r="B20" s="389" t="s">
        <v>414</v>
      </c>
      <c r="C20" s="272"/>
    </row>
    <row r="21" spans="1:3" s="387" customFormat="1" ht="12" customHeight="1" x14ac:dyDescent="0.2">
      <c r="A21" s="14" t="s">
        <v>107</v>
      </c>
      <c r="B21" s="389" t="s">
        <v>415</v>
      </c>
      <c r="C21" s="272"/>
    </row>
    <row r="22" spans="1:3" s="387" customFormat="1" ht="12" customHeight="1" x14ac:dyDescent="0.2">
      <c r="A22" s="14" t="s">
        <v>108</v>
      </c>
      <c r="B22" s="389" t="s">
        <v>564</v>
      </c>
      <c r="C22" s="272"/>
    </row>
    <row r="23" spans="1:3" s="387" customFormat="1" ht="12" customHeight="1" thickBot="1" x14ac:dyDescent="0.25">
      <c r="A23" s="16" t="s">
        <v>117</v>
      </c>
      <c r="B23" s="267" t="s">
        <v>255</v>
      </c>
      <c r="C23" s="274"/>
    </row>
    <row r="24" spans="1:3" s="387" customFormat="1" ht="12" customHeight="1" thickBot="1" x14ac:dyDescent="0.25">
      <c r="A24" s="20" t="s">
        <v>20</v>
      </c>
      <c r="B24" s="21" t="s">
        <v>256</v>
      </c>
      <c r="C24" s="270">
        <f>+C25+C26+C27+C28+C29</f>
        <v>0</v>
      </c>
    </row>
    <row r="25" spans="1:3" s="387" customFormat="1" ht="12" customHeight="1" x14ac:dyDescent="0.2">
      <c r="A25" s="15" t="s">
        <v>87</v>
      </c>
      <c r="B25" s="388" t="s">
        <v>257</v>
      </c>
      <c r="C25" s="273"/>
    </row>
    <row r="26" spans="1:3" s="387" customFormat="1" ht="12" customHeight="1" x14ac:dyDescent="0.2">
      <c r="A26" s="14" t="s">
        <v>88</v>
      </c>
      <c r="B26" s="389" t="s">
        <v>258</v>
      </c>
      <c r="C26" s="272"/>
    </row>
    <row r="27" spans="1:3" s="387" customFormat="1" ht="12" customHeight="1" x14ac:dyDescent="0.2">
      <c r="A27" s="14" t="s">
        <v>89</v>
      </c>
      <c r="B27" s="389" t="s">
        <v>416</v>
      </c>
      <c r="C27" s="272"/>
    </row>
    <row r="28" spans="1:3" s="387" customFormat="1" ht="12" customHeight="1" x14ac:dyDescent="0.2">
      <c r="A28" s="14" t="s">
        <v>90</v>
      </c>
      <c r="B28" s="389" t="s">
        <v>417</v>
      </c>
      <c r="C28" s="272"/>
    </row>
    <row r="29" spans="1:3" s="387" customFormat="1" ht="12" customHeight="1" x14ac:dyDescent="0.2">
      <c r="A29" s="14" t="s">
        <v>169</v>
      </c>
      <c r="B29" s="389" t="s">
        <v>259</v>
      </c>
      <c r="C29" s="272"/>
    </row>
    <row r="30" spans="1:3" s="534" customFormat="1" ht="12" customHeight="1" thickBot="1" x14ac:dyDescent="0.25">
      <c r="A30" s="544" t="s">
        <v>170</v>
      </c>
      <c r="B30" s="532" t="s">
        <v>559</v>
      </c>
      <c r="C30" s="533"/>
    </row>
    <row r="31" spans="1:3" s="387" customFormat="1" ht="12" customHeight="1" thickBot="1" x14ac:dyDescent="0.25">
      <c r="A31" s="20" t="s">
        <v>171</v>
      </c>
      <c r="B31" s="21" t="s">
        <v>543</v>
      </c>
      <c r="C31" s="276">
        <f>SUM(C32:C38)</f>
        <v>0</v>
      </c>
    </row>
    <row r="32" spans="1:3" s="387" customFormat="1" ht="12" customHeight="1" x14ac:dyDescent="0.2">
      <c r="A32" s="15" t="s">
        <v>262</v>
      </c>
      <c r="B32" s="388" t="str">
        <f>'KV_1.1.sz.mell.'!B32</f>
        <v>Vagyoni tipusú adók</v>
      </c>
      <c r="C32" s="273"/>
    </row>
    <row r="33" spans="1:3" s="387" customFormat="1" ht="12" customHeight="1" x14ac:dyDescent="0.2">
      <c r="A33" s="14" t="s">
        <v>263</v>
      </c>
      <c r="B33" s="388" t="str">
        <f>'KV_1.1.sz.mell.'!B33</f>
        <v>Idegenforgalmi adó</v>
      </c>
      <c r="C33" s="272"/>
    </row>
    <row r="34" spans="1:3" s="387" customFormat="1" ht="12" customHeight="1" x14ac:dyDescent="0.2">
      <c r="A34" s="14" t="s">
        <v>264</v>
      </c>
      <c r="B34" s="388" t="str">
        <f>'KV_1.1.sz.mell.'!B34</f>
        <v>Iparűzési adó</v>
      </c>
      <c r="C34" s="272"/>
    </row>
    <row r="35" spans="1:3" s="387" customFormat="1" ht="12" customHeight="1" x14ac:dyDescent="0.2">
      <c r="A35" s="14" t="s">
        <v>265</v>
      </c>
      <c r="B35" s="388" t="str">
        <f>'KV_1.1.sz.mell.'!B35</f>
        <v>Talajterhelési díj</v>
      </c>
      <c r="C35" s="272"/>
    </row>
    <row r="36" spans="1:3" s="387" customFormat="1" ht="12" customHeight="1" x14ac:dyDescent="0.2">
      <c r="A36" s="14" t="s">
        <v>544</v>
      </c>
      <c r="B36" s="388" t="str">
        <f>'KV_1.1.sz.mell.'!B36</f>
        <v>Gépjárműadó</v>
      </c>
      <c r="C36" s="272"/>
    </row>
    <row r="37" spans="1:3" s="387" customFormat="1" ht="12" customHeight="1" x14ac:dyDescent="0.2">
      <c r="A37" s="14" t="s">
        <v>545</v>
      </c>
      <c r="B37" s="388" t="str">
        <f>'KV_1.1.sz.mell.'!B37</f>
        <v>Egyéb közhatalmi bevételek</v>
      </c>
      <c r="C37" s="272"/>
    </row>
    <row r="38" spans="1:3" s="387" customFormat="1" ht="12" customHeight="1" thickBot="1" x14ac:dyDescent="0.25">
      <c r="A38" s="16" t="s">
        <v>546</v>
      </c>
      <c r="B38" s="388" t="str">
        <f>'KV_1.1.sz.mell.'!B38</f>
        <v>Kommunális adó</v>
      </c>
      <c r="C38" s="274"/>
    </row>
    <row r="39" spans="1:3" s="387" customFormat="1" ht="12" customHeight="1" thickBot="1" x14ac:dyDescent="0.25">
      <c r="A39" s="20" t="s">
        <v>22</v>
      </c>
      <c r="B39" s="21" t="s">
        <v>426</v>
      </c>
      <c r="C39" s="270">
        <f>SUM(C40:C50)</f>
        <v>0</v>
      </c>
    </row>
    <row r="40" spans="1:3" s="387" customFormat="1" ht="12" customHeight="1" x14ac:dyDescent="0.2">
      <c r="A40" s="15" t="s">
        <v>91</v>
      </c>
      <c r="B40" s="388" t="s">
        <v>269</v>
      </c>
      <c r="C40" s="273"/>
    </row>
    <row r="41" spans="1:3" s="387" customFormat="1" ht="12" customHeight="1" x14ac:dyDescent="0.2">
      <c r="A41" s="14" t="s">
        <v>92</v>
      </c>
      <c r="B41" s="389" t="s">
        <v>270</v>
      </c>
      <c r="C41" s="272"/>
    </row>
    <row r="42" spans="1:3" s="387" customFormat="1" ht="12" customHeight="1" x14ac:dyDescent="0.2">
      <c r="A42" s="14" t="s">
        <v>93</v>
      </c>
      <c r="B42" s="389" t="s">
        <v>271</v>
      </c>
      <c r="C42" s="272"/>
    </row>
    <row r="43" spans="1:3" s="387" customFormat="1" ht="12" customHeight="1" x14ac:dyDescent="0.2">
      <c r="A43" s="14" t="s">
        <v>173</v>
      </c>
      <c r="B43" s="389" t="s">
        <v>272</v>
      </c>
      <c r="C43" s="272"/>
    </row>
    <row r="44" spans="1:3" s="387" customFormat="1" ht="12" customHeight="1" x14ac:dyDescent="0.2">
      <c r="A44" s="14" t="s">
        <v>174</v>
      </c>
      <c r="B44" s="389" t="s">
        <v>273</v>
      </c>
      <c r="C44" s="272"/>
    </row>
    <row r="45" spans="1:3" s="387" customFormat="1" ht="12" customHeight="1" x14ac:dyDescent="0.2">
      <c r="A45" s="14" t="s">
        <v>175</v>
      </c>
      <c r="B45" s="389" t="s">
        <v>274</v>
      </c>
      <c r="C45" s="272"/>
    </row>
    <row r="46" spans="1:3" s="387" customFormat="1" ht="12" customHeight="1" x14ac:dyDescent="0.2">
      <c r="A46" s="14" t="s">
        <v>176</v>
      </c>
      <c r="B46" s="389" t="s">
        <v>275</v>
      </c>
      <c r="C46" s="272"/>
    </row>
    <row r="47" spans="1:3" s="387" customFormat="1" ht="12" customHeight="1" x14ac:dyDescent="0.2">
      <c r="A47" s="14" t="s">
        <v>177</v>
      </c>
      <c r="B47" s="389" t="s">
        <v>551</v>
      </c>
      <c r="C47" s="272"/>
    </row>
    <row r="48" spans="1:3" s="387" customFormat="1" ht="12" customHeight="1" x14ac:dyDescent="0.2">
      <c r="A48" s="14" t="s">
        <v>267</v>
      </c>
      <c r="B48" s="389" t="s">
        <v>277</v>
      </c>
      <c r="C48" s="275"/>
    </row>
    <row r="49" spans="1:3" s="387" customFormat="1" ht="12" customHeight="1" x14ac:dyDescent="0.2">
      <c r="A49" s="16" t="s">
        <v>268</v>
      </c>
      <c r="B49" s="390" t="s">
        <v>428</v>
      </c>
      <c r="C49" s="376"/>
    </row>
    <row r="50" spans="1:3" s="387" customFormat="1" ht="12" customHeight="1" thickBot="1" x14ac:dyDescent="0.25">
      <c r="A50" s="16" t="s">
        <v>427</v>
      </c>
      <c r="B50" s="267" t="s">
        <v>278</v>
      </c>
      <c r="C50" s="376"/>
    </row>
    <row r="51" spans="1:3" s="387" customFormat="1" ht="12" customHeight="1" thickBot="1" x14ac:dyDescent="0.25">
      <c r="A51" s="20" t="s">
        <v>23</v>
      </c>
      <c r="B51" s="21" t="s">
        <v>279</v>
      </c>
      <c r="C51" s="270">
        <f>SUM(C52:C56)</f>
        <v>0</v>
      </c>
    </row>
    <row r="52" spans="1:3" s="387" customFormat="1" ht="12" customHeight="1" x14ac:dyDescent="0.2">
      <c r="A52" s="15" t="s">
        <v>94</v>
      </c>
      <c r="B52" s="388" t="s">
        <v>283</v>
      </c>
      <c r="C52" s="432"/>
    </row>
    <row r="53" spans="1:3" s="387" customFormat="1" ht="12" customHeight="1" x14ac:dyDescent="0.2">
      <c r="A53" s="14" t="s">
        <v>95</v>
      </c>
      <c r="B53" s="389" t="s">
        <v>284</v>
      </c>
      <c r="C53" s="275"/>
    </row>
    <row r="54" spans="1:3" s="387" customFormat="1" ht="12" customHeight="1" x14ac:dyDescent="0.2">
      <c r="A54" s="14" t="s">
        <v>280</v>
      </c>
      <c r="B54" s="389" t="s">
        <v>285</v>
      </c>
      <c r="C54" s="275"/>
    </row>
    <row r="55" spans="1:3" s="387" customFormat="1" ht="12" customHeight="1" x14ac:dyDescent="0.2">
      <c r="A55" s="14" t="s">
        <v>281</v>
      </c>
      <c r="B55" s="389" t="s">
        <v>286</v>
      </c>
      <c r="C55" s="275"/>
    </row>
    <row r="56" spans="1:3" s="387" customFormat="1" ht="12" customHeight="1" thickBot="1" x14ac:dyDescent="0.25">
      <c r="A56" s="16" t="s">
        <v>282</v>
      </c>
      <c r="B56" s="267" t="s">
        <v>287</v>
      </c>
      <c r="C56" s="376"/>
    </row>
    <row r="57" spans="1:3" s="387" customFormat="1" ht="12" customHeight="1" thickBot="1" x14ac:dyDescent="0.25">
      <c r="A57" s="20" t="s">
        <v>178</v>
      </c>
      <c r="B57" s="21" t="s">
        <v>288</v>
      </c>
      <c r="C57" s="270">
        <f>SUM(C58:C60)</f>
        <v>0</v>
      </c>
    </row>
    <row r="58" spans="1:3" s="387" customFormat="1" ht="12" customHeight="1" x14ac:dyDescent="0.2">
      <c r="A58" s="15" t="s">
        <v>96</v>
      </c>
      <c r="B58" s="388" t="s">
        <v>289</v>
      </c>
      <c r="C58" s="273"/>
    </row>
    <row r="59" spans="1:3" s="387" customFormat="1" ht="12" customHeight="1" x14ac:dyDescent="0.2">
      <c r="A59" s="14" t="s">
        <v>97</v>
      </c>
      <c r="B59" s="389" t="s">
        <v>418</v>
      </c>
      <c r="C59" s="272"/>
    </row>
    <row r="60" spans="1:3" s="387" customFormat="1" ht="12" customHeight="1" x14ac:dyDescent="0.2">
      <c r="A60" s="14" t="s">
        <v>292</v>
      </c>
      <c r="B60" s="389" t="s">
        <v>290</v>
      </c>
      <c r="C60" s="272"/>
    </row>
    <row r="61" spans="1:3" s="387" customFormat="1" ht="12" customHeight="1" thickBot="1" x14ac:dyDescent="0.25">
      <c r="A61" s="16" t="s">
        <v>293</v>
      </c>
      <c r="B61" s="267" t="s">
        <v>291</v>
      </c>
      <c r="C61" s="274"/>
    </row>
    <row r="62" spans="1:3" s="387" customFormat="1" ht="12" customHeight="1" thickBot="1" x14ac:dyDescent="0.25">
      <c r="A62" s="20" t="s">
        <v>25</v>
      </c>
      <c r="B62" s="265" t="s">
        <v>294</v>
      </c>
      <c r="C62" s="270">
        <f>SUM(C63:C65)</f>
        <v>0</v>
      </c>
    </row>
    <row r="63" spans="1:3" s="387" customFormat="1" ht="12" customHeight="1" x14ac:dyDescent="0.2">
      <c r="A63" s="15" t="s">
        <v>179</v>
      </c>
      <c r="B63" s="388" t="s">
        <v>296</v>
      </c>
      <c r="C63" s="275"/>
    </row>
    <row r="64" spans="1:3" s="387" customFormat="1" ht="12" customHeight="1" x14ac:dyDescent="0.2">
      <c r="A64" s="14" t="s">
        <v>180</v>
      </c>
      <c r="B64" s="389" t="s">
        <v>419</v>
      </c>
      <c r="C64" s="275"/>
    </row>
    <row r="65" spans="1:3" s="387" customFormat="1" ht="12" customHeight="1" x14ac:dyDescent="0.2">
      <c r="A65" s="14" t="s">
        <v>226</v>
      </c>
      <c r="B65" s="389" t="s">
        <v>297</v>
      </c>
      <c r="C65" s="275"/>
    </row>
    <row r="66" spans="1:3" s="387" customFormat="1" ht="12" customHeight="1" thickBot="1" x14ac:dyDescent="0.25">
      <c r="A66" s="16" t="s">
        <v>295</v>
      </c>
      <c r="B66" s="267" t="s">
        <v>298</v>
      </c>
      <c r="C66" s="275"/>
    </row>
    <row r="67" spans="1:3" s="387" customFormat="1" ht="12" customHeight="1" thickBot="1" x14ac:dyDescent="0.25">
      <c r="A67" s="460" t="s">
        <v>468</v>
      </c>
      <c r="B67" s="21" t="s">
        <v>299</v>
      </c>
      <c r="C67" s="276">
        <f>+C10+C17+C24+C31+C39+C51+C57+C62</f>
        <v>0</v>
      </c>
    </row>
    <row r="68" spans="1:3" s="387" customFormat="1" ht="12" customHeight="1" thickBot="1" x14ac:dyDescent="0.25">
      <c r="A68" s="435" t="s">
        <v>300</v>
      </c>
      <c r="B68" s="265" t="s">
        <v>301</v>
      </c>
      <c r="C68" s="270">
        <f>SUM(C69:C71)</f>
        <v>0</v>
      </c>
    </row>
    <row r="69" spans="1:3" s="387" customFormat="1" ht="12" customHeight="1" x14ac:dyDescent="0.2">
      <c r="A69" s="15" t="s">
        <v>329</v>
      </c>
      <c r="B69" s="388" t="s">
        <v>302</v>
      </c>
      <c r="C69" s="275"/>
    </row>
    <row r="70" spans="1:3" s="387" customFormat="1" ht="12" customHeight="1" x14ac:dyDescent="0.2">
      <c r="A70" s="14" t="s">
        <v>338</v>
      </c>
      <c r="B70" s="389" t="s">
        <v>303</v>
      </c>
      <c r="C70" s="275"/>
    </row>
    <row r="71" spans="1:3" s="387" customFormat="1" ht="12" customHeight="1" thickBot="1" x14ac:dyDescent="0.25">
      <c r="A71" s="16" t="s">
        <v>339</v>
      </c>
      <c r="B71" s="454" t="s">
        <v>560</v>
      </c>
      <c r="C71" s="275"/>
    </row>
    <row r="72" spans="1:3" s="387" customFormat="1" ht="12" customHeight="1" thickBot="1" x14ac:dyDescent="0.25">
      <c r="A72" s="435" t="s">
        <v>305</v>
      </c>
      <c r="B72" s="265" t="s">
        <v>306</v>
      </c>
      <c r="C72" s="270">
        <f>SUM(C73:C76)</f>
        <v>0</v>
      </c>
    </row>
    <row r="73" spans="1:3" s="387" customFormat="1" ht="12" customHeight="1" x14ac:dyDescent="0.2">
      <c r="A73" s="15" t="s">
        <v>147</v>
      </c>
      <c r="B73" s="388" t="s">
        <v>307</v>
      </c>
      <c r="C73" s="275"/>
    </row>
    <row r="74" spans="1:3" s="387" customFormat="1" ht="12" customHeight="1" x14ac:dyDescent="0.2">
      <c r="A74" s="14" t="s">
        <v>148</v>
      </c>
      <c r="B74" s="389" t="s">
        <v>561</v>
      </c>
      <c r="C74" s="275"/>
    </row>
    <row r="75" spans="1:3" s="387" customFormat="1" ht="12" customHeight="1" thickBot="1" x14ac:dyDescent="0.25">
      <c r="A75" s="16" t="s">
        <v>330</v>
      </c>
      <c r="B75" s="390" t="s">
        <v>308</v>
      </c>
      <c r="C75" s="376"/>
    </row>
    <row r="76" spans="1:3" s="387" customFormat="1" ht="12" customHeight="1" thickBot="1" x14ac:dyDescent="0.25">
      <c r="A76" s="546" t="s">
        <v>331</v>
      </c>
      <c r="B76" s="547" t="s">
        <v>562</v>
      </c>
      <c r="C76" s="548"/>
    </row>
    <row r="77" spans="1:3" s="387" customFormat="1" ht="12" customHeight="1" thickBot="1" x14ac:dyDescent="0.25">
      <c r="A77" s="435" t="s">
        <v>309</v>
      </c>
      <c r="B77" s="265" t="s">
        <v>310</v>
      </c>
      <c r="C77" s="270">
        <f>SUM(C78:C79)</f>
        <v>0</v>
      </c>
    </row>
    <row r="78" spans="1:3" s="387" customFormat="1" ht="12" customHeight="1" thickBot="1" x14ac:dyDescent="0.25">
      <c r="A78" s="13" t="s">
        <v>332</v>
      </c>
      <c r="B78" s="545" t="s">
        <v>311</v>
      </c>
      <c r="C78" s="376"/>
    </row>
    <row r="79" spans="1:3" s="387" customFormat="1" ht="12" customHeight="1" thickBot="1" x14ac:dyDescent="0.25">
      <c r="A79" s="546" t="s">
        <v>333</v>
      </c>
      <c r="B79" s="547" t="s">
        <v>312</v>
      </c>
      <c r="C79" s="548"/>
    </row>
    <row r="80" spans="1:3" s="387" customFormat="1" ht="12" customHeight="1" thickBot="1" x14ac:dyDescent="0.25">
      <c r="A80" s="435" t="s">
        <v>313</v>
      </c>
      <c r="B80" s="265" t="s">
        <v>314</v>
      </c>
      <c r="C80" s="270">
        <f>SUM(C81:C83)</f>
        <v>0</v>
      </c>
    </row>
    <row r="81" spans="1:3" s="387" customFormat="1" ht="12" customHeight="1" x14ac:dyDescent="0.2">
      <c r="A81" s="15" t="s">
        <v>334</v>
      </c>
      <c r="B81" s="388" t="s">
        <v>315</v>
      </c>
      <c r="C81" s="275"/>
    </row>
    <row r="82" spans="1:3" s="387" customFormat="1" ht="12" customHeight="1" x14ac:dyDescent="0.2">
      <c r="A82" s="14" t="s">
        <v>335</v>
      </c>
      <c r="B82" s="389" t="s">
        <v>316</v>
      </c>
      <c r="C82" s="275"/>
    </row>
    <row r="83" spans="1:3" s="387" customFormat="1" ht="12" customHeight="1" thickBot="1" x14ac:dyDescent="0.25">
      <c r="A83" s="18" t="s">
        <v>336</v>
      </c>
      <c r="B83" s="549" t="s">
        <v>563</v>
      </c>
      <c r="C83" s="550"/>
    </row>
    <row r="84" spans="1:3" s="387" customFormat="1" ht="12" customHeight="1" thickBot="1" x14ac:dyDescent="0.25">
      <c r="A84" s="435" t="s">
        <v>317</v>
      </c>
      <c r="B84" s="265" t="s">
        <v>337</v>
      </c>
      <c r="C84" s="270">
        <f>SUM(C85:C88)</f>
        <v>0</v>
      </c>
    </row>
    <row r="85" spans="1:3" s="387" customFormat="1" ht="12" customHeight="1" x14ac:dyDescent="0.2">
      <c r="A85" s="392" t="s">
        <v>318</v>
      </c>
      <c r="B85" s="388" t="s">
        <v>319</v>
      </c>
      <c r="C85" s="275"/>
    </row>
    <row r="86" spans="1:3" s="387" customFormat="1" ht="12" customHeight="1" x14ac:dyDescent="0.2">
      <c r="A86" s="393" t="s">
        <v>320</v>
      </c>
      <c r="B86" s="389" t="s">
        <v>321</v>
      </c>
      <c r="C86" s="275"/>
    </row>
    <row r="87" spans="1:3" s="387" customFormat="1" ht="12" customHeight="1" x14ac:dyDescent="0.2">
      <c r="A87" s="393" t="s">
        <v>322</v>
      </c>
      <c r="B87" s="389" t="s">
        <v>323</v>
      </c>
      <c r="C87" s="275"/>
    </row>
    <row r="88" spans="1:3" s="387" customFormat="1" ht="12" customHeight="1" thickBot="1" x14ac:dyDescent="0.25">
      <c r="A88" s="394" t="s">
        <v>324</v>
      </c>
      <c r="B88" s="267" t="s">
        <v>325</v>
      </c>
      <c r="C88" s="275"/>
    </row>
    <row r="89" spans="1:3" s="387" customFormat="1" ht="12" customHeight="1" thickBot="1" x14ac:dyDescent="0.25">
      <c r="A89" s="435" t="s">
        <v>326</v>
      </c>
      <c r="B89" s="265" t="s">
        <v>467</v>
      </c>
      <c r="C89" s="433"/>
    </row>
    <row r="90" spans="1:3" s="387" customFormat="1" ht="13.5" customHeight="1" thickBot="1" x14ac:dyDescent="0.25">
      <c r="A90" s="435" t="s">
        <v>328</v>
      </c>
      <c r="B90" s="265" t="s">
        <v>327</v>
      </c>
      <c r="C90" s="433"/>
    </row>
    <row r="91" spans="1:3" s="387" customFormat="1" ht="15.75" customHeight="1" thickBot="1" x14ac:dyDescent="0.25">
      <c r="A91" s="435" t="s">
        <v>340</v>
      </c>
      <c r="B91" s="395" t="s">
        <v>470</v>
      </c>
      <c r="C91" s="276">
        <f>+C68+C72+C77+C80+C84+C90+C89</f>
        <v>0</v>
      </c>
    </row>
    <row r="92" spans="1:3" s="387" customFormat="1" ht="16.5" customHeight="1" thickBot="1" x14ac:dyDescent="0.25">
      <c r="A92" s="436" t="s">
        <v>469</v>
      </c>
      <c r="B92" s="396" t="s">
        <v>471</v>
      </c>
      <c r="C92" s="276">
        <f>+C67+C91</f>
        <v>0</v>
      </c>
    </row>
    <row r="93" spans="1:3" s="387" customFormat="1" ht="11.1" customHeight="1" x14ac:dyDescent="0.2">
      <c r="A93" s="5"/>
      <c r="B93" s="6"/>
      <c r="C93" s="277"/>
    </row>
    <row r="94" spans="1:3" ht="16.5" customHeight="1" x14ac:dyDescent="0.25">
      <c r="A94" s="753" t="s">
        <v>47</v>
      </c>
      <c r="B94" s="753"/>
      <c r="C94" s="753"/>
    </row>
    <row r="95" spans="1:3" s="397" customFormat="1" ht="16.5" customHeight="1" thickBot="1" x14ac:dyDescent="0.3">
      <c r="A95" s="750" t="s">
        <v>151</v>
      </c>
      <c r="B95" s="750"/>
      <c r="C95" s="557" t="str">
        <f>C7</f>
        <v>Forintban!</v>
      </c>
    </row>
    <row r="96" spans="1:3" ht="30" customHeight="1" thickBot="1" x14ac:dyDescent="0.3">
      <c r="A96" s="538" t="s">
        <v>69</v>
      </c>
      <c r="B96" s="539" t="s">
        <v>48</v>
      </c>
      <c r="C96" s="540" t="str">
        <f>+C8</f>
        <v>2020. évi előirányzat</v>
      </c>
    </row>
    <row r="97" spans="1:3" s="386" customFormat="1" ht="12" customHeight="1" thickBot="1" x14ac:dyDescent="0.25">
      <c r="A97" s="538"/>
      <c r="B97" s="539" t="s">
        <v>485</v>
      </c>
      <c r="C97" s="540" t="s">
        <v>486</v>
      </c>
    </row>
    <row r="98" spans="1:3" ht="12" customHeight="1" thickBot="1" x14ac:dyDescent="0.3">
      <c r="A98" s="22" t="s">
        <v>18</v>
      </c>
      <c r="B98" s="28" t="s">
        <v>429</v>
      </c>
      <c r="C98" s="269">
        <f>C99+C100+C101+C102+C103+C116</f>
        <v>0</v>
      </c>
    </row>
    <row r="99" spans="1:3" ht="12" customHeight="1" x14ac:dyDescent="0.25">
      <c r="A99" s="17" t="s">
        <v>98</v>
      </c>
      <c r="B99" s="10" t="s">
        <v>49</v>
      </c>
      <c r="C99" s="271"/>
    </row>
    <row r="100" spans="1:3" ht="12" customHeight="1" x14ac:dyDescent="0.25">
      <c r="A100" s="14" t="s">
        <v>99</v>
      </c>
      <c r="B100" s="8" t="s">
        <v>181</v>
      </c>
      <c r="C100" s="272"/>
    </row>
    <row r="101" spans="1:3" ht="12" customHeight="1" x14ac:dyDescent="0.25">
      <c r="A101" s="14" t="s">
        <v>100</v>
      </c>
      <c r="B101" s="8" t="s">
        <v>138</v>
      </c>
      <c r="C101" s="274"/>
    </row>
    <row r="102" spans="1:3" ht="12" customHeight="1" x14ac:dyDescent="0.25">
      <c r="A102" s="14" t="s">
        <v>101</v>
      </c>
      <c r="B102" s="11" t="s">
        <v>182</v>
      </c>
      <c r="C102" s="274"/>
    </row>
    <row r="103" spans="1:3" ht="12" customHeight="1" x14ac:dyDescent="0.25">
      <c r="A103" s="14" t="s">
        <v>112</v>
      </c>
      <c r="B103" s="19" t="s">
        <v>183</v>
      </c>
      <c r="C103" s="274"/>
    </row>
    <row r="104" spans="1:3" ht="12" customHeight="1" x14ac:dyDescent="0.25">
      <c r="A104" s="14" t="s">
        <v>102</v>
      </c>
      <c r="B104" s="8" t="s">
        <v>434</v>
      </c>
      <c r="C104" s="274"/>
    </row>
    <row r="105" spans="1:3" ht="12" customHeight="1" x14ac:dyDescent="0.25">
      <c r="A105" s="14" t="s">
        <v>103</v>
      </c>
      <c r="B105" s="140" t="s">
        <v>433</v>
      </c>
      <c r="C105" s="274"/>
    </row>
    <row r="106" spans="1:3" ht="12" customHeight="1" x14ac:dyDescent="0.25">
      <c r="A106" s="14" t="s">
        <v>113</v>
      </c>
      <c r="B106" s="140" t="s">
        <v>432</v>
      </c>
      <c r="C106" s="274"/>
    </row>
    <row r="107" spans="1:3" ht="12" customHeight="1" x14ac:dyDescent="0.25">
      <c r="A107" s="14" t="s">
        <v>114</v>
      </c>
      <c r="B107" s="138" t="s">
        <v>343</v>
      </c>
      <c r="C107" s="274"/>
    </row>
    <row r="108" spans="1:3" ht="12" customHeight="1" x14ac:dyDescent="0.25">
      <c r="A108" s="14" t="s">
        <v>115</v>
      </c>
      <c r="B108" s="139" t="s">
        <v>344</v>
      </c>
      <c r="C108" s="274"/>
    </row>
    <row r="109" spans="1:3" ht="12" customHeight="1" x14ac:dyDescent="0.25">
      <c r="A109" s="14" t="s">
        <v>116</v>
      </c>
      <c r="B109" s="139" t="s">
        <v>345</v>
      </c>
      <c r="C109" s="274"/>
    </row>
    <row r="110" spans="1:3" ht="12" customHeight="1" x14ac:dyDescent="0.25">
      <c r="A110" s="14" t="s">
        <v>118</v>
      </c>
      <c r="B110" s="138" t="s">
        <v>346</v>
      </c>
      <c r="C110" s="274"/>
    </row>
    <row r="111" spans="1:3" ht="12" customHeight="1" x14ac:dyDescent="0.25">
      <c r="A111" s="14" t="s">
        <v>184</v>
      </c>
      <c r="B111" s="138" t="s">
        <v>347</v>
      </c>
      <c r="C111" s="274"/>
    </row>
    <row r="112" spans="1:3" ht="12" customHeight="1" x14ac:dyDescent="0.25">
      <c r="A112" s="14" t="s">
        <v>341</v>
      </c>
      <c r="B112" s="139" t="s">
        <v>348</v>
      </c>
      <c r="C112" s="274"/>
    </row>
    <row r="113" spans="1:3" ht="12" customHeight="1" x14ac:dyDescent="0.25">
      <c r="A113" s="13" t="s">
        <v>342</v>
      </c>
      <c r="B113" s="140" t="s">
        <v>349</v>
      </c>
      <c r="C113" s="274"/>
    </row>
    <row r="114" spans="1:3" ht="12" customHeight="1" x14ac:dyDescent="0.25">
      <c r="A114" s="14" t="s">
        <v>430</v>
      </c>
      <c r="B114" s="140" t="s">
        <v>350</v>
      </c>
      <c r="C114" s="274"/>
    </row>
    <row r="115" spans="1:3" ht="12" customHeight="1" x14ac:dyDescent="0.25">
      <c r="A115" s="16" t="s">
        <v>431</v>
      </c>
      <c r="B115" s="140" t="s">
        <v>351</v>
      </c>
      <c r="C115" s="274"/>
    </row>
    <row r="116" spans="1:3" ht="12" customHeight="1" x14ac:dyDescent="0.25">
      <c r="A116" s="14" t="s">
        <v>435</v>
      </c>
      <c r="B116" s="11" t="s">
        <v>50</v>
      </c>
      <c r="C116" s="272"/>
    </row>
    <row r="117" spans="1:3" ht="12" customHeight="1" x14ac:dyDescent="0.25">
      <c r="A117" s="14" t="s">
        <v>436</v>
      </c>
      <c r="B117" s="8" t="s">
        <v>438</v>
      </c>
      <c r="C117" s="272"/>
    </row>
    <row r="118" spans="1:3" ht="12" customHeight="1" thickBot="1" x14ac:dyDescent="0.3">
      <c r="A118" s="18" t="s">
        <v>437</v>
      </c>
      <c r="B118" s="458" t="s">
        <v>439</v>
      </c>
      <c r="C118" s="278"/>
    </row>
    <row r="119" spans="1:3" ht="12" customHeight="1" thickBot="1" x14ac:dyDescent="0.3">
      <c r="A119" s="455" t="s">
        <v>19</v>
      </c>
      <c r="B119" s="456" t="s">
        <v>352</v>
      </c>
      <c r="C119" s="457">
        <f>+C120+C122+C124</f>
        <v>0</v>
      </c>
    </row>
    <row r="120" spans="1:3" ht="12" customHeight="1" x14ac:dyDescent="0.25">
      <c r="A120" s="15" t="s">
        <v>104</v>
      </c>
      <c r="B120" s="8" t="s">
        <v>225</v>
      </c>
      <c r="C120" s="273"/>
    </row>
    <row r="121" spans="1:3" ht="12" customHeight="1" x14ac:dyDescent="0.25">
      <c r="A121" s="15" t="s">
        <v>105</v>
      </c>
      <c r="B121" s="12" t="s">
        <v>356</v>
      </c>
      <c r="C121" s="273"/>
    </row>
    <row r="122" spans="1:3" ht="12" customHeight="1" x14ac:dyDescent="0.25">
      <c r="A122" s="15" t="s">
        <v>106</v>
      </c>
      <c r="B122" s="12" t="s">
        <v>185</v>
      </c>
      <c r="C122" s="272"/>
    </row>
    <row r="123" spans="1:3" ht="12" customHeight="1" x14ac:dyDescent="0.25">
      <c r="A123" s="15" t="s">
        <v>107</v>
      </c>
      <c r="B123" s="12" t="s">
        <v>357</v>
      </c>
      <c r="C123" s="237"/>
    </row>
    <row r="124" spans="1:3" ht="12" customHeight="1" x14ac:dyDescent="0.25">
      <c r="A124" s="15" t="s">
        <v>108</v>
      </c>
      <c r="B124" s="267" t="s">
        <v>565</v>
      </c>
      <c r="C124" s="237"/>
    </row>
    <row r="125" spans="1:3" ht="12" customHeight="1" x14ac:dyDescent="0.25">
      <c r="A125" s="15" t="s">
        <v>117</v>
      </c>
      <c r="B125" s="266" t="s">
        <v>420</v>
      </c>
      <c r="C125" s="237"/>
    </row>
    <row r="126" spans="1:3" ht="12" customHeight="1" x14ac:dyDescent="0.25">
      <c r="A126" s="15" t="s">
        <v>119</v>
      </c>
      <c r="B126" s="384" t="s">
        <v>362</v>
      </c>
      <c r="C126" s="237"/>
    </row>
    <row r="127" spans="1:3" x14ac:dyDescent="0.25">
      <c r="A127" s="15" t="s">
        <v>186</v>
      </c>
      <c r="B127" s="139" t="s">
        <v>345</v>
      </c>
      <c r="C127" s="237"/>
    </row>
    <row r="128" spans="1:3" ht="12" customHeight="1" x14ac:dyDescent="0.25">
      <c r="A128" s="15" t="s">
        <v>187</v>
      </c>
      <c r="B128" s="139" t="s">
        <v>361</v>
      </c>
      <c r="C128" s="237"/>
    </row>
    <row r="129" spans="1:3" ht="12" customHeight="1" x14ac:dyDescent="0.25">
      <c r="A129" s="15" t="s">
        <v>188</v>
      </c>
      <c r="B129" s="139" t="s">
        <v>360</v>
      </c>
      <c r="C129" s="237"/>
    </row>
    <row r="130" spans="1:3" ht="12" customHeight="1" x14ac:dyDescent="0.25">
      <c r="A130" s="15" t="s">
        <v>353</v>
      </c>
      <c r="B130" s="139" t="s">
        <v>348</v>
      </c>
      <c r="C130" s="237"/>
    </row>
    <row r="131" spans="1:3" ht="12" customHeight="1" x14ac:dyDescent="0.25">
      <c r="A131" s="15" t="s">
        <v>354</v>
      </c>
      <c r="B131" s="139" t="s">
        <v>359</v>
      </c>
      <c r="C131" s="237"/>
    </row>
    <row r="132" spans="1:3" ht="16.5" thickBot="1" x14ac:dyDescent="0.3">
      <c r="A132" s="13" t="s">
        <v>355</v>
      </c>
      <c r="B132" s="139" t="s">
        <v>358</v>
      </c>
      <c r="C132" s="239"/>
    </row>
    <row r="133" spans="1:3" ht="12" customHeight="1" thickBot="1" x14ac:dyDescent="0.3">
      <c r="A133" s="20" t="s">
        <v>20</v>
      </c>
      <c r="B133" s="120" t="s">
        <v>440</v>
      </c>
      <c r="C133" s="270">
        <f>+C98+C119</f>
        <v>0</v>
      </c>
    </row>
    <row r="134" spans="1:3" ht="12" customHeight="1" thickBot="1" x14ac:dyDescent="0.3">
      <c r="A134" s="20" t="s">
        <v>21</v>
      </c>
      <c r="B134" s="120" t="s">
        <v>441</v>
      </c>
      <c r="C134" s="270">
        <f>+C135+C136+C137</f>
        <v>0</v>
      </c>
    </row>
    <row r="135" spans="1:3" ht="12" customHeight="1" x14ac:dyDescent="0.25">
      <c r="A135" s="15" t="s">
        <v>262</v>
      </c>
      <c r="B135" s="12" t="s">
        <v>448</v>
      </c>
      <c r="C135" s="237"/>
    </row>
    <row r="136" spans="1:3" ht="12" customHeight="1" x14ac:dyDescent="0.25">
      <c r="A136" s="15" t="s">
        <v>263</v>
      </c>
      <c r="B136" s="12" t="s">
        <v>449</v>
      </c>
      <c r="C136" s="237"/>
    </row>
    <row r="137" spans="1:3" ht="12" customHeight="1" thickBot="1" x14ac:dyDescent="0.3">
      <c r="A137" s="13" t="s">
        <v>264</v>
      </c>
      <c r="B137" s="12" t="s">
        <v>450</v>
      </c>
      <c r="C137" s="237"/>
    </row>
    <row r="138" spans="1:3" ht="12" customHeight="1" thickBot="1" x14ac:dyDescent="0.3">
      <c r="A138" s="20" t="s">
        <v>22</v>
      </c>
      <c r="B138" s="120" t="s">
        <v>442</v>
      </c>
      <c r="C138" s="270">
        <f>SUM(C139:C144)</f>
        <v>0</v>
      </c>
    </row>
    <row r="139" spans="1:3" ht="12" customHeight="1" x14ac:dyDescent="0.25">
      <c r="A139" s="15" t="s">
        <v>91</v>
      </c>
      <c r="B139" s="9" t="s">
        <v>451</v>
      </c>
      <c r="C139" s="237"/>
    </row>
    <row r="140" spans="1:3" ht="12" customHeight="1" x14ac:dyDescent="0.25">
      <c r="A140" s="15" t="s">
        <v>92</v>
      </c>
      <c r="B140" s="9" t="s">
        <v>443</v>
      </c>
      <c r="C140" s="237"/>
    </row>
    <row r="141" spans="1:3" ht="12" customHeight="1" x14ac:dyDescent="0.25">
      <c r="A141" s="15" t="s">
        <v>93</v>
      </c>
      <c r="B141" s="9" t="s">
        <v>444</v>
      </c>
      <c r="C141" s="237"/>
    </row>
    <row r="142" spans="1:3" ht="12" customHeight="1" x14ac:dyDescent="0.25">
      <c r="A142" s="15" t="s">
        <v>173</v>
      </c>
      <c r="B142" s="9" t="s">
        <v>445</v>
      </c>
      <c r="C142" s="237"/>
    </row>
    <row r="143" spans="1:3" ht="12" customHeight="1" x14ac:dyDescent="0.25">
      <c r="A143" s="13" t="s">
        <v>174</v>
      </c>
      <c r="B143" s="7" t="s">
        <v>446</v>
      </c>
      <c r="C143" s="239"/>
    </row>
    <row r="144" spans="1:3" ht="12" customHeight="1" thickBot="1" x14ac:dyDescent="0.3">
      <c r="A144" s="18" t="s">
        <v>175</v>
      </c>
      <c r="B144" s="699" t="s">
        <v>447</v>
      </c>
      <c r="C144" s="465"/>
    </row>
    <row r="145" spans="1:9" ht="12" customHeight="1" thickBot="1" x14ac:dyDescent="0.3">
      <c r="A145" s="20" t="s">
        <v>23</v>
      </c>
      <c r="B145" s="120" t="s">
        <v>455</v>
      </c>
      <c r="C145" s="276">
        <f>+C146+C147+C148+C149</f>
        <v>0</v>
      </c>
    </row>
    <row r="146" spans="1:9" ht="12" customHeight="1" x14ac:dyDescent="0.25">
      <c r="A146" s="15" t="s">
        <v>94</v>
      </c>
      <c r="B146" s="9" t="s">
        <v>363</v>
      </c>
      <c r="C146" s="237"/>
    </row>
    <row r="147" spans="1:9" ht="12" customHeight="1" x14ac:dyDescent="0.25">
      <c r="A147" s="15" t="s">
        <v>95</v>
      </c>
      <c r="B147" s="9" t="s">
        <v>364</v>
      </c>
      <c r="C147" s="237"/>
    </row>
    <row r="148" spans="1:9" ht="12" customHeight="1" thickBot="1" x14ac:dyDescent="0.3">
      <c r="A148" s="13" t="s">
        <v>280</v>
      </c>
      <c r="B148" s="7" t="s">
        <v>456</v>
      </c>
      <c r="C148" s="239"/>
    </row>
    <row r="149" spans="1:9" ht="12" customHeight="1" thickBot="1" x14ac:dyDescent="0.3">
      <c r="A149" s="546" t="s">
        <v>281</v>
      </c>
      <c r="B149" s="551" t="s">
        <v>382</v>
      </c>
      <c r="C149" s="552"/>
    </row>
    <row r="150" spans="1:9" ht="12" customHeight="1" thickBot="1" x14ac:dyDescent="0.3">
      <c r="A150" s="20" t="s">
        <v>24</v>
      </c>
      <c r="B150" s="120" t="s">
        <v>457</v>
      </c>
      <c r="C150" s="279">
        <f>SUM(C151:C155)</f>
        <v>0</v>
      </c>
    </row>
    <row r="151" spans="1:9" ht="12" customHeight="1" x14ac:dyDescent="0.25">
      <c r="A151" s="15" t="s">
        <v>96</v>
      </c>
      <c r="B151" s="9" t="s">
        <v>452</v>
      </c>
      <c r="C151" s="237"/>
    </row>
    <row r="152" spans="1:9" ht="12" customHeight="1" x14ac:dyDescent="0.25">
      <c r="A152" s="15" t="s">
        <v>97</v>
      </c>
      <c r="B152" s="9" t="s">
        <v>459</v>
      </c>
      <c r="C152" s="237"/>
    </row>
    <row r="153" spans="1:9" ht="12" customHeight="1" x14ac:dyDescent="0.25">
      <c r="A153" s="15" t="s">
        <v>292</v>
      </c>
      <c r="B153" s="9" t="s">
        <v>454</v>
      </c>
      <c r="C153" s="237"/>
    </row>
    <row r="154" spans="1:9" ht="12" customHeight="1" x14ac:dyDescent="0.25">
      <c r="A154" s="15" t="s">
        <v>293</v>
      </c>
      <c r="B154" s="9" t="s">
        <v>510</v>
      </c>
      <c r="C154" s="237"/>
    </row>
    <row r="155" spans="1:9" ht="12" customHeight="1" thickBot="1" x14ac:dyDescent="0.3">
      <c r="A155" s="15" t="s">
        <v>458</v>
      </c>
      <c r="B155" s="9" t="s">
        <v>461</v>
      </c>
      <c r="C155" s="237"/>
    </row>
    <row r="156" spans="1:9" ht="12" customHeight="1" thickBot="1" x14ac:dyDescent="0.3">
      <c r="A156" s="20" t="s">
        <v>25</v>
      </c>
      <c r="B156" s="120" t="s">
        <v>462</v>
      </c>
      <c r="C156" s="459"/>
    </row>
    <row r="157" spans="1:9" ht="12" customHeight="1" thickBot="1" x14ac:dyDescent="0.3">
      <c r="A157" s="20" t="s">
        <v>26</v>
      </c>
      <c r="B157" s="120" t="s">
        <v>463</v>
      </c>
      <c r="C157" s="459"/>
    </row>
    <row r="158" spans="1:9" ht="15.2" customHeight="1" thickBot="1" x14ac:dyDescent="0.3">
      <c r="A158" s="20" t="s">
        <v>27</v>
      </c>
      <c r="B158" s="120" t="s">
        <v>465</v>
      </c>
      <c r="C158" s="553">
        <f>+C134+C138+C145+C150+C156+C157</f>
        <v>0</v>
      </c>
      <c r="F158" s="399"/>
      <c r="G158" s="400"/>
      <c r="H158" s="400"/>
      <c r="I158" s="400"/>
    </row>
    <row r="159" spans="1:9" s="387" customFormat="1" ht="17.25" customHeight="1" thickBot="1" x14ac:dyDescent="0.25">
      <c r="A159" s="268" t="s">
        <v>28</v>
      </c>
      <c r="B159" s="554" t="s">
        <v>464</v>
      </c>
      <c r="C159" s="553">
        <f>+C133+C158</f>
        <v>0</v>
      </c>
    </row>
    <row r="160" spans="1:9" ht="15.95" customHeight="1" x14ac:dyDescent="0.25">
      <c r="A160" s="555"/>
      <c r="B160" s="555"/>
      <c r="C160" s="613">
        <f>C92-C159</f>
        <v>0</v>
      </c>
    </row>
    <row r="161" spans="1:4" x14ac:dyDescent="0.25">
      <c r="A161" s="751" t="s">
        <v>365</v>
      </c>
      <c r="B161" s="751"/>
      <c r="C161" s="751"/>
    </row>
    <row r="162" spans="1:4" ht="15.2" customHeight="1" thickBot="1" x14ac:dyDescent="0.3">
      <c r="A162" s="752" t="s">
        <v>152</v>
      </c>
      <c r="B162" s="752"/>
      <c r="C162" s="558" t="str">
        <f>C95</f>
        <v>Forintban!</v>
      </c>
    </row>
    <row r="163" spans="1:4" ht="13.5" customHeight="1" thickBot="1" x14ac:dyDescent="0.3">
      <c r="A163" s="20">
        <v>1</v>
      </c>
      <c r="B163" s="27" t="s">
        <v>466</v>
      </c>
      <c r="C163" s="270">
        <f>+C67-C133</f>
        <v>0</v>
      </c>
      <c r="D163" s="401"/>
    </row>
    <row r="164" spans="1:4" ht="27.75" customHeight="1" thickBot="1" x14ac:dyDescent="0.3">
      <c r="A164" s="20" t="s">
        <v>19</v>
      </c>
      <c r="B164" s="27" t="s">
        <v>472</v>
      </c>
      <c r="C164" s="270">
        <f>+C91-C158</f>
        <v>0</v>
      </c>
    </row>
  </sheetData>
  <sheetProtection sheet="1"/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147B-9FB9-49CD-98B3-0687968313AD}">
  <sheetPr>
    <tabColor rgb="FF92D050"/>
  </sheetPr>
  <dimension ref="A1:I164"/>
  <sheetViews>
    <sheetView zoomScale="120" zoomScaleNormal="120" zoomScaleSheetLayoutView="100" workbookViewId="0">
      <selection activeCell="C36" sqref="C36"/>
    </sheetView>
  </sheetViews>
  <sheetFormatPr defaultRowHeight="15.75" x14ac:dyDescent="0.25"/>
  <cols>
    <col min="1" max="1" width="9.5" style="354" customWidth="1"/>
    <col min="2" max="2" width="99.33203125" style="354" customWidth="1"/>
    <col min="3" max="3" width="21.6640625" style="355" customWidth="1"/>
    <col min="4" max="4" width="9" style="385" customWidth="1"/>
    <col min="5" max="16384" width="9.33203125" style="385"/>
  </cols>
  <sheetData>
    <row r="1" spans="1:3" ht="18.75" customHeight="1" x14ac:dyDescent="0.25">
      <c r="A1" s="604"/>
      <c r="B1" s="746" t="str">
        <f>CONCATENATE("1.4. melléklet ",ALAPADATOK!A7," ",ALAPADATOK!B7," ",ALAPADATOK!C7," ",ALAPADATOK!D7," ",ALAPADATOK!E7," ",ALAPADATOK!F7," ",ALAPADATOK!G7," ",ALAPADATOK!H7)</f>
        <v>1.4. melléklet a … / 2020 ( … ) önkormányzati rendelethez</v>
      </c>
      <c r="C1" s="747"/>
    </row>
    <row r="2" spans="1:3" ht="21.95" customHeight="1" x14ac:dyDescent="0.25">
      <c r="A2" s="605"/>
      <c r="B2" s="606" t="str">
        <f>CONCATENATE(ALAPADATOK!A3)</f>
        <v>Sajószöged Községi Önkormányzat</v>
      </c>
      <c r="C2" s="607"/>
    </row>
    <row r="3" spans="1:3" ht="21.95" customHeight="1" x14ac:dyDescent="0.25">
      <c r="A3" s="607"/>
      <c r="B3" s="606" t="str">
        <f>'KV_1.3.sz.mell.'!B3</f>
        <v>2020. ÉVI KÖLTSÉGVETÉS</v>
      </c>
      <c r="C3" s="607"/>
    </row>
    <row r="4" spans="1:3" ht="21.95" customHeight="1" x14ac:dyDescent="0.25">
      <c r="A4" s="607"/>
      <c r="B4" s="606" t="s">
        <v>572</v>
      </c>
      <c r="C4" s="607"/>
    </row>
    <row r="5" spans="1:3" ht="21.95" customHeight="1" x14ac:dyDescent="0.25">
      <c r="A5" s="604"/>
      <c r="B5" s="604"/>
      <c r="C5" s="608"/>
    </row>
    <row r="6" spans="1:3" ht="15.2" customHeight="1" x14ac:dyDescent="0.25">
      <c r="A6" s="748" t="s">
        <v>15</v>
      </c>
      <c r="B6" s="748"/>
      <c r="C6" s="748"/>
    </row>
    <row r="7" spans="1:3" ht="15.2" customHeight="1" thickBot="1" x14ac:dyDescent="0.3">
      <c r="A7" s="749" t="s">
        <v>150</v>
      </c>
      <c r="B7" s="749"/>
      <c r="C7" s="556" t="str">
        <f>CONCATENATE('KV_1.1.sz.mell.'!C7)</f>
        <v>Forintban!</v>
      </c>
    </row>
    <row r="8" spans="1:3" ht="24" customHeight="1" thickBot="1" x14ac:dyDescent="0.3">
      <c r="A8" s="609" t="s">
        <v>69</v>
      </c>
      <c r="B8" s="610" t="s">
        <v>17</v>
      </c>
      <c r="C8" s="611" t="str">
        <f>+CONCATENATE(LEFT(KV_ÖSSZEFÜGGÉSEK!A5,4),". évi előirányzat")</f>
        <v>2020. évi előirányzat</v>
      </c>
    </row>
    <row r="9" spans="1:3" s="386" customFormat="1" ht="12" customHeight="1" thickBot="1" x14ac:dyDescent="0.25">
      <c r="A9" s="541"/>
      <c r="B9" s="542" t="s">
        <v>485</v>
      </c>
      <c r="C9" s="543" t="s">
        <v>486</v>
      </c>
    </row>
    <row r="10" spans="1:3" s="387" customFormat="1" ht="12" customHeight="1" thickBot="1" x14ac:dyDescent="0.25">
      <c r="A10" s="20" t="s">
        <v>18</v>
      </c>
      <c r="B10" s="21" t="s">
        <v>246</v>
      </c>
      <c r="C10" s="270">
        <f>+C11+C12+C13+C14+C15+C16</f>
        <v>0</v>
      </c>
    </row>
    <row r="11" spans="1:3" s="387" customFormat="1" ht="12" customHeight="1" x14ac:dyDescent="0.2">
      <c r="A11" s="15" t="s">
        <v>98</v>
      </c>
      <c r="B11" s="388" t="s">
        <v>247</v>
      </c>
      <c r="C11" s="273"/>
    </row>
    <row r="12" spans="1:3" s="387" customFormat="1" ht="12" customHeight="1" x14ac:dyDescent="0.2">
      <c r="A12" s="14" t="s">
        <v>99</v>
      </c>
      <c r="B12" s="389" t="s">
        <v>248</v>
      </c>
      <c r="C12" s="272"/>
    </row>
    <row r="13" spans="1:3" s="387" customFormat="1" ht="12" customHeight="1" x14ac:dyDescent="0.2">
      <c r="A13" s="14" t="s">
        <v>100</v>
      </c>
      <c r="B13" s="389" t="s">
        <v>542</v>
      </c>
      <c r="C13" s="272"/>
    </row>
    <row r="14" spans="1:3" s="387" customFormat="1" ht="12" customHeight="1" x14ac:dyDescent="0.2">
      <c r="A14" s="14" t="s">
        <v>101</v>
      </c>
      <c r="B14" s="389" t="s">
        <v>250</v>
      </c>
      <c r="C14" s="272"/>
    </row>
    <row r="15" spans="1:3" s="387" customFormat="1" ht="12" customHeight="1" x14ac:dyDescent="0.2">
      <c r="A15" s="14" t="s">
        <v>146</v>
      </c>
      <c r="B15" s="266" t="s">
        <v>424</v>
      </c>
      <c r="C15" s="272"/>
    </row>
    <row r="16" spans="1:3" s="387" customFormat="1" ht="12" customHeight="1" thickBot="1" x14ac:dyDescent="0.25">
      <c r="A16" s="16" t="s">
        <v>102</v>
      </c>
      <c r="B16" s="267" t="s">
        <v>425</v>
      </c>
      <c r="C16" s="272"/>
    </row>
    <row r="17" spans="1:3" s="387" customFormat="1" ht="12" customHeight="1" thickBot="1" x14ac:dyDescent="0.25">
      <c r="A17" s="20" t="s">
        <v>19</v>
      </c>
      <c r="B17" s="265" t="s">
        <v>251</v>
      </c>
      <c r="C17" s="270">
        <f>+C18+C19+C20+C21+C22</f>
        <v>0</v>
      </c>
    </row>
    <row r="18" spans="1:3" s="387" customFormat="1" ht="12" customHeight="1" x14ac:dyDescent="0.2">
      <c r="A18" s="15" t="s">
        <v>104</v>
      </c>
      <c r="B18" s="388" t="s">
        <v>252</v>
      </c>
      <c r="C18" s="273"/>
    </row>
    <row r="19" spans="1:3" s="387" customFormat="1" ht="12" customHeight="1" x14ac:dyDescent="0.2">
      <c r="A19" s="14" t="s">
        <v>105</v>
      </c>
      <c r="B19" s="389" t="s">
        <v>253</v>
      </c>
      <c r="C19" s="272"/>
    </row>
    <row r="20" spans="1:3" s="387" customFormat="1" ht="12" customHeight="1" x14ac:dyDescent="0.2">
      <c r="A20" s="14" t="s">
        <v>106</v>
      </c>
      <c r="B20" s="389" t="s">
        <v>414</v>
      </c>
      <c r="C20" s="272"/>
    </row>
    <row r="21" spans="1:3" s="387" customFormat="1" ht="12" customHeight="1" x14ac:dyDescent="0.2">
      <c r="A21" s="14" t="s">
        <v>107</v>
      </c>
      <c r="B21" s="389" t="s">
        <v>415</v>
      </c>
      <c r="C21" s="272"/>
    </row>
    <row r="22" spans="1:3" s="387" customFormat="1" ht="12" customHeight="1" x14ac:dyDescent="0.2">
      <c r="A22" s="14" t="s">
        <v>108</v>
      </c>
      <c r="B22" s="389" t="s">
        <v>564</v>
      </c>
      <c r="C22" s="272"/>
    </row>
    <row r="23" spans="1:3" s="387" customFormat="1" ht="12" customHeight="1" thickBot="1" x14ac:dyDescent="0.25">
      <c r="A23" s="16" t="s">
        <v>117</v>
      </c>
      <c r="B23" s="267" t="s">
        <v>255</v>
      </c>
      <c r="C23" s="274"/>
    </row>
    <row r="24" spans="1:3" s="387" customFormat="1" ht="12" customHeight="1" thickBot="1" x14ac:dyDescent="0.25">
      <c r="A24" s="20" t="s">
        <v>20</v>
      </c>
      <c r="B24" s="21" t="s">
        <v>256</v>
      </c>
      <c r="C24" s="270">
        <f>+C25+C26+C27+C28+C29</f>
        <v>0</v>
      </c>
    </row>
    <row r="25" spans="1:3" s="387" customFormat="1" ht="12" customHeight="1" x14ac:dyDescent="0.2">
      <c r="A25" s="15" t="s">
        <v>87</v>
      </c>
      <c r="B25" s="388" t="s">
        <v>257</v>
      </c>
      <c r="C25" s="273"/>
    </row>
    <row r="26" spans="1:3" s="387" customFormat="1" ht="12" customHeight="1" x14ac:dyDescent="0.2">
      <c r="A26" s="14" t="s">
        <v>88</v>
      </c>
      <c r="B26" s="389" t="s">
        <v>258</v>
      </c>
      <c r="C26" s="272"/>
    </row>
    <row r="27" spans="1:3" s="387" customFormat="1" ht="12" customHeight="1" x14ac:dyDescent="0.2">
      <c r="A27" s="14" t="s">
        <v>89</v>
      </c>
      <c r="B27" s="389" t="s">
        <v>416</v>
      </c>
      <c r="C27" s="272"/>
    </row>
    <row r="28" spans="1:3" s="387" customFormat="1" ht="12" customHeight="1" x14ac:dyDescent="0.2">
      <c r="A28" s="14" t="s">
        <v>90</v>
      </c>
      <c r="B28" s="389" t="s">
        <v>417</v>
      </c>
      <c r="C28" s="272"/>
    </row>
    <row r="29" spans="1:3" s="387" customFormat="1" ht="12" customHeight="1" x14ac:dyDescent="0.2">
      <c r="A29" s="14" t="s">
        <v>169</v>
      </c>
      <c r="B29" s="389" t="s">
        <v>259</v>
      </c>
      <c r="C29" s="272"/>
    </row>
    <row r="30" spans="1:3" s="534" customFormat="1" ht="12" customHeight="1" thickBot="1" x14ac:dyDescent="0.25">
      <c r="A30" s="544" t="s">
        <v>170</v>
      </c>
      <c r="B30" s="532" t="s">
        <v>559</v>
      </c>
      <c r="C30" s="533"/>
    </row>
    <row r="31" spans="1:3" s="387" customFormat="1" ht="12" customHeight="1" thickBot="1" x14ac:dyDescent="0.25">
      <c r="A31" s="20" t="s">
        <v>171</v>
      </c>
      <c r="B31" s="21" t="s">
        <v>543</v>
      </c>
      <c r="C31" s="276">
        <f>SUM(C32:C38)</f>
        <v>0</v>
      </c>
    </row>
    <row r="32" spans="1:3" s="387" customFormat="1" ht="12" customHeight="1" x14ac:dyDescent="0.2">
      <c r="A32" s="15" t="s">
        <v>262</v>
      </c>
      <c r="B32" s="388" t="str">
        <f>'KV_1.1.sz.mell.'!B32</f>
        <v>Vagyoni tipusú adók</v>
      </c>
      <c r="C32" s="273"/>
    </row>
    <row r="33" spans="1:3" s="387" customFormat="1" ht="12" customHeight="1" x14ac:dyDescent="0.2">
      <c r="A33" s="14" t="s">
        <v>263</v>
      </c>
      <c r="B33" s="388" t="str">
        <f>'KV_1.1.sz.mell.'!B33</f>
        <v>Idegenforgalmi adó</v>
      </c>
      <c r="C33" s="272"/>
    </row>
    <row r="34" spans="1:3" s="387" customFormat="1" ht="12" customHeight="1" x14ac:dyDescent="0.2">
      <c r="A34" s="14" t="s">
        <v>264</v>
      </c>
      <c r="B34" s="388" t="str">
        <f>'KV_1.1.sz.mell.'!B34</f>
        <v>Iparűzési adó</v>
      </c>
      <c r="C34" s="272"/>
    </row>
    <row r="35" spans="1:3" s="387" customFormat="1" ht="12" customHeight="1" x14ac:dyDescent="0.2">
      <c r="A35" s="14" t="s">
        <v>265</v>
      </c>
      <c r="B35" s="388" t="str">
        <f>'KV_1.1.sz.mell.'!B35</f>
        <v>Talajterhelési díj</v>
      </c>
      <c r="C35" s="272"/>
    </row>
    <row r="36" spans="1:3" s="387" customFormat="1" ht="12" customHeight="1" x14ac:dyDescent="0.2">
      <c r="A36" s="14" t="s">
        <v>544</v>
      </c>
      <c r="B36" s="388" t="str">
        <f>'KV_1.1.sz.mell.'!B36</f>
        <v>Gépjárműadó</v>
      </c>
      <c r="C36" s="272"/>
    </row>
    <row r="37" spans="1:3" s="387" customFormat="1" ht="12" customHeight="1" x14ac:dyDescent="0.2">
      <c r="A37" s="14" t="s">
        <v>545</v>
      </c>
      <c r="B37" s="388" t="str">
        <f>'KV_1.1.sz.mell.'!B37</f>
        <v>Egyéb közhatalmi bevételek</v>
      </c>
      <c r="C37" s="272"/>
    </row>
    <row r="38" spans="1:3" s="387" customFormat="1" ht="12" customHeight="1" thickBot="1" x14ac:dyDescent="0.25">
      <c r="A38" s="16" t="s">
        <v>546</v>
      </c>
      <c r="B38" s="388" t="str">
        <f>'KV_1.1.sz.mell.'!B38</f>
        <v>Kommunális adó</v>
      </c>
      <c r="C38" s="274"/>
    </row>
    <row r="39" spans="1:3" s="387" customFormat="1" ht="12" customHeight="1" thickBot="1" x14ac:dyDescent="0.25">
      <c r="A39" s="20" t="s">
        <v>22</v>
      </c>
      <c r="B39" s="21" t="s">
        <v>426</v>
      </c>
      <c r="C39" s="270">
        <f>SUM(C40:C50)</f>
        <v>0</v>
      </c>
    </row>
    <row r="40" spans="1:3" s="387" customFormat="1" ht="12" customHeight="1" x14ac:dyDescent="0.2">
      <c r="A40" s="15" t="s">
        <v>91</v>
      </c>
      <c r="B40" s="388" t="s">
        <v>269</v>
      </c>
      <c r="C40" s="273"/>
    </row>
    <row r="41" spans="1:3" s="387" customFormat="1" ht="12" customHeight="1" x14ac:dyDescent="0.2">
      <c r="A41" s="14" t="s">
        <v>92</v>
      </c>
      <c r="B41" s="389" t="s">
        <v>270</v>
      </c>
      <c r="C41" s="272"/>
    </row>
    <row r="42" spans="1:3" s="387" customFormat="1" ht="12" customHeight="1" x14ac:dyDescent="0.2">
      <c r="A42" s="14" t="s">
        <v>93</v>
      </c>
      <c r="B42" s="389" t="s">
        <v>271</v>
      </c>
      <c r="C42" s="272"/>
    </row>
    <row r="43" spans="1:3" s="387" customFormat="1" ht="12" customHeight="1" x14ac:dyDescent="0.2">
      <c r="A43" s="14" t="s">
        <v>173</v>
      </c>
      <c r="B43" s="389" t="s">
        <v>272</v>
      </c>
      <c r="C43" s="272"/>
    </row>
    <row r="44" spans="1:3" s="387" customFormat="1" ht="12" customHeight="1" x14ac:dyDescent="0.2">
      <c r="A44" s="14" t="s">
        <v>174</v>
      </c>
      <c r="B44" s="389" t="s">
        <v>273</v>
      </c>
      <c r="C44" s="272"/>
    </row>
    <row r="45" spans="1:3" s="387" customFormat="1" ht="12" customHeight="1" x14ac:dyDescent="0.2">
      <c r="A45" s="14" t="s">
        <v>175</v>
      </c>
      <c r="B45" s="389" t="s">
        <v>274</v>
      </c>
      <c r="C45" s="272"/>
    </row>
    <row r="46" spans="1:3" s="387" customFormat="1" ht="12" customHeight="1" x14ac:dyDescent="0.2">
      <c r="A46" s="14" t="s">
        <v>176</v>
      </c>
      <c r="B46" s="389" t="s">
        <v>275</v>
      </c>
      <c r="C46" s="272"/>
    </row>
    <row r="47" spans="1:3" s="387" customFormat="1" ht="12" customHeight="1" x14ac:dyDescent="0.2">
      <c r="A47" s="14" t="s">
        <v>177</v>
      </c>
      <c r="B47" s="389" t="s">
        <v>551</v>
      </c>
      <c r="C47" s="272"/>
    </row>
    <row r="48" spans="1:3" s="387" customFormat="1" ht="12" customHeight="1" x14ac:dyDescent="0.2">
      <c r="A48" s="14" t="s">
        <v>267</v>
      </c>
      <c r="B48" s="389" t="s">
        <v>277</v>
      </c>
      <c r="C48" s="275"/>
    </row>
    <row r="49" spans="1:3" s="387" customFormat="1" ht="12" customHeight="1" x14ac:dyDescent="0.2">
      <c r="A49" s="16" t="s">
        <v>268</v>
      </c>
      <c r="B49" s="390" t="s">
        <v>428</v>
      </c>
      <c r="C49" s="376"/>
    </row>
    <row r="50" spans="1:3" s="387" customFormat="1" ht="12" customHeight="1" thickBot="1" x14ac:dyDescent="0.25">
      <c r="A50" s="16" t="s">
        <v>427</v>
      </c>
      <c r="B50" s="267" t="s">
        <v>278</v>
      </c>
      <c r="C50" s="376"/>
    </row>
    <row r="51" spans="1:3" s="387" customFormat="1" ht="12" customHeight="1" thickBot="1" x14ac:dyDescent="0.25">
      <c r="A51" s="20" t="s">
        <v>23</v>
      </c>
      <c r="B51" s="21" t="s">
        <v>279</v>
      </c>
      <c r="C51" s="270">
        <f>SUM(C52:C56)</f>
        <v>0</v>
      </c>
    </row>
    <row r="52" spans="1:3" s="387" customFormat="1" ht="12" customHeight="1" x14ac:dyDescent="0.2">
      <c r="A52" s="15" t="s">
        <v>94</v>
      </c>
      <c r="B52" s="388" t="s">
        <v>283</v>
      </c>
      <c r="C52" s="432"/>
    </row>
    <row r="53" spans="1:3" s="387" customFormat="1" ht="12" customHeight="1" x14ac:dyDescent="0.2">
      <c r="A53" s="14" t="s">
        <v>95</v>
      </c>
      <c r="B53" s="389" t="s">
        <v>284</v>
      </c>
      <c r="C53" s="275"/>
    </row>
    <row r="54" spans="1:3" s="387" customFormat="1" ht="12" customHeight="1" x14ac:dyDescent="0.2">
      <c r="A54" s="14" t="s">
        <v>280</v>
      </c>
      <c r="B54" s="389" t="s">
        <v>285</v>
      </c>
      <c r="C54" s="275"/>
    </row>
    <row r="55" spans="1:3" s="387" customFormat="1" ht="12" customHeight="1" x14ac:dyDescent="0.2">
      <c r="A55" s="14" t="s">
        <v>281</v>
      </c>
      <c r="B55" s="389" t="s">
        <v>286</v>
      </c>
      <c r="C55" s="275"/>
    </row>
    <row r="56" spans="1:3" s="387" customFormat="1" ht="12" customHeight="1" thickBot="1" x14ac:dyDescent="0.25">
      <c r="A56" s="16" t="s">
        <v>282</v>
      </c>
      <c r="B56" s="267" t="s">
        <v>287</v>
      </c>
      <c r="C56" s="376"/>
    </row>
    <row r="57" spans="1:3" s="387" customFormat="1" ht="12" customHeight="1" thickBot="1" x14ac:dyDescent="0.25">
      <c r="A57" s="20" t="s">
        <v>178</v>
      </c>
      <c r="B57" s="21" t="s">
        <v>288</v>
      </c>
      <c r="C57" s="270">
        <f>SUM(C58:C60)</f>
        <v>0</v>
      </c>
    </row>
    <row r="58" spans="1:3" s="387" customFormat="1" ht="12" customHeight="1" x14ac:dyDescent="0.2">
      <c r="A58" s="15" t="s">
        <v>96</v>
      </c>
      <c r="B58" s="388" t="s">
        <v>289</v>
      </c>
      <c r="C58" s="273"/>
    </row>
    <row r="59" spans="1:3" s="387" customFormat="1" ht="12" customHeight="1" x14ac:dyDescent="0.2">
      <c r="A59" s="14" t="s">
        <v>97</v>
      </c>
      <c r="B59" s="389" t="s">
        <v>418</v>
      </c>
      <c r="C59" s="272"/>
    </row>
    <row r="60" spans="1:3" s="387" customFormat="1" ht="12" customHeight="1" x14ac:dyDescent="0.2">
      <c r="A60" s="14" t="s">
        <v>292</v>
      </c>
      <c r="B60" s="389" t="s">
        <v>290</v>
      </c>
      <c r="C60" s="272"/>
    </row>
    <row r="61" spans="1:3" s="387" customFormat="1" ht="12" customHeight="1" thickBot="1" x14ac:dyDescent="0.25">
      <c r="A61" s="16" t="s">
        <v>293</v>
      </c>
      <c r="B61" s="267" t="s">
        <v>291</v>
      </c>
      <c r="C61" s="274"/>
    </row>
    <row r="62" spans="1:3" s="387" customFormat="1" ht="12" customHeight="1" thickBot="1" x14ac:dyDescent="0.25">
      <c r="A62" s="20" t="s">
        <v>25</v>
      </c>
      <c r="B62" s="265" t="s">
        <v>294</v>
      </c>
      <c r="C62" s="270">
        <f>SUM(C63:C65)</f>
        <v>0</v>
      </c>
    </row>
    <row r="63" spans="1:3" s="387" customFormat="1" ht="12" customHeight="1" x14ac:dyDescent="0.2">
      <c r="A63" s="15" t="s">
        <v>179</v>
      </c>
      <c r="B63" s="388" t="s">
        <v>296</v>
      </c>
      <c r="C63" s="275"/>
    </row>
    <row r="64" spans="1:3" s="387" customFormat="1" ht="12" customHeight="1" x14ac:dyDescent="0.2">
      <c r="A64" s="14" t="s">
        <v>180</v>
      </c>
      <c r="B64" s="389" t="s">
        <v>419</v>
      </c>
      <c r="C64" s="275"/>
    </row>
    <row r="65" spans="1:3" s="387" customFormat="1" ht="12" customHeight="1" x14ac:dyDescent="0.2">
      <c r="A65" s="14" t="s">
        <v>226</v>
      </c>
      <c r="B65" s="389" t="s">
        <v>297</v>
      </c>
      <c r="C65" s="275"/>
    </row>
    <row r="66" spans="1:3" s="387" customFormat="1" ht="12" customHeight="1" thickBot="1" x14ac:dyDescent="0.25">
      <c r="A66" s="16" t="s">
        <v>295</v>
      </c>
      <c r="B66" s="267" t="s">
        <v>298</v>
      </c>
      <c r="C66" s="275"/>
    </row>
    <row r="67" spans="1:3" s="387" customFormat="1" ht="12" customHeight="1" thickBot="1" x14ac:dyDescent="0.25">
      <c r="A67" s="460" t="s">
        <v>468</v>
      </c>
      <c r="B67" s="21" t="s">
        <v>299</v>
      </c>
      <c r="C67" s="276">
        <f>+C10+C17+C24+C31+C39+C51+C57+C62</f>
        <v>0</v>
      </c>
    </row>
    <row r="68" spans="1:3" s="387" customFormat="1" ht="12" customHeight="1" thickBot="1" x14ac:dyDescent="0.25">
      <c r="A68" s="435" t="s">
        <v>300</v>
      </c>
      <c r="B68" s="265" t="s">
        <v>301</v>
      </c>
      <c r="C68" s="270">
        <f>SUM(C69:C71)</f>
        <v>0</v>
      </c>
    </row>
    <row r="69" spans="1:3" s="387" customFormat="1" ht="12" customHeight="1" x14ac:dyDescent="0.2">
      <c r="A69" s="15" t="s">
        <v>329</v>
      </c>
      <c r="B69" s="388" t="s">
        <v>302</v>
      </c>
      <c r="C69" s="275"/>
    </row>
    <row r="70" spans="1:3" s="387" customFormat="1" ht="12" customHeight="1" x14ac:dyDescent="0.2">
      <c r="A70" s="14" t="s">
        <v>338</v>
      </c>
      <c r="B70" s="389" t="s">
        <v>303</v>
      </c>
      <c r="C70" s="275"/>
    </row>
    <row r="71" spans="1:3" s="387" customFormat="1" ht="12" customHeight="1" thickBot="1" x14ac:dyDescent="0.25">
      <c r="A71" s="16" t="s">
        <v>339</v>
      </c>
      <c r="B71" s="454" t="s">
        <v>560</v>
      </c>
      <c r="C71" s="275"/>
    </row>
    <row r="72" spans="1:3" s="387" customFormat="1" ht="12" customHeight="1" thickBot="1" x14ac:dyDescent="0.25">
      <c r="A72" s="435" t="s">
        <v>305</v>
      </c>
      <c r="B72" s="265" t="s">
        <v>306</v>
      </c>
      <c r="C72" s="270">
        <f>SUM(C73:C76)</f>
        <v>0</v>
      </c>
    </row>
    <row r="73" spans="1:3" s="387" customFormat="1" ht="12" customHeight="1" x14ac:dyDescent="0.2">
      <c r="A73" s="15" t="s">
        <v>147</v>
      </c>
      <c r="B73" s="388" t="s">
        <v>307</v>
      </c>
      <c r="C73" s="275"/>
    </row>
    <row r="74" spans="1:3" s="387" customFormat="1" ht="12" customHeight="1" x14ac:dyDescent="0.2">
      <c r="A74" s="14" t="s">
        <v>148</v>
      </c>
      <c r="B74" s="389" t="s">
        <v>561</v>
      </c>
      <c r="C74" s="275"/>
    </row>
    <row r="75" spans="1:3" s="387" customFormat="1" ht="12" customHeight="1" thickBot="1" x14ac:dyDescent="0.25">
      <c r="A75" s="16" t="s">
        <v>330</v>
      </c>
      <c r="B75" s="390" t="s">
        <v>308</v>
      </c>
      <c r="C75" s="376"/>
    </row>
    <row r="76" spans="1:3" s="387" customFormat="1" ht="12" customHeight="1" thickBot="1" x14ac:dyDescent="0.25">
      <c r="A76" s="546" t="s">
        <v>331</v>
      </c>
      <c r="B76" s="547" t="s">
        <v>562</v>
      </c>
      <c r="C76" s="548"/>
    </row>
    <row r="77" spans="1:3" s="387" customFormat="1" ht="12" customHeight="1" thickBot="1" x14ac:dyDescent="0.25">
      <c r="A77" s="435" t="s">
        <v>309</v>
      </c>
      <c r="B77" s="265" t="s">
        <v>310</v>
      </c>
      <c r="C77" s="270">
        <f>SUM(C78:C79)</f>
        <v>0</v>
      </c>
    </row>
    <row r="78" spans="1:3" s="387" customFormat="1" ht="12" customHeight="1" thickBot="1" x14ac:dyDescent="0.25">
      <c r="A78" s="13" t="s">
        <v>332</v>
      </c>
      <c r="B78" s="545" t="s">
        <v>311</v>
      </c>
      <c r="C78" s="376"/>
    </row>
    <row r="79" spans="1:3" s="387" customFormat="1" ht="12" customHeight="1" thickBot="1" x14ac:dyDescent="0.25">
      <c r="A79" s="546" t="s">
        <v>333</v>
      </c>
      <c r="B79" s="547" t="s">
        <v>312</v>
      </c>
      <c r="C79" s="548"/>
    </row>
    <row r="80" spans="1:3" s="387" customFormat="1" ht="12" customHeight="1" thickBot="1" x14ac:dyDescent="0.25">
      <c r="A80" s="435" t="s">
        <v>313</v>
      </c>
      <c r="B80" s="265" t="s">
        <v>314</v>
      </c>
      <c r="C80" s="270">
        <f>SUM(C81:C83)</f>
        <v>0</v>
      </c>
    </row>
    <row r="81" spans="1:3" s="387" customFormat="1" ht="12" customHeight="1" x14ac:dyDescent="0.2">
      <c r="A81" s="15" t="s">
        <v>334</v>
      </c>
      <c r="B81" s="388" t="s">
        <v>315</v>
      </c>
      <c r="C81" s="275"/>
    </row>
    <row r="82" spans="1:3" s="387" customFormat="1" ht="12" customHeight="1" x14ac:dyDescent="0.2">
      <c r="A82" s="14" t="s">
        <v>335</v>
      </c>
      <c r="B82" s="389" t="s">
        <v>316</v>
      </c>
      <c r="C82" s="275"/>
    </row>
    <row r="83" spans="1:3" s="387" customFormat="1" ht="12" customHeight="1" thickBot="1" x14ac:dyDescent="0.25">
      <c r="A83" s="18" t="s">
        <v>336</v>
      </c>
      <c r="B83" s="549" t="s">
        <v>563</v>
      </c>
      <c r="C83" s="550"/>
    </row>
    <row r="84" spans="1:3" s="387" customFormat="1" ht="12" customHeight="1" thickBot="1" x14ac:dyDescent="0.25">
      <c r="A84" s="435" t="s">
        <v>317</v>
      </c>
      <c r="B84" s="265" t="s">
        <v>337</v>
      </c>
      <c r="C84" s="270">
        <f>SUM(C85:C88)</f>
        <v>0</v>
      </c>
    </row>
    <row r="85" spans="1:3" s="387" customFormat="1" ht="12" customHeight="1" x14ac:dyDescent="0.2">
      <c r="A85" s="392" t="s">
        <v>318</v>
      </c>
      <c r="B85" s="388" t="s">
        <v>319</v>
      </c>
      <c r="C85" s="275"/>
    </row>
    <row r="86" spans="1:3" s="387" customFormat="1" ht="12" customHeight="1" x14ac:dyDescent="0.2">
      <c r="A86" s="393" t="s">
        <v>320</v>
      </c>
      <c r="B86" s="389" t="s">
        <v>321</v>
      </c>
      <c r="C86" s="275"/>
    </row>
    <row r="87" spans="1:3" s="387" customFormat="1" ht="12" customHeight="1" x14ac:dyDescent="0.2">
      <c r="A87" s="393" t="s">
        <v>322</v>
      </c>
      <c r="B87" s="389" t="s">
        <v>323</v>
      </c>
      <c r="C87" s="275"/>
    </row>
    <row r="88" spans="1:3" s="387" customFormat="1" ht="12" customHeight="1" thickBot="1" x14ac:dyDescent="0.25">
      <c r="A88" s="394" t="s">
        <v>324</v>
      </c>
      <c r="B88" s="267" t="s">
        <v>325</v>
      </c>
      <c r="C88" s="275"/>
    </row>
    <row r="89" spans="1:3" s="387" customFormat="1" ht="12" customHeight="1" thickBot="1" x14ac:dyDescent="0.25">
      <c r="A89" s="435" t="s">
        <v>326</v>
      </c>
      <c r="B89" s="265" t="s">
        <v>467</v>
      </c>
      <c r="C89" s="433"/>
    </row>
    <row r="90" spans="1:3" s="387" customFormat="1" ht="13.5" customHeight="1" thickBot="1" x14ac:dyDescent="0.25">
      <c r="A90" s="435" t="s">
        <v>328</v>
      </c>
      <c r="B90" s="265" t="s">
        <v>327</v>
      </c>
      <c r="C90" s="433"/>
    </row>
    <row r="91" spans="1:3" s="387" customFormat="1" ht="15.75" customHeight="1" thickBot="1" x14ac:dyDescent="0.25">
      <c r="A91" s="435" t="s">
        <v>340</v>
      </c>
      <c r="B91" s="395" t="s">
        <v>470</v>
      </c>
      <c r="C91" s="276">
        <f>+C68+C72+C77+C80+C84+C90+C89</f>
        <v>0</v>
      </c>
    </row>
    <row r="92" spans="1:3" s="387" customFormat="1" ht="16.5" customHeight="1" thickBot="1" x14ac:dyDescent="0.25">
      <c r="A92" s="436" t="s">
        <v>469</v>
      </c>
      <c r="B92" s="396" t="s">
        <v>471</v>
      </c>
      <c r="C92" s="276">
        <f>+C67+C91</f>
        <v>0</v>
      </c>
    </row>
    <row r="93" spans="1:3" s="387" customFormat="1" ht="11.1" customHeight="1" x14ac:dyDescent="0.2">
      <c r="A93" s="5"/>
      <c r="B93" s="6"/>
      <c r="C93" s="277"/>
    </row>
    <row r="94" spans="1:3" ht="16.5" customHeight="1" x14ac:dyDescent="0.25">
      <c r="A94" s="753" t="s">
        <v>47</v>
      </c>
      <c r="B94" s="753"/>
      <c r="C94" s="753"/>
    </row>
    <row r="95" spans="1:3" s="397" customFormat="1" ht="16.5" customHeight="1" thickBot="1" x14ac:dyDescent="0.3">
      <c r="A95" s="750" t="s">
        <v>151</v>
      </c>
      <c r="B95" s="750"/>
      <c r="C95" s="557" t="str">
        <f>C7</f>
        <v>Forintban!</v>
      </c>
    </row>
    <row r="96" spans="1:3" ht="30" customHeight="1" thickBot="1" x14ac:dyDescent="0.3">
      <c r="A96" s="538" t="s">
        <v>69</v>
      </c>
      <c r="B96" s="539" t="s">
        <v>48</v>
      </c>
      <c r="C96" s="540" t="str">
        <f>+C8</f>
        <v>2020. évi előirányzat</v>
      </c>
    </row>
    <row r="97" spans="1:3" s="386" customFormat="1" ht="12" customHeight="1" thickBot="1" x14ac:dyDescent="0.25">
      <c r="A97" s="538"/>
      <c r="B97" s="539" t="s">
        <v>485</v>
      </c>
      <c r="C97" s="540" t="s">
        <v>486</v>
      </c>
    </row>
    <row r="98" spans="1:3" ht="12" customHeight="1" thickBot="1" x14ac:dyDescent="0.3">
      <c r="A98" s="22" t="s">
        <v>18</v>
      </c>
      <c r="B98" s="28" t="s">
        <v>429</v>
      </c>
      <c r="C98" s="269">
        <f>C99+C100+C101+C102+C103+C116</f>
        <v>0</v>
      </c>
    </row>
    <row r="99" spans="1:3" ht="12" customHeight="1" x14ac:dyDescent="0.25">
      <c r="A99" s="17" t="s">
        <v>98</v>
      </c>
      <c r="B99" s="10" t="s">
        <v>49</v>
      </c>
      <c r="C99" s="271"/>
    </row>
    <row r="100" spans="1:3" ht="12" customHeight="1" x14ac:dyDescent="0.25">
      <c r="A100" s="14" t="s">
        <v>99</v>
      </c>
      <c r="B100" s="8" t="s">
        <v>181</v>
      </c>
      <c r="C100" s="272"/>
    </row>
    <row r="101" spans="1:3" ht="12" customHeight="1" x14ac:dyDescent="0.25">
      <c r="A101" s="14" t="s">
        <v>100</v>
      </c>
      <c r="B101" s="8" t="s">
        <v>138</v>
      </c>
      <c r="C101" s="274"/>
    </row>
    <row r="102" spans="1:3" ht="12" customHeight="1" x14ac:dyDescent="0.25">
      <c r="A102" s="14" t="s">
        <v>101</v>
      </c>
      <c r="B102" s="11" t="s">
        <v>182</v>
      </c>
      <c r="C102" s="274"/>
    </row>
    <row r="103" spans="1:3" ht="12" customHeight="1" x14ac:dyDescent="0.25">
      <c r="A103" s="14" t="s">
        <v>112</v>
      </c>
      <c r="B103" s="19" t="s">
        <v>183</v>
      </c>
      <c r="C103" s="274"/>
    </row>
    <row r="104" spans="1:3" ht="12" customHeight="1" x14ac:dyDescent="0.25">
      <c r="A104" s="14" t="s">
        <v>102</v>
      </c>
      <c r="B104" s="8" t="s">
        <v>434</v>
      </c>
      <c r="C104" s="274"/>
    </row>
    <row r="105" spans="1:3" ht="12" customHeight="1" x14ac:dyDescent="0.25">
      <c r="A105" s="14" t="s">
        <v>103</v>
      </c>
      <c r="B105" s="140" t="s">
        <v>433</v>
      </c>
      <c r="C105" s="274"/>
    </row>
    <row r="106" spans="1:3" ht="12" customHeight="1" x14ac:dyDescent="0.25">
      <c r="A106" s="14" t="s">
        <v>113</v>
      </c>
      <c r="B106" s="140" t="s">
        <v>432</v>
      </c>
      <c r="C106" s="274"/>
    </row>
    <row r="107" spans="1:3" ht="12" customHeight="1" x14ac:dyDescent="0.25">
      <c r="A107" s="14" t="s">
        <v>114</v>
      </c>
      <c r="B107" s="138" t="s">
        <v>343</v>
      </c>
      <c r="C107" s="274"/>
    </row>
    <row r="108" spans="1:3" ht="12" customHeight="1" x14ac:dyDescent="0.25">
      <c r="A108" s="14" t="s">
        <v>115</v>
      </c>
      <c r="B108" s="139" t="s">
        <v>344</v>
      </c>
      <c r="C108" s="274"/>
    </row>
    <row r="109" spans="1:3" ht="12" customHeight="1" x14ac:dyDescent="0.25">
      <c r="A109" s="14" t="s">
        <v>116</v>
      </c>
      <c r="B109" s="139" t="s">
        <v>345</v>
      </c>
      <c r="C109" s="274"/>
    </row>
    <row r="110" spans="1:3" ht="12" customHeight="1" x14ac:dyDescent="0.25">
      <c r="A110" s="14" t="s">
        <v>118</v>
      </c>
      <c r="B110" s="138" t="s">
        <v>346</v>
      </c>
      <c r="C110" s="274"/>
    </row>
    <row r="111" spans="1:3" ht="12" customHeight="1" x14ac:dyDescent="0.25">
      <c r="A111" s="14" t="s">
        <v>184</v>
      </c>
      <c r="B111" s="138" t="s">
        <v>347</v>
      </c>
      <c r="C111" s="274"/>
    </row>
    <row r="112" spans="1:3" ht="12" customHeight="1" x14ac:dyDescent="0.25">
      <c r="A112" s="14" t="s">
        <v>341</v>
      </c>
      <c r="B112" s="139" t="s">
        <v>348</v>
      </c>
      <c r="C112" s="274"/>
    </row>
    <row r="113" spans="1:3" ht="12" customHeight="1" x14ac:dyDescent="0.25">
      <c r="A113" s="13" t="s">
        <v>342</v>
      </c>
      <c r="B113" s="140" t="s">
        <v>349</v>
      </c>
      <c r="C113" s="274"/>
    </row>
    <row r="114" spans="1:3" ht="12" customHeight="1" x14ac:dyDescent="0.25">
      <c r="A114" s="14" t="s">
        <v>430</v>
      </c>
      <c r="B114" s="140" t="s">
        <v>350</v>
      </c>
      <c r="C114" s="274"/>
    </row>
    <row r="115" spans="1:3" ht="12" customHeight="1" x14ac:dyDescent="0.25">
      <c r="A115" s="16" t="s">
        <v>431</v>
      </c>
      <c r="B115" s="140" t="s">
        <v>351</v>
      </c>
      <c r="C115" s="274"/>
    </row>
    <row r="116" spans="1:3" ht="12" customHeight="1" x14ac:dyDescent="0.25">
      <c r="A116" s="14" t="s">
        <v>435</v>
      </c>
      <c r="B116" s="11" t="s">
        <v>50</v>
      </c>
      <c r="C116" s="272"/>
    </row>
    <row r="117" spans="1:3" ht="12" customHeight="1" x14ac:dyDescent="0.25">
      <c r="A117" s="14" t="s">
        <v>436</v>
      </c>
      <c r="B117" s="8" t="s">
        <v>438</v>
      </c>
      <c r="C117" s="272"/>
    </row>
    <row r="118" spans="1:3" ht="12" customHeight="1" thickBot="1" x14ac:dyDescent="0.3">
      <c r="A118" s="18" t="s">
        <v>437</v>
      </c>
      <c r="B118" s="458" t="s">
        <v>439</v>
      </c>
      <c r="C118" s="278"/>
    </row>
    <row r="119" spans="1:3" ht="12" customHeight="1" thickBot="1" x14ac:dyDescent="0.3">
      <c r="A119" s="455" t="s">
        <v>19</v>
      </c>
      <c r="B119" s="456" t="s">
        <v>352</v>
      </c>
      <c r="C119" s="457">
        <f>+C120+C122+C124</f>
        <v>0</v>
      </c>
    </row>
    <row r="120" spans="1:3" ht="12" customHeight="1" x14ac:dyDescent="0.25">
      <c r="A120" s="15" t="s">
        <v>104</v>
      </c>
      <c r="B120" s="8" t="s">
        <v>225</v>
      </c>
      <c r="C120" s="273"/>
    </row>
    <row r="121" spans="1:3" ht="12" customHeight="1" x14ac:dyDescent="0.25">
      <c r="A121" s="15" t="s">
        <v>105</v>
      </c>
      <c r="B121" s="12" t="s">
        <v>356</v>
      </c>
      <c r="C121" s="273"/>
    </row>
    <row r="122" spans="1:3" ht="12" customHeight="1" x14ac:dyDescent="0.25">
      <c r="A122" s="15" t="s">
        <v>106</v>
      </c>
      <c r="B122" s="12" t="s">
        <v>185</v>
      </c>
      <c r="C122" s="272"/>
    </row>
    <row r="123" spans="1:3" ht="12" customHeight="1" x14ac:dyDescent="0.25">
      <c r="A123" s="15" t="s">
        <v>107</v>
      </c>
      <c r="B123" s="12" t="s">
        <v>357</v>
      </c>
      <c r="C123" s="237"/>
    </row>
    <row r="124" spans="1:3" ht="12" customHeight="1" x14ac:dyDescent="0.25">
      <c r="A124" s="15" t="s">
        <v>108</v>
      </c>
      <c r="B124" s="267" t="s">
        <v>565</v>
      </c>
      <c r="C124" s="237"/>
    </row>
    <row r="125" spans="1:3" ht="12" customHeight="1" x14ac:dyDescent="0.25">
      <c r="A125" s="15" t="s">
        <v>117</v>
      </c>
      <c r="B125" s="266" t="s">
        <v>420</v>
      </c>
      <c r="C125" s="237"/>
    </row>
    <row r="126" spans="1:3" ht="12" customHeight="1" x14ac:dyDescent="0.25">
      <c r="A126" s="15" t="s">
        <v>119</v>
      </c>
      <c r="B126" s="384" t="s">
        <v>362</v>
      </c>
      <c r="C126" s="237"/>
    </row>
    <row r="127" spans="1:3" x14ac:dyDescent="0.25">
      <c r="A127" s="15" t="s">
        <v>186</v>
      </c>
      <c r="B127" s="139" t="s">
        <v>345</v>
      </c>
      <c r="C127" s="237"/>
    </row>
    <row r="128" spans="1:3" ht="12" customHeight="1" x14ac:dyDescent="0.25">
      <c r="A128" s="15" t="s">
        <v>187</v>
      </c>
      <c r="B128" s="139" t="s">
        <v>361</v>
      </c>
      <c r="C128" s="237"/>
    </row>
    <row r="129" spans="1:3" ht="12" customHeight="1" x14ac:dyDescent="0.25">
      <c r="A129" s="15" t="s">
        <v>188</v>
      </c>
      <c r="B129" s="139" t="s">
        <v>360</v>
      </c>
      <c r="C129" s="237"/>
    </row>
    <row r="130" spans="1:3" ht="12" customHeight="1" x14ac:dyDescent="0.25">
      <c r="A130" s="15" t="s">
        <v>353</v>
      </c>
      <c r="B130" s="139" t="s">
        <v>348</v>
      </c>
      <c r="C130" s="237"/>
    </row>
    <row r="131" spans="1:3" ht="12" customHeight="1" x14ac:dyDescent="0.25">
      <c r="A131" s="15" t="s">
        <v>354</v>
      </c>
      <c r="B131" s="139" t="s">
        <v>359</v>
      </c>
      <c r="C131" s="237"/>
    </row>
    <row r="132" spans="1:3" ht="16.5" thickBot="1" x14ac:dyDescent="0.3">
      <c r="A132" s="13" t="s">
        <v>355</v>
      </c>
      <c r="B132" s="139" t="s">
        <v>358</v>
      </c>
      <c r="C132" s="239"/>
    </row>
    <row r="133" spans="1:3" ht="12" customHeight="1" thickBot="1" x14ac:dyDescent="0.3">
      <c r="A133" s="20" t="s">
        <v>20</v>
      </c>
      <c r="B133" s="120" t="s">
        <v>440</v>
      </c>
      <c r="C133" s="270">
        <f>+C98+C119</f>
        <v>0</v>
      </c>
    </row>
    <row r="134" spans="1:3" ht="12" customHeight="1" thickBot="1" x14ac:dyDescent="0.3">
      <c r="A134" s="20" t="s">
        <v>21</v>
      </c>
      <c r="B134" s="120" t="s">
        <v>441</v>
      </c>
      <c r="C134" s="270">
        <f>+C135+C136+C137</f>
        <v>0</v>
      </c>
    </row>
    <row r="135" spans="1:3" ht="12" customHeight="1" x14ac:dyDescent="0.25">
      <c r="A135" s="15" t="s">
        <v>262</v>
      </c>
      <c r="B135" s="12" t="s">
        <v>448</v>
      </c>
      <c r="C135" s="237"/>
    </row>
    <row r="136" spans="1:3" ht="12" customHeight="1" x14ac:dyDescent="0.25">
      <c r="A136" s="15" t="s">
        <v>263</v>
      </c>
      <c r="B136" s="12" t="s">
        <v>449</v>
      </c>
      <c r="C136" s="237"/>
    </row>
    <row r="137" spans="1:3" ht="12" customHeight="1" thickBot="1" x14ac:dyDescent="0.3">
      <c r="A137" s="13" t="s">
        <v>264</v>
      </c>
      <c r="B137" s="12" t="s">
        <v>450</v>
      </c>
      <c r="C137" s="237"/>
    </row>
    <row r="138" spans="1:3" ht="12" customHeight="1" thickBot="1" x14ac:dyDescent="0.3">
      <c r="A138" s="20" t="s">
        <v>22</v>
      </c>
      <c r="B138" s="120" t="s">
        <v>442</v>
      </c>
      <c r="C138" s="270">
        <f>SUM(C139:C144)</f>
        <v>0</v>
      </c>
    </row>
    <row r="139" spans="1:3" ht="12" customHeight="1" x14ac:dyDescent="0.25">
      <c r="A139" s="15" t="s">
        <v>91</v>
      </c>
      <c r="B139" s="9" t="s">
        <v>451</v>
      </c>
      <c r="C139" s="237"/>
    </row>
    <row r="140" spans="1:3" ht="12" customHeight="1" x14ac:dyDescent="0.25">
      <c r="A140" s="15" t="s">
        <v>92</v>
      </c>
      <c r="B140" s="9" t="s">
        <v>443</v>
      </c>
      <c r="C140" s="237"/>
    </row>
    <row r="141" spans="1:3" ht="12" customHeight="1" x14ac:dyDescent="0.25">
      <c r="A141" s="15" t="s">
        <v>93</v>
      </c>
      <c r="B141" s="9" t="s">
        <v>444</v>
      </c>
      <c r="C141" s="237"/>
    </row>
    <row r="142" spans="1:3" ht="12" customHeight="1" x14ac:dyDescent="0.25">
      <c r="A142" s="15" t="s">
        <v>173</v>
      </c>
      <c r="B142" s="9" t="s">
        <v>445</v>
      </c>
      <c r="C142" s="237"/>
    </row>
    <row r="143" spans="1:3" ht="12" customHeight="1" x14ac:dyDescent="0.25">
      <c r="A143" s="13" t="s">
        <v>174</v>
      </c>
      <c r="B143" s="7" t="s">
        <v>446</v>
      </c>
      <c r="C143" s="239"/>
    </row>
    <row r="144" spans="1:3" ht="12" customHeight="1" thickBot="1" x14ac:dyDescent="0.3">
      <c r="A144" s="18" t="s">
        <v>175</v>
      </c>
      <c r="B144" s="699" t="s">
        <v>447</v>
      </c>
      <c r="C144" s="465"/>
    </row>
    <row r="145" spans="1:9" ht="12" customHeight="1" thickBot="1" x14ac:dyDescent="0.3">
      <c r="A145" s="20" t="s">
        <v>23</v>
      </c>
      <c r="B145" s="120" t="s">
        <v>455</v>
      </c>
      <c r="C145" s="276">
        <f>+C146+C147+C148+C149</f>
        <v>0</v>
      </c>
    </row>
    <row r="146" spans="1:9" ht="12" customHeight="1" x14ac:dyDescent="0.25">
      <c r="A146" s="15" t="s">
        <v>94</v>
      </c>
      <c r="B146" s="9" t="s">
        <v>363</v>
      </c>
      <c r="C146" s="237"/>
    </row>
    <row r="147" spans="1:9" ht="12" customHeight="1" x14ac:dyDescent="0.25">
      <c r="A147" s="15" t="s">
        <v>95</v>
      </c>
      <c r="B147" s="9" t="s">
        <v>364</v>
      </c>
      <c r="C147" s="237"/>
    </row>
    <row r="148" spans="1:9" ht="12" customHeight="1" thickBot="1" x14ac:dyDescent="0.3">
      <c r="A148" s="13" t="s">
        <v>280</v>
      </c>
      <c r="B148" s="7" t="s">
        <v>456</v>
      </c>
      <c r="C148" s="239"/>
    </row>
    <row r="149" spans="1:9" ht="12" customHeight="1" thickBot="1" x14ac:dyDescent="0.3">
      <c r="A149" s="546" t="s">
        <v>281</v>
      </c>
      <c r="B149" s="551" t="s">
        <v>382</v>
      </c>
      <c r="C149" s="552"/>
    </row>
    <row r="150" spans="1:9" ht="12" customHeight="1" thickBot="1" x14ac:dyDescent="0.3">
      <c r="A150" s="20" t="s">
        <v>24</v>
      </c>
      <c r="B150" s="120" t="s">
        <v>457</v>
      </c>
      <c r="C150" s="279">
        <f>SUM(C151:C155)</f>
        <v>0</v>
      </c>
    </row>
    <row r="151" spans="1:9" ht="12" customHeight="1" x14ac:dyDescent="0.25">
      <c r="A151" s="15" t="s">
        <v>96</v>
      </c>
      <c r="B151" s="9" t="s">
        <v>452</v>
      </c>
      <c r="C151" s="237"/>
    </row>
    <row r="152" spans="1:9" ht="12" customHeight="1" x14ac:dyDescent="0.25">
      <c r="A152" s="15" t="s">
        <v>97</v>
      </c>
      <c r="B152" s="9" t="s">
        <v>459</v>
      </c>
      <c r="C152" s="237"/>
    </row>
    <row r="153" spans="1:9" ht="12" customHeight="1" x14ac:dyDescent="0.25">
      <c r="A153" s="15" t="s">
        <v>292</v>
      </c>
      <c r="B153" s="9" t="s">
        <v>454</v>
      </c>
      <c r="C153" s="237"/>
    </row>
    <row r="154" spans="1:9" ht="12" customHeight="1" x14ac:dyDescent="0.25">
      <c r="A154" s="15" t="s">
        <v>293</v>
      </c>
      <c r="B154" s="9" t="s">
        <v>510</v>
      </c>
      <c r="C154" s="237"/>
    </row>
    <row r="155" spans="1:9" ht="12" customHeight="1" thickBot="1" x14ac:dyDescent="0.3">
      <c r="A155" s="15" t="s">
        <v>458</v>
      </c>
      <c r="B155" s="9" t="s">
        <v>461</v>
      </c>
      <c r="C155" s="237"/>
    </row>
    <row r="156" spans="1:9" ht="12" customHeight="1" thickBot="1" x14ac:dyDescent="0.3">
      <c r="A156" s="20" t="s">
        <v>25</v>
      </c>
      <c r="B156" s="120" t="s">
        <v>462</v>
      </c>
      <c r="C156" s="459"/>
    </row>
    <row r="157" spans="1:9" ht="12" customHeight="1" thickBot="1" x14ac:dyDescent="0.3">
      <c r="A157" s="20" t="s">
        <v>26</v>
      </c>
      <c r="B157" s="120" t="s">
        <v>463</v>
      </c>
      <c r="C157" s="459"/>
    </row>
    <row r="158" spans="1:9" ht="15.2" customHeight="1" thickBot="1" x14ac:dyDescent="0.3">
      <c r="A158" s="20" t="s">
        <v>27</v>
      </c>
      <c r="B158" s="120" t="s">
        <v>465</v>
      </c>
      <c r="C158" s="553">
        <f>+C134+C138+C145+C150+C156+C157</f>
        <v>0</v>
      </c>
      <c r="F158" s="399"/>
      <c r="G158" s="400"/>
      <c r="H158" s="400"/>
      <c r="I158" s="400"/>
    </row>
    <row r="159" spans="1:9" s="387" customFormat="1" ht="17.25" customHeight="1" thickBot="1" x14ac:dyDescent="0.25">
      <c r="A159" s="268" t="s">
        <v>28</v>
      </c>
      <c r="B159" s="554" t="s">
        <v>464</v>
      </c>
      <c r="C159" s="553">
        <f>+C133+C158</f>
        <v>0</v>
      </c>
    </row>
    <row r="160" spans="1:9" ht="15.95" customHeight="1" x14ac:dyDescent="0.25">
      <c r="A160" s="555"/>
      <c r="B160" s="555"/>
      <c r="C160" s="613">
        <f>C92-C159</f>
        <v>0</v>
      </c>
    </row>
    <row r="161" spans="1:4" x14ac:dyDescent="0.25">
      <c r="A161" s="751" t="s">
        <v>365</v>
      </c>
      <c r="B161" s="751"/>
      <c r="C161" s="751"/>
    </row>
    <row r="162" spans="1:4" ht="15.2" customHeight="1" thickBot="1" x14ac:dyDescent="0.3">
      <c r="A162" s="752" t="s">
        <v>152</v>
      </c>
      <c r="B162" s="752"/>
      <c r="C162" s="558" t="str">
        <f>C95</f>
        <v>Forintban!</v>
      </c>
    </row>
    <row r="163" spans="1:4" ht="13.5" customHeight="1" thickBot="1" x14ac:dyDescent="0.3">
      <c r="A163" s="20">
        <v>1</v>
      </c>
      <c r="B163" s="27" t="s">
        <v>466</v>
      </c>
      <c r="C163" s="270">
        <f>+C67-C133</f>
        <v>0</v>
      </c>
      <c r="D163" s="401"/>
    </row>
    <row r="164" spans="1:4" ht="27.75" customHeight="1" thickBot="1" x14ac:dyDescent="0.3">
      <c r="A164" s="20" t="s">
        <v>19</v>
      </c>
      <c r="B164" s="27" t="s">
        <v>472</v>
      </c>
      <c r="C164" s="270">
        <f>+C91-C158</f>
        <v>0</v>
      </c>
    </row>
  </sheetData>
  <sheetProtection sheet="1"/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94C72-E19E-4DAD-9A0D-B9BC94514968}">
  <sheetPr>
    <tabColor rgb="FF92D050"/>
  </sheetPr>
  <dimension ref="A1:F33"/>
  <sheetViews>
    <sheetView zoomScale="120" zoomScaleNormal="120" zoomScaleSheetLayoutView="100" workbookViewId="0">
      <selection activeCell="E6" sqref="E6"/>
    </sheetView>
  </sheetViews>
  <sheetFormatPr defaultRowHeight="12.75" x14ac:dyDescent="0.2"/>
  <cols>
    <col min="1" max="1" width="6.83203125" style="54" customWidth="1"/>
    <col min="2" max="2" width="55.1640625" style="175" customWidth="1"/>
    <col min="3" max="3" width="16.33203125" style="54" customWidth="1"/>
    <col min="4" max="4" width="55.1640625" style="54" customWidth="1"/>
    <col min="5" max="5" width="16.33203125" style="54" customWidth="1"/>
    <col min="6" max="6" width="4.83203125" style="54" customWidth="1"/>
    <col min="7" max="16384" width="9.33203125" style="54"/>
  </cols>
  <sheetData>
    <row r="1" spans="1:6" ht="39.75" customHeight="1" x14ac:dyDescent="0.2">
      <c r="B1" s="292" t="s">
        <v>156</v>
      </c>
      <c r="C1" s="293"/>
      <c r="D1" s="293"/>
      <c r="E1" s="293"/>
      <c r="F1" s="756" t="str">
        <f>CONCATENATE("2.1. melléklet ",ALAPADATOK!A7," ",ALAPADATOK!B7," ",ALAPADATOK!C7," ",ALAPADATOK!D7," ",ALAPADATOK!E7," ",ALAPADATOK!F7," ",ALAPADATOK!G7," ",ALAPADATOK!H7)</f>
        <v>2.1. melléklet a … / 2020 ( … ) önkormányzati rendelethez</v>
      </c>
    </row>
    <row r="2" spans="1:6" ht="13.5" thickBot="1" x14ac:dyDescent="0.25">
      <c r="E2" s="560" t="str">
        <f>CONCATENATE('KV_1.1.sz.mell.'!C7)</f>
        <v>Forintban!</v>
      </c>
      <c r="F2" s="756"/>
    </row>
    <row r="3" spans="1:6" ht="18" customHeight="1" thickBot="1" x14ac:dyDescent="0.25">
      <c r="A3" s="754" t="s">
        <v>69</v>
      </c>
      <c r="B3" s="294" t="s">
        <v>56</v>
      </c>
      <c r="C3" s="295"/>
      <c r="D3" s="294" t="s">
        <v>57</v>
      </c>
      <c r="E3" s="296"/>
      <c r="F3" s="756"/>
    </row>
    <row r="4" spans="1:6" s="297" customFormat="1" ht="35.25" customHeight="1" thickBot="1" x14ac:dyDescent="0.25">
      <c r="A4" s="755"/>
      <c r="B4" s="176" t="s">
        <v>61</v>
      </c>
      <c r="C4" s="177" t="str">
        <f>+'KV_1.1.sz.mell.'!C8</f>
        <v>2020. évi előirányzat</v>
      </c>
      <c r="D4" s="176" t="s">
        <v>61</v>
      </c>
      <c r="E4" s="51" t="str">
        <f>+C4</f>
        <v>2020. évi előirányzat</v>
      </c>
      <c r="F4" s="756"/>
    </row>
    <row r="5" spans="1:6" s="302" customFormat="1" ht="12" customHeight="1" thickBot="1" x14ac:dyDescent="0.25">
      <c r="A5" s="298"/>
      <c r="B5" s="299" t="s">
        <v>485</v>
      </c>
      <c r="C5" s="300" t="s">
        <v>486</v>
      </c>
      <c r="D5" s="299" t="s">
        <v>487</v>
      </c>
      <c r="E5" s="301" t="s">
        <v>489</v>
      </c>
      <c r="F5" s="756"/>
    </row>
    <row r="6" spans="1:6" ht="12.95" customHeight="1" x14ac:dyDescent="0.2">
      <c r="A6" s="303" t="s">
        <v>18</v>
      </c>
      <c r="B6" s="304" t="s">
        <v>366</v>
      </c>
      <c r="C6" s="281">
        <v>98604818</v>
      </c>
      <c r="D6" s="304" t="s">
        <v>62</v>
      </c>
      <c r="E6" s="287">
        <v>162344941</v>
      </c>
      <c r="F6" s="756"/>
    </row>
    <row r="7" spans="1:6" ht="12.95" customHeight="1" x14ac:dyDescent="0.2">
      <c r="A7" s="305" t="s">
        <v>19</v>
      </c>
      <c r="B7" s="306" t="s">
        <v>367</v>
      </c>
      <c r="C7" s="282">
        <v>11262720</v>
      </c>
      <c r="D7" s="306" t="s">
        <v>181</v>
      </c>
      <c r="E7" s="288">
        <v>30620220</v>
      </c>
      <c r="F7" s="756"/>
    </row>
    <row r="8" spans="1:6" ht="12.95" customHeight="1" x14ac:dyDescent="0.2">
      <c r="A8" s="305" t="s">
        <v>20</v>
      </c>
      <c r="B8" s="306" t="s">
        <v>387</v>
      </c>
      <c r="C8" s="282"/>
      <c r="D8" s="306" t="s">
        <v>229</v>
      </c>
      <c r="E8" s="288">
        <v>190873654</v>
      </c>
      <c r="F8" s="756"/>
    </row>
    <row r="9" spans="1:6" ht="12.95" customHeight="1" x14ac:dyDescent="0.2">
      <c r="A9" s="305" t="s">
        <v>21</v>
      </c>
      <c r="B9" s="306" t="s">
        <v>172</v>
      </c>
      <c r="C9" s="282">
        <v>221400000</v>
      </c>
      <c r="D9" s="306" t="s">
        <v>182</v>
      </c>
      <c r="E9" s="288">
        <v>13040000</v>
      </c>
      <c r="F9" s="756"/>
    </row>
    <row r="10" spans="1:6" ht="12.95" customHeight="1" x14ac:dyDescent="0.2">
      <c r="A10" s="305" t="s">
        <v>22</v>
      </c>
      <c r="B10" s="307" t="s">
        <v>413</v>
      </c>
      <c r="C10" s="282">
        <v>54016468</v>
      </c>
      <c r="D10" s="306" t="s">
        <v>183</v>
      </c>
      <c r="E10" s="288">
        <v>54243640</v>
      </c>
      <c r="F10" s="756"/>
    </row>
    <row r="11" spans="1:6" ht="12.95" customHeight="1" x14ac:dyDescent="0.2">
      <c r="A11" s="305" t="s">
        <v>23</v>
      </c>
      <c r="B11" s="306" t="s">
        <v>368</v>
      </c>
      <c r="C11" s="283"/>
      <c r="D11" s="306" t="s">
        <v>50</v>
      </c>
      <c r="E11" s="288">
        <v>10000000</v>
      </c>
      <c r="F11" s="756"/>
    </row>
    <row r="12" spans="1:6" ht="12.95" customHeight="1" x14ac:dyDescent="0.2">
      <c r="A12" s="305" t="s">
        <v>24</v>
      </c>
      <c r="B12" s="306" t="s">
        <v>473</v>
      </c>
      <c r="C12" s="282"/>
      <c r="D12" s="45"/>
      <c r="E12" s="288"/>
      <c r="F12" s="756"/>
    </row>
    <row r="13" spans="1:6" ht="12.95" customHeight="1" x14ac:dyDescent="0.2">
      <c r="A13" s="305" t="s">
        <v>25</v>
      </c>
      <c r="B13" s="45"/>
      <c r="C13" s="282"/>
      <c r="D13" s="45"/>
      <c r="E13" s="288"/>
      <c r="F13" s="756"/>
    </row>
    <row r="14" spans="1:6" ht="12.95" customHeight="1" x14ac:dyDescent="0.2">
      <c r="A14" s="305" t="s">
        <v>26</v>
      </c>
      <c r="B14" s="402"/>
      <c r="C14" s="283"/>
      <c r="D14" s="45"/>
      <c r="E14" s="288"/>
      <c r="F14" s="756"/>
    </row>
    <row r="15" spans="1:6" ht="12.95" customHeight="1" x14ac:dyDescent="0.2">
      <c r="A15" s="305" t="s">
        <v>27</v>
      </c>
      <c r="B15" s="45"/>
      <c r="C15" s="282"/>
      <c r="D15" s="45"/>
      <c r="E15" s="288"/>
      <c r="F15" s="756"/>
    </row>
    <row r="16" spans="1:6" ht="12.95" customHeight="1" x14ac:dyDescent="0.2">
      <c r="A16" s="305" t="s">
        <v>28</v>
      </c>
      <c r="B16" s="45"/>
      <c r="C16" s="282"/>
      <c r="D16" s="45"/>
      <c r="E16" s="288"/>
      <c r="F16" s="756"/>
    </row>
    <row r="17" spans="1:6" ht="12.95" customHeight="1" thickBot="1" x14ac:dyDescent="0.25">
      <c r="A17" s="305" t="s">
        <v>29</v>
      </c>
      <c r="B17" s="56"/>
      <c r="C17" s="284"/>
      <c r="D17" s="45"/>
      <c r="E17" s="289"/>
      <c r="F17" s="756"/>
    </row>
    <row r="18" spans="1:6" ht="15.95" customHeight="1" thickBot="1" x14ac:dyDescent="0.25">
      <c r="A18" s="308" t="s">
        <v>30</v>
      </c>
      <c r="B18" s="122" t="s">
        <v>474</v>
      </c>
      <c r="C18" s="285">
        <f>C6+C7+C9+C10+C11+C13+C14+C15+C16+C17</f>
        <v>385284006</v>
      </c>
      <c r="D18" s="122" t="s">
        <v>373</v>
      </c>
      <c r="E18" s="290">
        <f>SUM(E6:E17)</f>
        <v>461122455</v>
      </c>
      <c r="F18" s="756"/>
    </row>
    <row r="19" spans="1:6" ht="12.95" customHeight="1" x14ac:dyDescent="0.2">
      <c r="A19" s="309" t="s">
        <v>31</v>
      </c>
      <c r="B19" s="310" t="s">
        <v>370</v>
      </c>
      <c r="C19" s="461">
        <f>+C20+C21+C22+C23</f>
        <v>75838449</v>
      </c>
      <c r="D19" s="311" t="s">
        <v>189</v>
      </c>
      <c r="E19" s="291"/>
      <c r="F19" s="756"/>
    </row>
    <row r="20" spans="1:6" ht="12.95" customHeight="1" x14ac:dyDescent="0.2">
      <c r="A20" s="312" t="s">
        <v>32</v>
      </c>
      <c r="B20" s="311" t="s">
        <v>223</v>
      </c>
      <c r="C20" s="78">
        <v>6432184</v>
      </c>
      <c r="D20" s="311" t="s">
        <v>372</v>
      </c>
      <c r="E20" s="79"/>
      <c r="F20" s="756"/>
    </row>
    <row r="21" spans="1:6" ht="12.95" customHeight="1" x14ac:dyDescent="0.2">
      <c r="A21" s="312" t="s">
        <v>33</v>
      </c>
      <c r="B21" s="311" t="s">
        <v>224</v>
      </c>
      <c r="C21" s="78"/>
      <c r="D21" s="311" t="s">
        <v>154</v>
      </c>
      <c r="E21" s="79"/>
      <c r="F21" s="756"/>
    </row>
    <row r="22" spans="1:6" ht="12.95" customHeight="1" x14ac:dyDescent="0.2">
      <c r="A22" s="312" t="s">
        <v>34</v>
      </c>
      <c r="B22" s="311" t="s">
        <v>228</v>
      </c>
      <c r="C22" s="78"/>
      <c r="D22" s="311" t="s">
        <v>155</v>
      </c>
      <c r="E22" s="79"/>
      <c r="F22" s="756"/>
    </row>
    <row r="23" spans="1:6" ht="12.95" customHeight="1" x14ac:dyDescent="0.2">
      <c r="A23" s="312" t="s">
        <v>35</v>
      </c>
      <c r="B23" s="319" t="s">
        <v>693</v>
      </c>
      <c r="C23" s="78">
        <v>69406265</v>
      </c>
      <c r="D23" s="310" t="s">
        <v>230</v>
      </c>
      <c r="E23" s="79"/>
      <c r="F23" s="756"/>
    </row>
    <row r="24" spans="1:6" ht="12.95" customHeight="1" x14ac:dyDescent="0.2">
      <c r="A24" s="312" t="s">
        <v>36</v>
      </c>
      <c r="B24" s="311" t="s">
        <v>371</v>
      </c>
      <c r="C24" s="313">
        <f>+C25+C26</f>
        <v>0</v>
      </c>
      <c r="D24" s="311" t="s">
        <v>190</v>
      </c>
      <c r="E24" s="79"/>
      <c r="F24" s="756"/>
    </row>
    <row r="25" spans="1:6" ht="12.95" customHeight="1" x14ac:dyDescent="0.2">
      <c r="A25" s="309" t="s">
        <v>37</v>
      </c>
      <c r="B25" s="310" t="s">
        <v>369</v>
      </c>
      <c r="C25" s="286"/>
      <c r="D25" s="304" t="s">
        <v>456</v>
      </c>
      <c r="E25" s="291"/>
      <c r="F25" s="756"/>
    </row>
    <row r="26" spans="1:6" ht="12.95" customHeight="1" x14ac:dyDescent="0.2">
      <c r="A26" s="312" t="s">
        <v>38</v>
      </c>
      <c r="B26" s="319" t="s">
        <v>665</v>
      </c>
      <c r="C26" s="78"/>
      <c r="D26" s="306" t="s">
        <v>462</v>
      </c>
      <c r="E26" s="79"/>
      <c r="F26" s="756"/>
    </row>
    <row r="27" spans="1:6" ht="12.95" customHeight="1" x14ac:dyDescent="0.2">
      <c r="A27" s="305" t="s">
        <v>39</v>
      </c>
      <c r="B27" s="311" t="s">
        <v>467</v>
      </c>
      <c r="C27" s="78"/>
      <c r="D27" s="306" t="s">
        <v>463</v>
      </c>
      <c r="E27" s="79"/>
      <c r="F27" s="756"/>
    </row>
    <row r="28" spans="1:6" ht="12.95" customHeight="1" thickBot="1" x14ac:dyDescent="0.25">
      <c r="A28" s="366" t="s">
        <v>40</v>
      </c>
      <c r="B28" s="310" t="s">
        <v>327</v>
      </c>
      <c r="C28" s="286"/>
      <c r="D28" s="404"/>
      <c r="E28" s="291"/>
      <c r="F28" s="756"/>
    </row>
    <row r="29" spans="1:6" ht="15.95" customHeight="1" thickBot="1" x14ac:dyDescent="0.25">
      <c r="A29" s="308" t="s">
        <v>41</v>
      </c>
      <c r="B29" s="122" t="s">
        <v>475</v>
      </c>
      <c r="C29" s="285">
        <f>+C19+C24+C27+C28</f>
        <v>75838449</v>
      </c>
      <c r="D29" s="122" t="s">
        <v>477</v>
      </c>
      <c r="E29" s="290">
        <f>SUM(E19:E28)</f>
        <v>0</v>
      </c>
      <c r="F29" s="756"/>
    </row>
    <row r="30" spans="1:6" ht="13.5" thickBot="1" x14ac:dyDescent="0.25">
      <c r="A30" s="308" t="s">
        <v>42</v>
      </c>
      <c r="B30" s="314" t="s">
        <v>476</v>
      </c>
      <c r="C30" s="315">
        <f>+C18+C29</f>
        <v>461122455</v>
      </c>
      <c r="D30" s="314" t="s">
        <v>478</v>
      </c>
      <c r="E30" s="315">
        <f>+E18+E29</f>
        <v>461122455</v>
      </c>
      <c r="F30" s="756"/>
    </row>
    <row r="31" spans="1:6" ht="13.5" thickBot="1" x14ac:dyDescent="0.25">
      <c r="A31" s="308" t="s">
        <v>43</v>
      </c>
      <c r="B31" s="314" t="s">
        <v>167</v>
      </c>
      <c r="C31" s="315">
        <f>IF(C18-E18&lt;0,E18-C18,"-")</f>
        <v>75838449</v>
      </c>
      <c r="D31" s="314" t="s">
        <v>168</v>
      </c>
      <c r="E31" s="315" t="str">
        <f>IF(C18-E18&gt;0,C18-E18,"-")</f>
        <v>-</v>
      </c>
      <c r="F31" s="756"/>
    </row>
    <row r="32" spans="1:6" ht="13.5" thickBot="1" x14ac:dyDescent="0.25">
      <c r="A32" s="308" t="s">
        <v>44</v>
      </c>
      <c r="B32" s="314" t="s">
        <v>557</v>
      </c>
      <c r="C32" s="315" t="str">
        <f>IF(C30-E30&lt;0,E30-C30,"-")</f>
        <v>-</v>
      </c>
      <c r="D32" s="314" t="s">
        <v>558</v>
      </c>
      <c r="E32" s="315" t="str">
        <f>IF(C30-E30&gt;0,C30-E30,"-")</f>
        <v>-</v>
      </c>
      <c r="F32" s="756"/>
    </row>
    <row r="33" spans="1:5" ht="15.75" x14ac:dyDescent="0.2">
      <c r="A33" s="757" t="str">
        <f>IF(C32&lt;&gt;"-","Nem lehet bruttó hiány, mert az Mötv. 111. § (4) bekezédse szerint A költségvetési rendeletben működési hiány nem tervezhető.","")</f>
        <v/>
      </c>
      <c r="B33" s="757"/>
      <c r="C33" s="757"/>
      <c r="D33" s="757"/>
      <c r="E33" s="757"/>
    </row>
  </sheetData>
  <mergeCells count="3">
    <mergeCell ref="A3:A4"/>
    <mergeCell ref="F1:F32"/>
    <mergeCell ref="A33:E33"/>
  </mergeCells>
  <phoneticPr fontId="0" type="noConversion"/>
  <conditionalFormatting sqref="C32">
    <cfRule type="cellIs" dxfId="2" priority="1" stopIfTrue="1" operator="notEqual">
      <formula>"-"</formula>
    </cfRule>
  </conditionalFormatting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7A92-1E25-4297-BA9E-9E2F0617BBE8}">
  <sheetPr>
    <tabColor rgb="FF92D050"/>
  </sheetPr>
  <dimension ref="A1:F33"/>
  <sheetViews>
    <sheetView zoomScale="120" zoomScaleNormal="120" zoomScaleSheetLayoutView="115" workbookViewId="0">
      <selection activeCell="E8" sqref="E8"/>
    </sheetView>
  </sheetViews>
  <sheetFormatPr defaultRowHeight="12.75" x14ac:dyDescent="0.2"/>
  <cols>
    <col min="1" max="1" width="6.83203125" style="54" customWidth="1"/>
    <col min="2" max="2" width="55.1640625" style="175" customWidth="1"/>
    <col min="3" max="3" width="16.33203125" style="54" customWidth="1"/>
    <col min="4" max="4" width="55.1640625" style="54" customWidth="1"/>
    <col min="5" max="5" width="16.33203125" style="54" customWidth="1"/>
    <col min="6" max="6" width="4.83203125" style="54" customWidth="1"/>
    <col min="7" max="16384" width="9.33203125" style="54"/>
  </cols>
  <sheetData>
    <row r="1" spans="1:6" ht="31.5" x14ac:dyDescent="0.2">
      <c r="B1" s="292" t="s">
        <v>157</v>
      </c>
      <c r="C1" s="293"/>
      <c r="D1" s="293"/>
      <c r="E1" s="293"/>
      <c r="F1" s="756" t="str">
        <f>CONCATENATE("2.2. melléklet ",ALAPADATOK!A7," ",ALAPADATOK!B7," ",ALAPADATOK!C7," ",ALAPADATOK!D7," ",ALAPADATOK!E7," ",ALAPADATOK!F7," ",ALAPADATOK!G7," ",ALAPADATOK!H7)</f>
        <v>2.2. melléklet a … / 2020 ( … ) önkormányzati rendelethez</v>
      </c>
    </row>
    <row r="2" spans="1:6" ht="13.5" thickBot="1" x14ac:dyDescent="0.25">
      <c r="E2" s="559" t="str">
        <f>CONCATENATE('KV_1.1.sz.mell.'!C7)</f>
        <v>Forintban!</v>
      </c>
      <c r="F2" s="756"/>
    </row>
    <row r="3" spans="1:6" ht="13.5" thickBot="1" x14ac:dyDescent="0.25">
      <c r="A3" s="758" t="s">
        <v>69</v>
      </c>
      <c r="B3" s="294" t="s">
        <v>56</v>
      </c>
      <c r="C3" s="295"/>
      <c r="D3" s="294" t="s">
        <v>57</v>
      </c>
      <c r="E3" s="296"/>
      <c r="F3" s="756"/>
    </row>
    <row r="4" spans="1:6" s="297" customFormat="1" ht="24.75" thickBot="1" x14ac:dyDescent="0.25">
      <c r="A4" s="759"/>
      <c r="B4" s="176" t="s">
        <v>61</v>
      </c>
      <c r="C4" s="177" t="str">
        <f>+'KV_2.1.sz.mell.'!C4</f>
        <v>2020. évi előirányzat</v>
      </c>
      <c r="D4" s="176" t="s">
        <v>61</v>
      </c>
      <c r="E4" s="51" t="str">
        <f>+'KV_2.1.sz.mell.'!C4</f>
        <v>2020. évi előirányzat</v>
      </c>
      <c r="F4" s="756"/>
    </row>
    <row r="5" spans="1:6" s="297" customFormat="1" ht="13.5" thickBot="1" x14ac:dyDescent="0.25">
      <c r="A5" s="298"/>
      <c r="B5" s="299" t="s">
        <v>485</v>
      </c>
      <c r="C5" s="300" t="s">
        <v>486</v>
      </c>
      <c r="D5" s="299" t="s">
        <v>487</v>
      </c>
      <c r="E5" s="301" t="s">
        <v>489</v>
      </c>
      <c r="F5" s="756"/>
    </row>
    <row r="6" spans="1:6" ht="12.95" customHeight="1" x14ac:dyDescent="0.2">
      <c r="A6" s="303" t="s">
        <v>18</v>
      </c>
      <c r="B6" s="304" t="s">
        <v>374</v>
      </c>
      <c r="C6" s="281">
        <v>117478820</v>
      </c>
      <c r="D6" s="304" t="s">
        <v>225</v>
      </c>
      <c r="E6" s="287">
        <v>174297550</v>
      </c>
      <c r="F6" s="756"/>
    </row>
    <row r="7" spans="1:6" x14ac:dyDescent="0.2">
      <c r="A7" s="305" t="s">
        <v>19</v>
      </c>
      <c r="B7" s="306" t="s">
        <v>375</v>
      </c>
      <c r="C7" s="282">
        <v>117478820</v>
      </c>
      <c r="D7" s="306" t="s">
        <v>380</v>
      </c>
      <c r="E7" s="288">
        <v>101435180</v>
      </c>
      <c r="F7" s="756"/>
    </row>
    <row r="8" spans="1:6" ht="12.95" customHeight="1" x14ac:dyDescent="0.2">
      <c r="A8" s="305" t="s">
        <v>20</v>
      </c>
      <c r="B8" s="306" t="s">
        <v>10</v>
      </c>
      <c r="C8" s="282">
        <v>11000000</v>
      </c>
      <c r="D8" s="306" t="s">
        <v>185</v>
      </c>
      <c r="E8" s="288">
        <v>17390675</v>
      </c>
      <c r="F8" s="756"/>
    </row>
    <row r="9" spans="1:6" ht="12.95" customHeight="1" x14ac:dyDescent="0.2">
      <c r="A9" s="305" t="s">
        <v>21</v>
      </c>
      <c r="B9" s="306" t="s">
        <v>376</v>
      </c>
      <c r="C9" s="282">
        <v>2580040</v>
      </c>
      <c r="D9" s="306" t="s">
        <v>381</v>
      </c>
      <c r="E9" s="288"/>
      <c r="F9" s="756"/>
    </row>
    <row r="10" spans="1:6" ht="12.75" customHeight="1" x14ac:dyDescent="0.2">
      <c r="A10" s="305" t="s">
        <v>22</v>
      </c>
      <c r="B10" s="306" t="s">
        <v>377</v>
      </c>
      <c r="C10" s="282"/>
      <c r="D10" s="306" t="s">
        <v>227</v>
      </c>
      <c r="E10" s="288">
        <v>3980791</v>
      </c>
      <c r="F10" s="756"/>
    </row>
    <row r="11" spans="1:6" ht="12.95" customHeight="1" x14ac:dyDescent="0.2">
      <c r="A11" s="305" t="s">
        <v>23</v>
      </c>
      <c r="B11" s="306" t="s">
        <v>378</v>
      </c>
      <c r="C11" s="283"/>
      <c r="D11" s="405"/>
      <c r="E11" s="288"/>
      <c r="F11" s="756"/>
    </row>
    <row r="12" spans="1:6" ht="12.95" customHeight="1" x14ac:dyDescent="0.2">
      <c r="A12" s="305" t="s">
        <v>24</v>
      </c>
      <c r="B12" s="45"/>
      <c r="C12" s="282"/>
      <c r="D12" s="405"/>
      <c r="E12" s="288"/>
      <c r="F12" s="756"/>
    </row>
    <row r="13" spans="1:6" ht="12.95" customHeight="1" x14ac:dyDescent="0.2">
      <c r="A13" s="305" t="s">
        <v>25</v>
      </c>
      <c r="B13" s="45"/>
      <c r="C13" s="282"/>
      <c r="D13" s="406"/>
      <c r="E13" s="288"/>
      <c r="F13" s="756"/>
    </row>
    <row r="14" spans="1:6" ht="12.95" customHeight="1" x14ac:dyDescent="0.2">
      <c r="A14" s="305" t="s">
        <v>26</v>
      </c>
      <c r="B14" s="403"/>
      <c r="C14" s="283"/>
      <c r="D14" s="405"/>
      <c r="E14" s="288"/>
      <c r="F14" s="756"/>
    </row>
    <row r="15" spans="1:6" x14ac:dyDescent="0.2">
      <c r="A15" s="305" t="s">
        <v>27</v>
      </c>
      <c r="B15" s="45"/>
      <c r="C15" s="283"/>
      <c r="D15" s="405"/>
      <c r="E15" s="288"/>
      <c r="F15" s="756"/>
    </row>
    <row r="16" spans="1:6" ht="12.95" customHeight="1" thickBot="1" x14ac:dyDescent="0.25">
      <c r="A16" s="366" t="s">
        <v>28</v>
      </c>
      <c r="B16" s="404"/>
      <c r="C16" s="368"/>
      <c r="D16" s="367" t="s">
        <v>50</v>
      </c>
      <c r="E16" s="332"/>
      <c r="F16" s="756"/>
    </row>
    <row r="17" spans="1:6" ht="15.95" customHeight="1" thickBot="1" x14ac:dyDescent="0.25">
      <c r="A17" s="308" t="s">
        <v>29</v>
      </c>
      <c r="B17" s="122" t="s">
        <v>388</v>
      </c>
      <c r="C17" s="285">
        <f>+C6+C8+C9+C11+C12+C13+C14+C15+C16</f>
        <v>131058860</v>
      </c>
      <c r="D17" s="122" t="s">
        <v>389</v>
      </c>
      <c r="E17" s="290">
        <f>+E6+E8+E10+E11+E12+E13+E14+E15+E16</f>
        <v>195669016</v>
      </c>
      <c r="F17" s="756"/>
    </row>
    <row r="18" spans="1:6" ht="12.95" customHeight="1" x14ac:dyDescent="0.2">
      <c r="A18" s="303" t="s">
        <v>30</v>
      </c>
      <c r="B18" s="318" t="s">
        <v>241</v>
      </c>
      <c r="C18" s="325">
        <f>SUM(C19:C23)</f>
        <v>64610156</v>
      </c>
      <c r="D18" s="311" t="s">
        <v>189</v>
      </c>
      <c r="E18" s="76"/>
      <c r="F18" s="756"/>
    </row>
    <row r="19" spans="1:6" ht="12.95" customHeight="1" x14ac:dyDescent="0.2">
      <c r="A19" s="305" t="s">
        <v>31</v>
      </c>
      <c r="B19" s="319" t="s">
        <v>231</v>
      </c>
      <c r="C19" s="78">
        <v>64610156</v>
      </c>
      <c r="D19" s="311" t="s">
        <v>192</v>
      </c>
      <c r="E19" s="79"/>
      <c r="F19" s="756"/>
    </row>
    <row r="20" spans="1:6" ht="12.95" customHeight="1" x14ac:dyDescent="0.2">
      <c r="A20" s="303" t="s">
        <v>32</v>
      </c>
      <c r="B20" s="319" t="s">
        <v>232</v>
      </c>
      <c r="C20" s="78"/>
      <c r="D20" s="311" t="s">
        <v>154</v>
      </c>
      <c r="E20" s="79"/>
      <c r="F20" s="756"/>
    </row>
    <row r="21" spans="1:6" ht="12.95" customHeight="1" x14ac:dyDescent="0.2">
      <c r="A21" s="305" t="s">
        <v>33</v>
      </c>
      <c r="B21" s="319" t="s">
        <v>233</v>
      </c>
      <c r="C21" s="78"/>
      <c r="D21" s="311" t="s">
        <v>155</v>
      </c>
      <c r="E21" s="79"/>
      <c r="F21" s="756"/>
    </row>
    <row r="22" spans="1:6" ht="12.95" customHeight="1" x14ac:dyDescent="0.2">
      <c r="A22" s="303" t="s">
        <v>34</v>
      </c>
      <c r="B22" s="319" t="s">
        <v>694</v>
      </c>
      <c r="C22" s="78"/>
      <c r="D22" s="310" t="s">
        <v>230</v>
      </c>
      <c r="E22" s="79"/>
      <c r="F22" s="756"/>
    </row>
    <row r="23" spans="1:6" ht="12.95" customHeight="1" x14ac:dyDescent="0.2">
      <c r="A23" s="305" t="s">
        <v>35</v>
      </c>
      <c r="B23" s="320" t="s">
        <v>234</v>
      </c>
      <c r="C23" s="78"/>
      <c r="D23" s="311" t="s">
        <v>193</v>
      </c>
      <c r="E23" s="79"/>
      <c r="F23" s="756"/>
    </row>
    <row r="24" spans="1:6" ht="12.95" customHeight="1" x14ac:dyDescent="0.2">
      <c r="A24" s="303" t="s">
        <v>36</v>
      </c>
      <c r="B24" s="321" t="s">
        <v>235</v>
      </c>
      <c r="C24" s="313">
        <f>+C25+C26+C27+C28+C29</f>
        <v>0</v>
      </c>
      <c r="D24" s="322" t="s">
        <v>191</v>
      </c>
      <c r="E24" s="79"/>
      <c r="F24" s="756"/>
    </row>
    <row r="25" spans="1:6" ht="12.95" customHeight="1" x14ac:dyDescent="0.2">
      <c r="A25" s="305" t="s">
        <v>37</v>
      </c>
      <c r="B25" s="320" t="s">
        <v>236</v>
      </c>
      <c r="C25" s="78"/>
      <c r="D25" s="322" t="s">
        <v>382</v>
      </c>
      <c r="E25" s="79"/>
      <c r="F25" s="756"/>
    </row>
    <row r="26" spans="1:6" ht="12.95" customHeight="1" x14ac:dyDescent="0.2">
      <c r="A26" s="303" t="s">
        <v>38</v>
      </c>
      <c r="B26" s="320" t="s">
        <v>237</v>
      </c>
      <c r="C26" s="78"/>
      <c r="D26" s="317"/>
      <c r="E26" s="79"/>
      <c r="F26" s="756"/>
    </row>
    <row r="27" spans="1:6" ht="12.95" customHeight="1" x14ac:dyDescent="0.2">
      <c r="A27" s="305" t="s">
        <v>39</v>
      </c>
      <c r="B27" s="319" t="s">
        <v>238</v>
      </c>
      <c r="C27" s="78"/>
      <c r="D27" s="118"/>
      <c r="E27" s="79"/>
      <c r="F27" s="756"/>
    </row>
    <row r="28" spans="1:6" ht="12.95" customHeight="1" x14ac:dyDescent="0.2">
      <c r="A28" s="303" t="s">
        <v>40</v>
      </c>
      <c r="B28" s="323" t="s">
        <v>239</v>
      </c>
      <c r="C28" s="78"/>
      <c r="D28" s="45"/>
      <c r="E28" s="79"/>
      <c r="F28" s="756"/>
    </row>
    <row r="29" spans="1:6" ht="12.95" customHeight="1" thickBot="1" x14ac:dyDescent="0.25">
      <c r="A29" s="305" t="s">
        <v>41</v>
      </c>
      <c r="B29" s="324" t="s">
        <v>240</v>
      </c>
      <c r="C29" s="78"/>
      <c r="D29" s="118"/>
      <c r="E29" s="79"/>
      <c r="F29" s="756"/>
    </row>
    <row r="30" spans="1:6" ht="21.75" customHeight="1" thickBot="1" x14ac:dyDescent="0.25">
      <c r="A30" s="308" t="s">
        <v>42</v>
      </c>
      <c r="B30" s="122" t="s">
        <v>379</v>
      </c>
      <c r="C30" s="285">
        <f>+C18+C24</f>
        <v>64610156</v>
      </c>
      <c r="D30" s="122" t="s">
        <v>383</v>
      </c>
      <c r="E30" s="290">
        <f>SUM(E18:E29)</f>
        <v>0</v>
      </c>
      <c r="F30" s="756"/>
    </row>
    <row r="31" spans="1:6" ht="13.5" thickBot="1" x14ac:dyDescent="0.25">
      <c r="A31" s="308" t="s">
        <v>43</v>
      </c>
      <c r="B31" s="314" t="s">
        <v>384</v>
      </c>
      <c r="C31" s="315">
        <f>+C17+C30</f>
        <v>195669016</v>
      </c>
      <c r="D31" s="314" t="s">
        <v>385</v>
      </c>
      <c r="E31" s="315">
        <f>+E17+E30</f>
        <v>195669016</v>
      </c>
      <c r="F31" s="756"/>
    </row>
    <row r="32" spans="1:6" ht="13.5" thickBot="1" x14ac:dyDescent="0.25">
      <c r="A32" s="308" t="s">
        <v>44</v>
      </c>
      <c r="B32" s="314" t="s">
        <v>167</v>
      </c>
      <c r="C32" s="315">
        <f>IF(C17-E17&lt;0,E17-C17,"-")</f>
        <v>64610156</v>
      </c>
      <c r="D32" s="314" t="s">
        <v>168</v>
      </c>
      <c r="E32" s="315" t="str">
        <f>IF(C17-E17&gt;0,C17-E17,"-")</f>
        <v>-</v>
      </c>
      <c r="F32" s="756"/>
    </row>
    <row r="33" spans="1:6" ht="13.5" thickBot="1" x14ac:dyDescent="0.25">
      <c r="A33" s="308" t="s">
        <v>45</v>
      </c>
      <c r="B33" s="314" t="s">
        <v>557</v>
      </c>
      <c r="C33" s="315" t="str">
        <f>IF(C31-E31&lt;0,E31-C31,"-")</f>
        <v>-</v>
      </c>
      <c r="D33" s="314" t="s">
        <v>558</v>
      </c>
      <c r="E33" s="315" t="str">
        <f>IF(C31-E31&gt;0,C31-E31,"-")</f>
        <v>-</v>
      </c>
      <c r="F33" s="756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76E8-42AA-4264-A156-86B128B99756}">
  <sheetPr>
    <tabColor rgb="FF92D050"/>
    <pageSetUpPr fitToPage="1"/>
  </sheetPr>
  <dimension ref="A1:E19"/>
  <sheetViews>
    <sheetView zoomScale="120" zoomScaleNormal="120" workbookViewId="0">
      <selection activeCell="H21" sqref="H21"/>
    </sheetView>
  </sheetViews>
  <sheetFormatPr defaultRowHeight="12.75" x14ac:dyDescent="0.2"/>
  <cols>
    <col min="1" max="1" width="46.33203125" customWidth="1"/>
    <col min="2" max="2" width="16.83203125" customWidth="1"/>
    <col min="3" max="3" width="66.1640625" customWidth="1"/>
    <col min="4" max="4" width="13.83203125" customWidth="1"/>
    <col min="5" max="5" width="17.6640625" customWidth="1"/>
  </cols>
  <sheetData>
    <row r="1" spans="1:5" ht="18.75" x14ac:dyDescent="0.3">
      <c r="A1" s="123" t="s">
        <v>149</v>
      </c>
      <c r="E1" s="126" t="s">
        <v>153</v>
      </c>
    </row>
    <row r="3" spans="1:5" x14ac:dyDescent="0.2">
      <c r="A3" s="132"/>
      <c r="B3" s="133"/>
      <c r="C3" s="132"/>
      <c r="D3" s="135"/>
      <c r="E3" s="133"/>
    </row>
    <row r="4" spans="1:5" ht="15.75" x14ac:dyDescent="0.25">
      <c r="A4" s="86" t="str">
        <f>+KV_ÖSSZEFÜGGÉSEK!A5</f>
        <v>2020. évi előirányzat BEVÉTELEK</v>
      </c>
      <c r="B4" s="134"/>
      <c r="C4" s="142"/>
      <c r="D4" s="135"/>
      <c r="E4" s="133"/>
    </row>
    <row r="5" spans="1:5" x14ac:dyDescent="0.2">
      <c r="A5" s="132"/>
      <c r="B5" s="133"/>
      <c r="C5" s="132"/>
      <c r="D5" s="135"/>
      <c r="E5" s="133"/>
    </row>
    <row r="6" spans="1:5" x14ac:dyDescent="0.2">
      <c r="A6" s="132" t="s">
        <v>536</v>
      </c>
      <c r="B6" s="133">
        <f>+'KV_1.1.sz.mell.'!C67</f>
        <v>516342866</v>
      </c>
      <c r="C6" s="132" t="s">
        <v>479</v>
      </c>
      <c r="D6" s="135">
        <f>+'KV_2.1.sz.mell.'!C18+'KV_2.2.sz.mell.'!C17</f>
        <v>516342866</v>
      </c>
      <c r="E6" s="133">
        <f t="shared" ref="E6:E15" si="0">+B6-D6</f>
        <v>0</v>
      </c>
    </row>
    <row r="7" spans="1:5" x14ac:dyDescent="0.2">
      <c r="A7" s="132" t="s">
        <v>537</v>
      </c>
      <c r="B7" s="133">
        <f>+'KV_1.1.sz.mell.'!C91</f>
        <v>140448605</v>
      </c>
      <c r="C7" s="132" t="s">
        <v>480</v>
      </c>
      <c r="D7" s="135">
        <f>+'KV_2.1.sz.mell.'!C29+'KV_2.2.sz.mell.'!C30</f>
        <v>140448605</v>
      </c>
      <c r="E7" s="133">
        <f t="shared" si="0"/>
        <v>0</v>
      </c>
    </row>
    <row r="8" spans="1:5" x14ac:dyDescent="0.2">
      <c r="A8" s="132" t="s">
        <v>538</v>
      </c>
      <c r="B8" s="133">
        <f>+'KV_1.1.sz.mell.'!C92</f>
        <v>656791471</v>
      </c>
      <c r="C8" s="132" t="s">
        <v>481</v>
      </c>
      <c r="D8" s="135">
        <f>+'KV_2.1.sz.mell.'!C30+'KV_2.2.sz.mell.'!C31</f>
        <v>656791471</v>
      </c>
      <c r="E8" s="133">
        <f t="shared" si="0"/>
        <v>0</v>
      </c>
    </row>
    <row r="9" spans="1:5" x14ac:dyDescent="0.2">
      <c r="A9" s="132"/>
      <c r="B9" s="133"/>
      <c r="C9" s="132"/>
      <c r="D9" s="135"/>
      <c r="E9" s="133"/>
    </row>
    <row r="10" spans="1:5" x14ac:dyDescent="0.2">
      <c r="A10" s="132"/>
      <c r="B10" s="133"/>
      <c r="C10" s="132"/>
      <c r="D10" s="135"/>
      <c r="E10" s="133"/>
    </row>
    <row r="11" spans="1:5" ht="15.75" x14ac:dyDescent="0.25">
      <c r="A11" s="86" t="str">
        <f>+KV_ÖSSZEFÜGGÉSEK!A12</f>
        <v>2020. évi előirányzat KIADÁSOK</v>
      </c>
      <c r="B11" s="134"/>
      <c r="C11" s="142"/>
      <c r="D11" s="135"/>
      <c r="E11" s="133"/>
    </row>
    <row r="12" spans="1:5" x14ac:dyDescent="0.2">
      <c r="A12" s="132"/>
      <c r="B12" s="133"/>
      <c r="C12" s="132"/>
      <c r="D12" s="135"/>
      <c r="E12" s="133"/>
    </row>
    <row r="13" spans="1:5" x14ac:dyDescent="0.2">
      <c r="A13" s="132" t="s">
        <v>539</v>
      </c>
      <c r="B13" s="133">
        <f>+'KV_1.1.sz.mell.'!C133</f>
        <v>656791471</v>
      </c>
      <c r="C13" s="132" t="s">
        <v>482</v>
      </c>
      <c r="D13" s="135">
        <f>+'KV_2.1.sz.mell.'!E18+'KV_2.2.sz.mell.'!E17</f>
        <v>656791471</v>
      </c>
      <c r="E13" s="133">
        <f t="shared" si="0"/>
        <v>0</v>
      </c>
    </row>
    <row r="14" spans="1:5" x14ac:dyDescent="0.2">
      <c r="A14" s="132" t="s">
        <v>540</v>
      </c>
      <c r="B14" s="133">
        <f>+'KV_1.1.sz.mell.'!C158</f>
        <v>0</v>
      </c>
      <c r="C14" s="132" t="s">
        <v>483</v>
      </c>
      <c r="D14" s="135">
        <f>+'KV_2.1.sz.mell.'!E29+'KV_2.2.sz.mell.'!E30</f>
        <v>0</v>
      </c>
      <c r="E14" s="133">
        <f t="shared" si="0"/>
        <v>0</v>
      </c>
    </row>
    <row r="15" spans="1:5" x14ac:dyDescent="0.2">
      <c r="A15" s="132" t="s">
        <v>541</v>
      </c>
      <c r="B15" s="133">
        <f>+'KV_1.1.sz.mell.'!C159</f>
        <v>656791471</v>
      </c>
      <c r="C15" s="132" t="s">
        <v>484</v>
      </c>
      <c r="D15" s="135">
        <f>+'KV_2.1.sz.mell.'!E30+'KV_2.2.sz.mell.'!E31</f>
        <v>656791471</v>
      </c>
      <c r="E15" s="133">
        <f t="shared" si="0"/>
        <v>0</v>
      </c>
    </row>
    <row r="16" spans="1:5" x14ac:dyDescent="0.2">
      <c r="A16" s="124"/>
      <c r="B16" s="124"/>
      <c r="C16" s="132"/>
      <c r="D16" s="135"/>
      <c r="E16" s="125"/>
    </row>
    <row r="17" spans="1:5" x14ac:dyDescent="0.2">
      <c r="A17" s="124"/>
      <c r="B17" s="124"/>
      <c r="C17" s="124"/>
      <c r="D17" s="124"/>
      <c r="E17" s="124"/>
    </row>
    <row r="18" spans="1:5" x14ac:dyDescent="0.2">
      <c r="A18" s="124"/>
      <c r="B18" s="124"/>
      <c r="C18" s="124"/>
      <c r="D18" s="124"/>
      <c r="E18" s="124"/>
    </row>
    <row r="19" spans="1:5" x14ac:dyDescent="0.2">
      <c r="A19" s="124"/>
      <c r="B19" s="124"/>
      <c r="C19" s="124"/>
      <c r="D19" s="124"/>
      <c r="E19" s="124"/>
    </row>
  </sheetData>
  <sheetProtection sheet="1"/>
  <phoneticPr fontId="29" type="noConversion"/>
  <conditionalFormatting sqref="E3:E15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D245-AB80-4099-9307-96842F563609}">
  <sheetPr>
    <tabColor rgb="FF92D050"/>
  </sheetPr>
  <dimension ref="A1:G14"/>
  <sheetViews>
    <sheetView zoomScale="120" zoomScaleNormal="120" workbookViewId="0">
      <selection activeCell="B23" sqref="B23"/>
    </sheetView>
  </sheetViews>
  <sheetFormatPr defaultRowHeight="15" x14ac:dyDescent="0.25"/>
  <cols>
    <col min="1" max="1" width="5.6640625" style="145" customWidth="1"/>
    <col min="2" max="2" width="35.6640625" style="145" customWidth="1"/>
    <col min="3" max="6" width="14" style="145" customWidth="1"/>
    <col min="7" max="16384" width="9.33203125" style="145"/>
  </cols>
  <sheetData>
    <row r="1" spans="1:7" x14ac:dyDescent="0.25">
      <c r="A1" s="636"/>
      <c r="B1" s="636"/>
      <c r="C1" s="636"/>
      <c r="D1" s="636"/>
      <c r="E1" s="636"/>
      <c r="F1" s="636"/>
    </row>
    <row r="2" spans="1:7" x14ac:dyDescent="0.25">
      <c r="A2" s="636"/>
      <c r="B2" s="746" t="str">
        <f>CONCATENATE("3. melléklet ",ALAPADATOK!A7," ",ALAPADATOK!B7," ",ALAPADATOK!C7," ",ALAPADATOK!D7," ",ALAPADATOK!E7," ",ALAPADATOK!F7," ",ALAPADATOK!G7," ",ALAPADATOK!H7)</f>
        <v>3. melléklet a … / 2020 ( … ) önkormányzati rendelethez</v>
      </c>
      <c r="C2" s="746"/>
      <c r="D2" s="746"/>
      <c r="E2" s="746"/>
      <c r="F2" s="746"/>
    </row>
    <row r="3" spans="1:7" x14ac:dyDescent="0.25">
      <c r="A3" s="636"/>
      <c r="B3" s="636"/>
      <c r="C3" s="636"/>
      <c r="D3" s="636"/>
      <c r="E3" s="636"/>
      <c r="F3" s="636"/>
    </row>
    <row r="4" spans="1:7" ht="33.200000000000003" customHeight="1" x14ac:dyDescent="0.25">
      <c r="A4" s="760" t="str">
        <f>CONCATENATE(PROPER(ALAPADATOK!A3)," adósságot keletkeztető ügyletekből és kezességvállalásokból fennálló kötelezettségei")</f>
        <v>Sajószöged Községi Önkormányzat adósságot keletkeztető ügyletekből és kezességvállalásokból fennálló kötelezettségei</v>
      </c>
      <c r="B4" s="760"/>
      <c r="C4" s="760"/>
      <c r="D4" s="760"/>
      <c r="E4" s="760"/>
      <c r="F4" s="760"/>
    </row>
    <row r="5" spans="1:7" ht="15.95" customHeight="1" thickBot="1" x14ac:dyDescent="0.3">
      <c r="A5" s="637"/>
      <c r="B5" s="637"/>
      <c r="C5" s="761"/>
      <c r="D5" s="761"/>
      <c r="E5" s="768" t="str">
        <f>'KV_2.2.sz.mell.'!E2</f>
        <v>Forintban!</v>
      </c>
      <c r="F5" s="768"/>
      <c r="G5" s="151"/>
    </row>
    <row r="6" spans="1:7" ht="63.2" customHeight="1" x14ac:dyDescent="0.25">
      <c r="A6" s="764" t="s">
        <v>16</v>
      </c>
      <c r="B6" s="766" t="s">
        <v>195</v>
      </c>
      <c r="C6" s="766" t="s">
        <v>245</v>
      </c>
      <c r="D6" s="766"/>
      <c r="E6" s="766"/>
      <c r="F6" s="762" t="s">
        <v>494</v>
      </c>
    </row>
    <row r="7" spans="1:7" ht="15.75" thickBot="1" x14ac:dyDescent="0.3">
      <c r="A7" s="765"/>
      <c r="B7" s="767"/>
      <c r="C7" s="453">
        <f>+LEFT(KV_ÖSSZEFÜGGÉSEK!A5,4)+1</f>
        <v>2021</v>
      </c>
      <c r="D7" s="453">
        <f>+C7+1</f>
        <v>2022</v>
      </c>
      <c r="E7" s="453">
        <f>+D7+1</f>
        <v>2023</v>
      </c>
      <c r="F7" s="763"/>
    </row>
    <row r="8" spans="1:7" ht="15.75" thickBot="1" x14ac:dyDescent="0.3">
      <c r="A8" s="148"/>
      <c r="B8" s="149" t="s">
        <v>485</v>
      </c>
      <c r="C8" s="149" t="s">
        <v>486</v>
      </c>
      <c r="D8" s="149" t="s">
        <v>487</v>
      </c>
      <c r="E8" s="149" t="s">
        <v>489</v>
      </c>
      <c r="F8" s="150" t="s">
        <v>488</v>
      </c>
    </row>
    <row r="9" spans="1:7" x14ac:dyDescent="0.25">
      <c r="A9" s="147" t="s">
        <v>18</v>
      </c>
      <c r="B9" s="706" t="s">
        <v>687</v>
      </c>
      <c r="C9" s="493"/>
      <c r="D9" s="493"/>
      <c r="E9" s="493"/>
      <c r="F9" s="494">
        <f>SUM(C9:E9)</f>
        <v>0</v>
      </c>
    </row>
    <row r="10" spans="1:7" x14ac:dyDescent="0.25">
      <c r="A10" s="146" t="s">
        <v>19</v>
      </c>
      <c r="B10" s="161"/>
      <c r="C10" s="495"/>
      <c r="D10" s="495"/>
      <c r="E10" s="495"/>
      <c r="F10" s="496">
        <f>SUM(C10:E10)</f>
        <v>0</v>
      </c>
    </row>
    <row r="11" spans="1:7" x14ac:dyDescent="0.25">
      <c r="A11" s="146" t="s">
        <v>20</v>
      </c>
      <c r="B11" s="161"/>
      <c r="C11" s="495"/>
      <c r="D11" s="495"/>
      <c r="E11" s="495"/>
      <c r="F11" s="496">
        <f>SUM(C11:E11)</f>
        <v>0</v>
      </c>
    </row>
    <row r="12" spans="1:7" x14ac:dyDescent="0.25">
      <c r="A12" s="146" t="s">
        <v>21</v>
      </c>
      <c r="B12" s="161"/>
      <c r="C12" s="495"/>
      <c r="D12" s="495"/>
      <c r="E12" s="495"/>
      <c r="F12" s="496">
        <f>SUM(C12:E12)</f>
        <v>0</v>
      </c>
    </row>
    <row r="13" spans="1:7" ht="15.75" thickBot="1" x14ac:dyDescent="0.3">
      <c r="A13" s="152" t="s">
        <v>22</v>
      </c>
      <c r="B13" s="162"/>
      <c r="C13" s="497"/>
      <c r="D13" s="497"/>
      <c r="E13" s="497"/>
      <c r="F13" s="496">
        <f>SUM(C13:E13)</f>
        <v>0</v>
      </c>
    </row>
    <row r="14" spans="1:7" s="440" customFormat="1" thickBot="1" x14ac:dyDescent="0.25">
      <c r="A14" s="439" t="s">
        <v>23</v>
      </c>
      <c r="B14" s="153" t="s">
        <v>196</v>
      </c>
      <c r="C14" s="498">
        <f>SUM(C9:C13)</f>
        <v>0</v>
      </c>
      <c r="D14" s="498">
        <f>SUM(D9:D13)</f>
        <v>0</v>
      </c>
      <c r="E14" s="498">
        <f>SUM(E9:E13)</f>
        <v>0</v>
      </c>
      <c r="F14" s="499">
        <f>SUM(F9:F13)</f>
        <v>0</v>
      </c>
    </row>
  </sheetData>
  <mergeCells count="8">
    <mergeCell ref="B2:F2"/>
    <mergeCell ref="A4:F4"/>
    <mergeCell ref="C5:D5"/>
    <mergeCell ref="F6:F7"/>
    <mergeCell ref="A6:A7"/>
    <mergeCell ref="B6:B7"/>
    <mergeCell ref="C6:E6"/>
    <mergeCell ref="E5:F5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2BC7E-B950-43DD-A899-C07A32F07D28}">
  <sheetPr>
    <tabColor rgb="FF92D050"/>
  </sheetPr>
  <dimension ref="A1:D15"/>
  <sheetViews>
    <sheetView zoomScale="120" zoomScaleNormal="120" workbookViewId="0">
      <selection activeCell="C11" sqref="C11"/>
    </sheetView>
  </sheetViews>
  <sheetFormatPr defaultRowHeight="15" x14ac:dyDescent="0.25"/>
  <cols>
    <col min="1" max="1" width="5.6640625" style="145" customWidth="1"/>
    <col min="2" max="2" width="68.6640625" style="145" customWidth="1"/>
    <col min="3" max="3" width="19.5" style="145" customWidth="1"/>
    <col min="4" max="16384" width="9.33203125" style="145"/>
  </cols>
  <sheetData>
    <row r="1" spans="1:4" x14ac:dyDescent="0.25">
      <c r="A1" s="636"/>
      <c r="B1" s="636"/>
      <c r="C1" s="636"/>
    </row>
    <row r="2" spans="1:4" x14ac:dyDescent="0.25">
      <c r="A2" s="636"/>
      <c r="B2" s="746" t="str">
        <f>CONCATENATE("4. melléklet ",ALAPADATOK!A7," ",ALAPADATOK!B7," ",ALAPADATOK!C7," ",ALAPADATOK!D7," ",ALAPADATOK!E7," ",ALAPADATOK!F7," ",ALAPADATOK!G7," ",ALAPADATOK!H7)</f>
        <v>4. melléklet a … / 2020 ( … ) önkormányzati rendelethez</v>
      </c>
      <c r="C2" s="746"/>
    </row>
    <row r="3" spans="1:4" x14ac:dyDescent="0.25">
      <c r="A3" s="636"/>
      <c r="B3" s="636"/>
      <c r="C3" s="636"/>
    </row>
    <row r="4" spans="1:4" ht="54" customHeight="1" x14ac:dyDescent="0.25">
      <c r="A4" s="769" t="str">
        <f>CONCATENATE(PROPER(ALAPADATOK!A3)," saját bevételeinek részletezése az adósságot keletkeztető ügyletből származó tárgyévi fizetési kötelezettség megállapításához")</f>
        <v>Sajószöged Községi Önkormányzat saját bevételeinek részletezése az adósságot keletkeztető ügyletből származó tárgyévi fizetési kötelezettség megállapításához</v>
      </c>
      <c r="B4" s="769"/>
      <c r="C4" s="769"/>
    </row>
    <row r="5" spans="1:4" ht="15.95" customHeight="1" thickBot="1" x14ac:dyDescent="0.3">
      <c r="A5" s="637"/>
      <c r="B5" s="637"/>
      <c r="C5" s="638" t="str">
        <f>'KV_2.2.sz.mell.'!E2</f>
        <v>Forintban!</v>
      </c>
      <c r="D5" s="151"/>
    </row>
    <row r="6" spans="1:4" ht="26.45" customHeight="1" thickBot="1" x14ac:dyDescent="0.3">
      <c r="A6" s="639" t="s">
        <v>16</v>
      </c>
      <c r="B6" s="640" t="s">
        <v>194</v>
      </c>
      <c r="C6" s="641" t="str">
        <f>+'KV_1.1.sz.mell.'!C8</f>
        <v>2020. évi előirányzat</v>
      </c>
    </row>
    <row r="7" spans="1:4" ht="15.75" thickBot="1" x14ac:dyDescent="0.3">
      <c r="A7" s="163"/>
      <c r="B7" s="488" t="s">
        <v>485</v>
      </c>
      <c r="C7" s="489" t="s">
        <v>486</v>
      </c>
    </row>
    <row r="8" spans="1:4" x14ac:dyDescent="0.25">
      <c r="A8" s="164" t="s">
        <v>18</v>
      </c>
      <c r="B8" s="329" t="s">
        <v>495</v>
      </c>
      <c r="C8" s="326">
        <v>212400000</v>
      </c>
    </row>
    <row r="9" spans="1:4" ht="24.75" x14ac:dyDescent="0.25">
      <c r="A9" s="165" t="s">
        <v>19</v>
      </c>
      <c r="B9" s="358" t="s">
        <v>242</v>
      </c>
      <c r="C9" s="327">
        <v>13693455</v>
      </c>
    </row>
    <row r="10" spans="1:4" x14ac:dyDescent="0.25">
      <c r="A10" s="165" t="s">
        <v>20</v>
      </c>
      <c r="B10" s="359" t="s">
        <v>496</v>
      </c>
      <c r="C10" s="327"/>
    </row>
    <row r="11" spans="1:4" ht="24.75" x14ac:dyDescent="0.25">
      <c r="A11" s="165" t="s">
        <v>21</v>
      </c>
      <c r="B11" s="359" t="s">
        <v>244</v>
      </c>
      <c r="C11" s="327">
        <v>11000000</v>
      </c>
    </row>
    <row r="12" spans="1:4" x14ac:dyDescent="0.25">
      <c r="A12" s="166" t="s">
        <v>22</v>
      </c>
      <c r="B12" s="359" t="s">
        <v>243</v>
      </c>
      <c r="C12" s="328"/>
    </row>
    <row r="13" spans="1:4" ht="15.75" thickBot="1" x14ac:dyDescent="0.3">
      <c r="A13" s="165" t="s">
        <v>23</v>
      </c>
      <c r="B13" s="360" t="s">
        <v>497</v>
      </c>
      <c r="C13" s="327"/>
    </row>
    <row r="14" spans="1:4" ht="15.75" thickBot="1" x14ac:dyDescent="0.3">
      <c r="A14" s="770" t="s">
        <v>197</v>
      </c>
      <c r="B14" s="771"/>
      <c r="C14" s="167">
        <f>SUM(C8:C13)</f>
        <v>237093455</v>
      </c>
    </row>
    <row r="15" spans="1:4" ht="23.25" customHeight="1" x14ac:dyDescent="0.25">
      <c r="A15" s="772" t="s">
        <v>222</v>
      </c>
      <c r="B15" s="772"/>
      <c r="C15" s="772"/>
    </row>
  </sheetData>
  <sheetProtection sheet="1"/>
  <mergeCells count="4">
    <mergeCell ref="A4:C4"/>
    <mergeCell ref="A14:B14"/>
    <mergeCell ref="A15:C15"/>
    <mergeCell ref="B2:C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E7F86-D261-43D9-887D-973FB13EACCE}">
  <sheetPr>
    <tabColor rgb="FF92D050"/>
  </sheetPr>
  <dimension ref="A1:D15"/>
  <sheetViews>
    <sheetView zoomScale="120" zoomScaleNormal="120" workbookViewId="0">
      <selection activeCell="B20" sqref="B20"/>
    </sheetView>
  </sheetViews>
  <sheetFormatPr defaultRowHeight="15" x14ac:dyDescent="0.25"/>
  <cols>
    <col min="1" max="1" width="5.6640625" style="145" customWidth="1"/>
    <col min="2" max="2" width="66.83203125" style="145" customWidth="1"/>
    <col min="3" max="3" width="27" style="145" customWidth="1"/>
    <col min="4" max="16384" width="9.33203125" style="145"/>
  </cols>
  <sheetData>
    <row r="1" spans="1:4" x14ac:dyDescent="0.25">
      <c r="A1" s="636"/>
      <c r="B1" s="636"/>
      <c r="C1" s="636"/>
    </row>
    <row r="2" spans="1:4" x14ac:dyDescent="0.25">
      <c r="A2" s="636"/>
      <c r="B2" s="746" t="str">
        <f>CONCATENATE("5. melléklet ",ALAPADATOK!A7," ",ALAPADATOK!B7," ",ALAPADATOK!C7," ",ALAPADATOK!D7," ",ALAPADATOK!E7," ",ALAPADATOK!F7," ",ALAPADATOK!G7," ",ALAPADATOK!H7)</f>
        <v>5. melléklet a … / 2020 ( … ) önkormányzati rendelethez</v>
      </c>
      <c r="C2" s="746"/>
    </row>
    <row r="3" spans="1:4" x14ac:dyDescent="0.25">
      <c r="A3" s="636"/>
      <c r="B3" s="636"/>
      <c r="C3" s="636"/>
    </row>
    <row r="4" spans="1:4" ht="33.200000000000003" customHeight="1" x14ac:dyDescent="0.25">
      <c r="A4" s="769" t="str">
        <f>CONCATENATE(PROPER(ALAPADATOK!A3)," ",ALAPADATOK!D7,". évi adósságot keletkeztető fejlesztési céljai")</f>
        <v>Sajószöged Községi Önkormányzat 2020. évi adósságot keletkeztető fejlesztési céljai</v>
      </c>
      <c r="B4" s="769"/>
      <c r="C4" s="769"/>
    </row>
    <row r="5" spans="1:4" ht="15.95" customHeight="1" thickBot="1" x14ac:dyDescent="0.3">
      <c r="A5" s="637"/>
      <c r="B5" s="637"/>
      <c r="C5" s="638" t="str">
        <f>'KV_4.sz.mell.'!C5</f>
        <v>Forintban!</v>
      </c>
      <c r="D5" s="151"/>
    </row>
    <row r="6" spans="1:4" ht="26.45" customHeight="1" thickBot="1" x14ac:dyDescent="0.3">
      <c r="A6" s="639" t="s">
        <v>16</v>
      </c>
      <c r="B6" s="640" t="s">
        <v>198</v>
      </c>
      <c r="C6" s="641" t="s">
        <v>221</v>
      </c>
    </row>
    <row r="7" spans="1:4" ht="15.75" thickBot="1" x14ac:dyDescent="0.3">
      <c r="A7" s="163"/>
      <c r="B7" s="488" t="s">
        <v>485</v>
      </c>
      <c r="C7" s="489" t="s">
        <v>486</v>
      </c>
    </row>
    <row r="8" spans="1:4" x14ac:dyDescent="0.25">
      <c r="A8" s="164" t="s">
        <v>18</v>
      </c>
      <c r="B8" s="707" t="s">
        <v>688</v>
      </c>
      <c r="C8" s="168"/>
    </row>
    <row r="9" spans="1:4" x14ac:dyDescent="0.25">
      <c r="A9" s="165" t="s">
        <v>19</v>
      </c>
      <c r="B9" s="171"/>
      <c r="C9" s="169"/>
    </row>
    <row r="10" spans="1:4" ht="15.75" thickBot="1" x14ac:dyDescent="0.3">
      <c r="A10" s="166" t="s">
        <v>20</v>
      </c>
      <c r="B10" s="172"/>
      <c r="C10" s="170"/>
    </row>
    <row r="11" spans="1:4" s="440" customFormat="1" ht="17.25" customHeight="1" thickBot="1" x14ac:dyDescent="0.25">
      <c r="A11" s="441" t="s">
        <v>21</v>
      </c>
      <c r="B11" s="127" t="s">
        <v>681</v>
      </c>
      <c r="C11" s="167">
        <f>SUM(C8:C10)</f>
        <v>0</v>
      </c>
    </row>
    <row r="12" spans="1:4" ht="24.75" customHeight="1" x14ac:dyDescent="0.25">
      <c r="A12" s="773" t="s">
        <v>680</v>
      </c>
      <c r="B12" s="773"/>
      <c r="C12" s="773"/>
    </row>
    <row r="15" spans="1:4" ht="15.75" x14ac:dyDescent="0.25">
      <c r="B15" s="121"/>
    </row>
  </sheetData>
  <mergeCells count="3">
    <mergeCell ref="A4:C4"/>
    <mergeCell ref="B2:C2"/>
    <mergeCell ref="A12:C1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B179-AA0E-40B7-A063-0E44BB310BB0}">
  <sheetPr>
    <tabColor rgb="FF92D050"/>
  </sheetPr>
  <dimension ref="A1:F24"/>
  <sheetViews>
    <sheetView zoomScale="120" zoomScaleNormal="120" workbookViewId="0">
      <selection activeCell="D12" sqref="D12"/>
    </sheetView>
  </sheetViews>
  <sheetFormatPr defaultRowHeight="12.75" x14ac:dyDescent="0.2"/>
  <cols>
    <col min="1" max="1" width="47.1640625" style="42" customWidth="1"/>
    <col min="2" max="2" width="15.6640625" style="41" customWidth="1"/>
    <col min="3" max="3" width="16.33203125" style="41" customWidth="1"/>
    <col min="4" max="4" width="18" style="41" customWidth="1"/>
    <col min="5" max="5" width="16.6640625" style="41" customWidth="1"/>
    <col min="6" max="6" width="18.83203125" style="54" customWidth="1"/>
    <col min="7" max="8" width="12.83203125" style="41" customWidth="1"/>
    <col min="9" max="9" width="13.83203125" style="41" customWidth="1"/>
    <col min="10" max="16384" width="9.33203125" style="41"/>
  </cols>
  <sheetData>
    <row r="1" spans="1:6" x14ac:dyDescent="0.2">
      <c r="A1" s="614"/>
      <c r="B1" s="601"/>
      <c r="C1" s="601"/>
      <c r="D1" s="601"/>
      <c r="E1" s="601"/>
      <c r="F1" s="601"/>
    </row>
    <row r="2" spans="1:6" ht="18" customHeight="1" x14ac:dyDescent="0.2">
      <c r="A2" s="614"/>
      <c r="B2" s="775" t="str">
        <f>CONCATENATE("6. melléklet ",ALAPADATOK!A7," ",ALAPADATOK!B7," ",ALAPADATOK!C7," ",ALAPADATOK!D7," ",ALAPADATOK!E7," ",ALAPADATOK!F7," ",ALAPADATOK!G7," ",ALAPADATOK!H7)</f>
        <v>6. melléklet a … / 2020 ( … ) önkormányzati rendelethez</v>
      </c>
      <c r="C2" s="776"/>
      <c r="D2" s="776"/>
      <c r="E2" s="776"/>
      <c r="F2" s="776"/>
    </row>
    <row r="3" spans="1:6" x14ac:dyDescent="0.2">
      <c r="A3" s="614"/>
      <c r="B3" s="601"/>
      <c r="C3" s="601"/>
      <c r="D3" s="601"/>
      <c r="E3" s="601"/>
      <c r="F3" s="601"/>
    </row>
    <row r="4" spans="1:6" ht="25.5" customHeight="1" x14ac:dyDescent="0.2">
      <c r="A4" s="774" t="s">
        <v>0</v>
      </c>
      <c r="B4" s="774"/>
      <c r="C4" s="774"/>
      <c r="D4" s="774"/>
      <c r="E4" s="774"/>
      <c r="F4" s="774"/>
    </row>
    <row r="5" spans="1:6" ht="16.5" customHeight="1" thickBot="1" x14ac:dyDescent="0.3">
      <c r="A5" s="614"/>
      <c r="B5" s="601"/>
      <c r="C5" s="601"/>
      <c r="D5" s="601"/>
      <c r="E5" s="601"/>
      <c r="F5" s="615" t="str">
        <f>'KV_5.sz.mell.'!C5</f>
        <v>Forintban!</v>
      </c>
    </row>
    <row r="6" spans="1:6" s="44" customFormat="1" ht="44.45" customHeight="1" thickBot="1" x14ac:dyDescent="0.25">
      <c r="A6" s="616" t="s">
        <v>64</v>
      </c>
      <c r="B6" s="617" t="s">
        <v>65</v>
      </c>
      <c r="C6" s="617" t="s">
        <v>66</v>
      </c>
      <c r="D6" s="617" t="str">
        <f>+CONCATENATE("Felhasználás   ",LEFT(KV_ÖSSZEFÜGGÉSEK!A5,4)-1,". XII. 31-ig")</f>
        <v>Felhasználás   2019. XII. 31-ig</v>
      </c>
      <c r="E6" s="617" t="str">
        <f>+'KV_1.1.sz.mell.'!C8</f>
        <v>2020. évi előirányzat</v>
      </c>
      <c r="F6" s="618" t="str">
        <f>+CONCATENATE(LEFT(KV_ÖSSZEFÜGGÉSEK!A5,4),". utáni szükséglet")</f>
        <v>2020. utáni szükséglet</v>
      </c>
    </row>
    <row r="7" spans="1:6" s="54" customFormat="1" ht="12" customHeight="1" thickBot="1" x14ac:dyDescent="0.25">
      <c r="A7" s="52" t="s">
        <v>485</v>
      </c>
      <c r="B7" s="53" t="s">
        <v>486</v>
      </c>
      <c r="C7" s="53" t="s">
        <v>487</v>
      </c>
      <c r="D7" s="53" t="s">
        <v>489</v>
      </c>
      <c r="E7" s="53" t="s">
        <v>488</v>
      </c>
      <c r="F7" s="491" t="s">
        <v>554</v>
      </c>
    </row>
    <row r="8" spans="1:6" ht="15.95" customHeight="1" x14ac:dyDescent="0.2">
      <c r="A8" s="442" t="s">
        <v>711</v>
      </c>
      <c r="B8" s="25">
        <v>111971908</v>
      </c>
      <c r="C8" s="444" t="s">
        <v>712</v>
      </c>
      <c r="D8" s="25">
        <v>103462708</v>
      </c>
      <c r="E8" s="25">
        <v>8509200</v>
      </c>
      <c r="F8" s="55">
        <f t="shared" ref="F8:F23" si="0">B8-D8-E8</f>
        <v>0</v>
      </c>
    </row>
    <row r="9" spans="1:6" ht="15.95" customHeight="1" x14ac:dyDescent="0.2">
      <c r="A9" s="442" t="s">
        <v>713</v>
      </c>
      <c r="B9" s="25">
        <v>104613317</v>
      </c>
      <c r="C9" s="444" t="s">
        <v>725</v>
      </c>
      <c r="D9" s="25">
        <v>90914259</v>
      </c>
      <c r="E9" s="25">
        <v>13699058</v>
      </c>
      <c r="F9" s="55">
        <f t="shared" si="0"/>
        <v>0</v>
      </c>
    </row>
    <row r="10" spans="1:6" ht="15.95" customHeight="1" x14ac:dyDescent="0.2">
      <c r="A10" s="442" t="s">
        <v>710</v>
      </c>
      <c r="B10" s="25">
        <v>87833480</v>
      </c>
      <c r="C10" s="444" t="s">
        <v>709</v>
      </c>
      <c r="D10" s="25"/>
      <c r="E10" s="25">
        <v>87833480</v>
      </c>
      <c r="F10" s="55">
        <f t="shared" si="0"/>
        <v>0</v>
      </c>
    </row>
    <row r="11" spans="1:6" ht="15.95" customHeight="1" x14ac:dyDescent="0.2">
      <c r="A11" s="443" t="s">
        <v>714</v>
      </c>
      <c r="B11" s="25">
        <v>3942212</v>
      </c>
      <c r="C11" s="444" t="s">
        <v>715</v>
      </c>
      <c r="D11" s="25">
        <v>2635463</v>
      </c>
      <c r="E11" s="25">
        <v>1306749</v>
      </c>
      <c r="F11" s="55">
        <f t="shared" si="0"/>
        <v>0</v>
      </c>
    </row>
    <row r="12" spans="1:6" ht="15.95" customHeight="1" x14ac:dyDescent="0.2">
      <c r="A12" s="442" t="s">
        <v>716</v>
      </c>
      <c r="B12" s="25">
        <v>2433981</v>
      </c>
      <c r="C12" s="444" t="s">
        <v>709</v>
      </c>
      <c r="D12" s="25"/>
      <c r="E12" s="25">
        <v>2433981</v>
      </c>
      <c r="F12" s="55">
        <f t="shared" si="0"/>
        <v>0</v>
      </c>
    </row>
    <row r="13" spans="1:6" ht="15.95" customHeight="1" x14ac:dyDescent="0.2">
      <c r="A13" s="443" t="s">
        <v>717</v>
      </c>
      <c r="B13" s="25">
        <v>2000250</v>
      </c>
      <c r="C13" s="444" t="s">
        <v>709</v>
      </c>
      <c r="D13" s="25"/>
      <c r="E13" s="25">
        <v>2000250</v>
      </c>
      <c r="F13" s="55">
        <f t="shared" si="0"/>
        <v>0</v>
      </c>
    </row>
    <row r="14" spans="1:6" ht="15.95" customHeight="1" x14ac:dyDescent="0.2">
      <c r="A14" s="442" t="s">
        <v>718</v>
      </c>
      <c r="B14" s="25">
        <v>654050</v>
      </c>
      <c r="C14" s="444" t="s">
        <v>709</v>
      </c>
      <c r="D14" s="25"/>
      <c r="E14" s="25">
        <v>654050</v>
      </c>
      <c r="F14" s="55">
        <f t="shared" si="0"/>
        <v>0</v>
      </c>
    </row>
    <row r="15" spans="1:6" ht="15.95" customHeight="1" x14ac:dyDescent="0.2">
      <c r="A15" s="442" t="s">
        <v>719</v>
      </c>
      <c r="B15" s="25">
        <v>35907370</v>
      </c>
      <c r="C15" s="444" t="s">
        <v>709</v>
      </c>
      <c r="D15" s="25"/>
      <c r="E15" s="25">
        <v>35907370</v>
      </c>
      <c r="F15" s="55">
        <f t="shared" si="0"/>
        <v>0</v>
      </c>
    </row>
    <row r="16" spans="1:6" ht="15.95" customHeight="1" x14ac:dyDescent="0.2">
      <c r="A16" s="442" t="s">
        <v>720</v>
      </c>
      <c r="B16" s="25">
        <v>4999997</v>
      </c>
      <c r="C16" s="444" t="s">
        <v>709</v>
      </c>
      <c r="D16" s="25"/>
      <c r="E16" s="25">
        <v>4999997</v>
      </c>
      <c r="F16" s="55">
        <f t="shared" si="0"/>
        <v>0</v>
      </c>
    </row>
    <row r="17" spans="1:6" ht="15.95" customHeight="1" x14ac:dyDescent="0.2">
      <c r="A17" s="442" t="s">
        <v>724</v>
      </c>
      <c r="B17" s="25">
        <v>6826617</v>
      </c>
      <c r="C17" s="444" t="s">
        <v>709</v>
      </c>
      <c r="D17" s="25"/>
      <c r="E17" s="25">
        <v>6826617</v>
      </c>
      <c r="F17" s="55">
        <f t="shared" si="0"/>
        <v>0</v>
      </c>
    </row>
    <row r="18" spans="1:6" ht="15.95" customHeight="1" x14ac:dyDescent="0.2">
      <c r="A18" s="442" t="s">
        <v>722</v>
      </c>
      <c r="B18" s="25">
        <v>2970149</v>
      </c>
      <c r="C18" s="444" t="s">
        <v>709</v>
      </c>
      <c r="D18" s="25"/>
      <c r="E18" s="25">
        <v>2970149</v>
      </c>
      <c r="F18" s="55">
        <f t="shared" si="0"/>
        <v>0</v>
      </c>
    </row>
    <row r="19" spans="1:6" ht="15.95" customHeight="1" x14ac:dyDescent="0.2">
      <c r="A19" s="442" t="s">
        <v>723</v>
      </c>
      <c r="B19" s="25">
        <v>1867550</v>
      </c>
      <c r="C19" s="444" t="s">
        <v>709</v>
      </c>
      <c r="D19" s="25"/>
      <c r="E19" s="25">
        <v>1867550</v>
      </c>
      <c r="F19" s="55">
        <f t="shared" si="0"/>
        <v>0</v>
      </c>
    </row>
    <row r="20" spans="1:6" ht="15.95" customHeight="1" x14ac:dyDescent="0.2">
      <c r="A20" s="442" t="s">
        <v>721</v>
      </c>
      <c r="B20" s="25">
        <v>5289099</v>
      </c>
      <c r="C20" s="444" t="s">
        <v>709</v>
      </c>
      <c r="D20" s="25"/>
      <c r="E20" s="25">
        <v>5289099</v>
      </c>
      <c r="F20" s="55">
        <f>B20-D20-E20</f>
        <v>0</v>
      </c>
    </row>
    <row r="21" spans="1:6" ht="15.95" customHeight="1" x14ac:dyDescent="0.2">
      <c r="A21" s="442"/>
      <c r="B21" s="25"/>
      <c r="C21" s="444"/>
      <c r="D21" s="25"/>
      <c r="E21" s="25"/>
      <c r="F21" s="55">
        <f t="shared" si="0"/>
        <v>0</v>
      </c>
    </row>
    <row r="22" spans="1:6" ht="15.95" customHeight="1" x14ac:dyDescent="0.2">
      <c r="A22" s="442"/>
      <c r="B22" s="25"/>
      <c r="C22" s="444"/>
      <c r="D22" s="25"/>
      <c r="E22" s="25"/>
      <c r="F22" s="55">
        <f t="shared" si="0"/>
        <v>0</v>
      </c>
    </row>
    <row r="23" spans="1:6" ht="15.95" customHeight="1" thickBot="1" x14ac:dyDescent="0.25">
      <c r="A23" s="56"/>
      <c r="B23" s="26"/>
      <c r="C23" s="445"/>
      <c r="D23" s="26"/>
      <c r="E23" s="26"/>
      <c r="F23" s="57">
        <f t="shared" si="0"/>
        <v>0</v>
      </c>
    </row>
    <row r="24" spans="1:6" s="60" customFormat="1" ht="18" customHeight="1" thickBot="1" x14ac:dyDescent="0.25">
      <c r="A24" s="178" t="s">
        <v>63</v>
      </c>
      <c r="B24" s="58">
        <f>SUM(B8:B23)</f>
        <v>371309980</v>
      </c>
      <c r="C24" s="115"/>
      <c r="D24" s="58">
        <f>SUM(D8:D23)</f>
        <v>197012430</v>
      </c>
      <c r="E24" s="58">
        <f>SUM(E8:E23)</f>
        <v>174297550</v>
      </c>
      <c r="F24" s="59">
        <f>SUM(F8:F23)</f>
        <v>0</v>
      </c>
    </row>
  </sheetData>
  <sheetProtection selectLockedCells="1" selectUnlockedCells="1"/>
  <mergeCells count="2">
    <mergeCell ref="A4:F4"/>
    <mergeCell ref="B2:F2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D401-3BED-4026-A800-2E1D93C3A4C8}">
  <sheetPr>
    <tabColor rgb="FF92D050"/>
  </sheetPr>
  <dimension ref="A1:F25"/>
  <sheetViews>
    <sheetView zoomScale="120" zoomScaleNormal="120" workbookViewId="0">
      <selection activeCell="E9" sqref="E9"/>
    </sheetView>
  </sheetViews>
  <sheetFormatPr defaultRowHeight="12.75" x14ac:dyDescent="0.2"/>
  <cols>
    <col min="1" max="1" width="60.6640625" style="42" customWidth="1"/>
    <col min="2" max="2" width="15.6640625" style="41" customWidth="1"/>
    <col min="3" max="3" width="16.33203125" style="41" customWidth="1"/>
    <col min="4" max="4" width="18" style="41" customWidth="1"/>
    <col min="5" max="5" width="16.6640625" style="41" customWidth="1"/>
    <col min="6" max="6" width="18.83203125" style="41" customWidth="1"/>
    <col min="7" max="8" width="12.83203125" style="41" customWidth="1"/>
    <col min="9" max="9" width="13.83203125" style="41" customWidth="1"/>
    <col min="10" max="16384" width="9.33203125" style="41"/>
  </cols>
  <sheetData>
    <row r="1" spans="1:6" x14ac:dyDescent="0.2">
      <c r="A1" s="614"/>
      <c r="B1" s="601"/>
      <c r="C1" s="601"/>
      <c r="D1" s="601"/>
      <c r="E1" s="601"/>
      <c r="F1" s="601"/>
    </row>
    <row r="2" spans="1:6" ht="21.2" customHeight="1" x14ac:dyDescent="0.2">
      <c r="A2" s="614"/>
      <c r="B2" s="775" t="str">
        <f>CONCATENATE("7. melléklet ",ALAPADATOK!A7," ",ALAPADATOK!B7," ",ALAPADATOK!C7," ",ALAPADATOK!D7," ",ALAPADATOK!E7," ",ALAPADATOK!F7," ",ALAPADATOK!G7," ",ALAPADATOK!H7)</f>
        <v>7. melléklet a … / 2020 ( … ) önkormányzati rendelethez</v>
      </c>
      <c r="C2" s="775"/>
      <c r="D2" s="775"/>
      <c r="E2" s="775"/>
      <c r="F2" s="775"/>
    </row>
    <row r="3" spans="1:6" x14ac:dyDescent="0.2">
      <c r="A3" s="614"/>
      <c r="B3" s="601"/>
      <c r="C3" s="601"/>
      <c r="D3" s="601"/>
      <c r="E3" s="601"/>
      <c r="F3" s="601"/>
    </row>
    <row r="4" spans="1:6" ht="24.75" customHeight="1" x14ac:dyDescent="0.2">
      <c r="A4" s="774" t="s">
        <v>1</v>
      </c>
      <c r="B4" s="774"/>
      <c r="C4" s="774"/>
      <c r="D4" s="774"/>
      <c r="E4" s="774"/>
      <c r="F4" s="774"/>
    </row>
    <row r="5" spans="1:6" ht="23.25" customHeight="1" thickBot="1" x14ac:dyDescent="0.3">
      <c r="A5" s="614"/>
      <c r="B5" s="601"/>
      <c r="C5" s="601"/>
      <c r="D5" s="601"/>
      <c r="E5" s="601"/>
      <c r="F5" s="615" t="str">
        <f>'KV_6.sz.mell.'!F5</f>
        <v>Forintban!</v>
      </c>
    </row>
    <row r="6" spans="1:6" s="44" customFormat="1" ht="48.75" customHeight="1" thickBot="1" x14ac:dyDescent="0.25">
      <c r="A6" s="616" t="s">
        <v>67</v>
      </c>
      <c r="B6" s="617" t="s">
        <v>65</v>
      </c>
      <c r="C6" s="617" t="s">
        <v>66</v>
      </c>
      <c r="D6" s="617" t="str">
        <f>+'KV_6.sz.mell.'!D6</f>
        <v>Felhasználás   2019. XII. 31-ig</v>
      </c>
      <c r="E6" s="617" t="str">
        <f>+'KV_6.sz.mell.'!E6</f>
        <v>2020. évi előirányzat</v>
      </c>
      <c r="F6" s="619" t="str">
        <f>+CONCATENATE(LEFT(KV_ÖSSZEFÜGGÉSEK!A5,4),". utáni szükséglet ",CHAR(10),"")</f>
        <v xml:space="preserve">2020. utáni szükséglet 
</v>
      </c>
    </row>
    <row r="7" spans="1:6" s="54" customFormat="1" ht="15.2" customHeight="1" thickBot="1" x14ac:dyDescent="0.25">
      <c r="A7" s="52" t="s">
        <v>485</v>
      </c>
      <c r="B7" s="53" t="s">
        <v>486</v>
      </c>
      <c r="C7" s="53" t="s">
        <v>487</v>
      </c>
      <c r="D7" s="53" t="s">
        <v>489</v>
      </c>
      <c r="E7" s="53" t="s">
        <v>488</v>
      </c>
      <c r="F7" s="492" t="s">
        <v>554</v>
      </c>
    </row>
    <row r="8" spans="1:6" ht="15.95" customHeight="1" x14ac:dyDescent="0.2">
      <c r="A8" s="61" t="s">
        <v>708</v>
      </c>
      <c r="B8" s="62">
        <v>17390675</v>
      </c>
      <c r="C8" s="446" t="s">
        <v>709</v>
      </c>
      <c r="D8" s="62"/>
      <c r="E8" s="62">
        <v>17390675</v>
      </c>
      <c r="F8" s="63">
        <f t="shared" ref="F8:F24" si="0">B8-D8-E8</f>
        <v>0</v>
      </c>
    </row>
    <row r="9" spans="1:6" ht="15.95" customHeight="1" x14ac:dyDescent="0.2">
      <c r="A9" s="61"/>
      <c r="B9" s="62"/>
      <c r="C9" s="446"/>
      <c r="D9" s="62"/>
      <c r="E9" s="62"/>
      <c r="F9" s="63">
        <f t="shared" si="0"/>
        <v>0</v>
      </c>
    </row>
    <row r="10" spans="1:6" ht="15.95" customHeight="1" x14ac:dyDescent="0.2">
      <c r="A10" s="61"/>
      <c r="B10" s="62"/>
      <c r="C10" s="446"/>
      <c r="D10" s="62"/>
      <c r="E10" s="62"/>
      <c r="F10" s="63">
        <f t="shared" si="0"/>
        <v>0</v>
      </c>
    </row>
    <row r="11" spans="1:6" ht="15.95" customHeight="1" x14ac:dyDescent="0.2">
      <c r="A11" s="61"/>
      <c r="B11" s="62"/>
      <c r="C11" s="446"/>
      <c r="D11" s="62"/>
      <c r="E11" s="62"/>
      <c r="F11" s="63">
        <f t="shared" si="0"/>
        <v>0</v>
      </c>
    </row>
    <row r="12" spans="1:6" ht="15.95" customHeight="1" x14ac:dyDescent="0.2">
      <c r="A12" s="61"/>
      <c r="B12" s="62"/>
      <c r="C12" s="446"/>
      <c r="D12" s="62"/>
      <c r="E12" s="62"/>
      <c r="F12" s="63">
        <f t="shared" si="0"/>
        <v>0</v>
      </c>
    </row>
    <row r="13" spans="1:6" ht="15.95" customHeight="1" x14ac:dyDescent="0.2">
      <c r="A13" s="61"/>
      <c r="B13" s="62"/>
      <c r="C13" s="446"/>
      <c r="D13" s="62"/>
      <c r="E13" s="62"/>
      <c r="F13" s="63">
        <f t="shared" si="0"/>
        <v>0</v>
      </c>
    </row>
    <row r="14" spans="1:6" ht="15.95" customHeight="1" x14ac:dyDescent="0.2">
      <c r="A14" s="61"/>
      <c r="B14" s="62"/>
      <c r="C14" s="446"/>
      <c r="D14" s="62"/>
      <c r="E14" s="62"/>
      <c r="F14" s="63">
        <f t="shared" si="0"/>
        <v>0</v>
      </c>
    </row>
    <row r="15" spans="1:6" ht="15.95" customHeight="1" x14ac:dyDescent="0.2">
      <c r="A15" s="61"/>
      <c r="B15" s="62"/>
      <c r="C15" s="446"/>
      <c r="D15" s="62"/>
      <c r="E15" s="62"/>
      <c r="F15" s="63">
        <f t="shared" si="0"/>
        <v>0</v>
      </c>
    </row>
    <row r="16" spans="1:6" ht="15.95" customHeight="1" x14ac:dyDescent="0.2">
      <c r="A16" s="61"/>
      <c r="B16" s="62"/>
      <c r="C16" s="446"/>
      <c r="D16" s="62"/>
      <c r="E16" s="62"/>
      <c r="F16" s="63">
        <f t="shared" si="0"/>
        <v>0</v>
      </c>
    </row>
    <row r="17" spans="1:6" ht="15.95" customHeight="1" x14ac:dyDescent="0.2">
      <c r="A17" s="61"/>
      <c r="B17" s="62"/>
      <c r="C17" s="446"/>
      <c r="D17" s="62"/>
      <c r="E17" s="62"/>
      <c r="F17" s="63">
        <f t="shared" si="0"/>
        <v>0</v>
      </c>
    </row>
    <row r="18" spans="1:6" ht="15.95" customHeight="1" x14ac:dyDescent="0.2">
      <c r="A18" s="61"/>
      <c r="B18" s="62"/>
      <c r="C18" s="446"/>
      <c r="D18" s="62"/>
      <c r="E18" s="62"/>
      <c r="F18" s="63">
        <f t="shared" si="0"/>
        <v>0</v>
      </c>
    </row>
    <row r="19" spans="1:6" ht="15.95" customHeight="1" x14ac:dyDescent="0.2">
      <c r="A19" s="61"/>
      <c r="B19" s="62"/>
      <c r="C19" s="446"/>
      <c r="D19" s="62"/>
      <c r="E19" s="62"/>
      <c r="F19" s="63">
        <f t="shared" si="0"/>
        <v>0</v>
      </c>
    </row>
    <row r="20" spans="1:6" ht="15.95" customHeight="1" x14ac:dyDescent="0.2">
      <c r="A20" s="61"/>
      <c r="B20" s="62"/>
      <c r="C20" s="446"/>
      <c r="D20" s="62"/>
      <c r="E20" s="62"/>
      <c r="F20" s="63">
        <f t="shared" si="0"/>
        <v>0</v>
      </c>
    </row>
    <row r="21" spans="1:6" ht="15.95" customHeight="1" x14ac:dyDescent="0.2">
      <c r="A21" s="61"/>
      <c r="B21" s="62"/>
      <c r="C21" s="446"/>
      <c r="D21" s="62"/>
      <c r="E21" s="62"/>
      <c r="F21" s="63">
        <f t="shared" si="0"/>
        <v>0</v>
      </c>
    </row>
    <row r="22" spans="1:6" ht="15.95" customHeight="1" x14ac:dyDescent="0.2">
      <c r="A22" s="61"/>
      <c r="B22" s="62"/>
      <c r="C22" s="446"/>
      <c r="D22" s="62"/>
      <c r="E22" s="62"/>
      <c r="F22" s="63">
        <f t="shared" si="0"/>
        <v>0</v>
      </c>
    </row>
    <row r="23" spans="1:6" ht="15.95" customHeight="1" x14ac:dyDescent="0.2">
      <c r="A23" s="61"/>
      <c r="B23" s="62"/>
      <c r="C23" s="446"/>
      <c r="D23" s="62"/>
      <c r="E23" s="62"/>
      <c r="F23" s="63">
        <f t="shared" si="0"/>
        <v>0</v>
      </c>
    </row>
    <row r="24" spans="1:6" ht="15.95" customHeight="1" thickBot="1" x14ac:dyDescent="0.25">
      <c r="A24" s="64"/>
      <c r="B24" s="65"/>
      <c r="C24" s="447"/>
      <c r="D24" s="65"/>
      <c r="E24" s="65"/>
      <c r="F24" s="66">
        <f t="shared" si="0"/>
        <v>0</v>
      </c>
    </row>
    <row r="25" spans="1:6" s="60" customFormat="1" ht="18" customHeight="1" thickBot="1" x14ac:dyDescent="0.25">
      <c r="A25" s="178" t="s">
        <v>63</v>
      </c>
      <c r="B25" s="179">
        <f>SUM(B8:B24)</f>
        <v>17390675</v>
      </c>
      <c r="C25" s="116"/>
      <c r="D25" s="179">
        <f>SUM(D8:D24)</f>
        <v>0</v>
      </c>
      <c r="E25" s="179">
        <f>SUM(E8:E24)</f>
        <v>17390675</v>
      </c>
      <c r="F25" s="67">
        <f>SUM(F8:F24)</f>
        <v>0</v>
      </c>
    </row>
  </sheetData>
  <sheetProtection sheet="1"/>
  <mergeCells count="2">
    <mergeCell ref="A4:F4"/>
    <mergeCell ref="B2:F2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……/2018. (….) önkormányzati rendelethez&amp;"Times New Roman CE,Normál"&amp;10
   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8668-65FF-43D8-9CF7-220D09C63845}">
  <sheetPr>
    <tabColor rgb="FF92D050"/>
  </sheetPr>
  <dimension ref="A1:F222"/>
  <sheetViews>
    <sheetView topLeftCell="A69" zoomScale="120" zoomScaleNormal="120" workbookViewId="0">
      <selection sqref="A1:E75"/>
    </sheetView>
  </sheetViews>
  <sheetFormatPr defaultRowHeight="12.75" x14ac:dyDescent="0.2"/>
  <cols>
    <col min="1" max="1" width="38.6640625" style="46" customWidth="1"/>
    <col min="2" max="4" width="24.83203125" style="46" customWidth="1"/>
    <col min="5" max="5" width="26.83203125" style="46" customWidth="1"/>
    <col min="6" max="6" width="5" style="46" bestFit="1" customWidth="1"/>
    <col min="7" max="16384" width="9.33203125" style="46"/>
  </cols>
  <sheetData>
    <row r="1" spans="1:6" x14ac:dyDescent="0.2">
      <c r="F1" s="804" t="str">
        <f>CONCATENATE("8. melléklet ",ALAPADATOK!A7," ",ALAPADATOK!B7," ",ALAPADATOK!C7," ",ALAPADATOK!D7," ",ALAPADATOK!E7," ",ALAPADATOK!F7," ",ALAPADATOK!G7," ",ALAPADATOK!H7)</f>
        <v>8. melléklet a … / 2020 ( … ) önkormányzati rendelethez</v>
      </c>
    </row>
    <row r="2" spans="1:6" ht="15.75" x14ac:dyDescent="0.2">
      <c r="A2" s="777" t="s">
        <v>674</v>
      </c>
      <c r="B2" s="777"/>
      <c r="C2" s="777"/>
      <c r="D2" s="777"/>
      <c r="E2" s="777"/>
      <c r="F2" s="804"/>
    </row>
    <row r="3" spans="1:6" ht="14.25" thickBot="1" x14ac:dyDescent="0.25">
      <c r="A3" s="673"/>
      <c r="B3" s="673"/>
      <c r="C3" s="673"/>
      <c r="D3" s="673"/>
      <c r="E3" s="674" t="str">
        <f>'KV_7.sz.mell.'!F5</f>
        <v>Forintban!</v>
      </c>
      <c r="F3" s="804"/>
    </row>
    <row r="4" spans="1:6" ht="13.5" thickBot="1" x14ac:dyDescent="0.25">
      <c r="A4" s="778" t="s">
        <v>137</v>
      </c>
      <c r="B4" s="779"/>
      <c r="C4" s="779"/>
      <c r="D4" s="779"/>
      <c r="E4" s="676" t="s">
        <v>55</v>
      </c>
      <c r="F4" s="804"/>
    </row>
    <row r="5" spans="1:6" x14ac:dyDescent="0.2">
      <c r="A5" s="780"/>
      <c r="B5" s="781"/>
      <c r="C5" s="781"/>
      <c r="D5" s="781"/>
      <c r="E5" s="677"/>
      <c r="F5" s="804"/>
    </row>
    <row r="6" spans="1:6" ht="13.5" thickBot="1" x14ac:dyDescent="0.25">
      <c r="A6" s="782"/>
      <c r="B6" s="783"/>
      <c r="C6" s="783"/>
      <c r="D6" s="783"/>
      <c r="E6" s="678"/>
      <c r="F6" s="804"/>
    </row>
    <row r="7" spans="1:6" ht="13.5" customHeight="1" thickBot="1" x14ac:dyDescent="0.25">
      <c r="A7" s="784" t="s">
        <v>675</v>
      </c>
      <c r="B7" s="785"/>
      <c r="C7" s="785"/>
      <c r="D7" s="785"/>
      <c r="E7" s="679">
        <f>SUM(E5:E6)</f>
        <v>0</v>
      </c>
      <c r="F7" s="804"/>
    </row>
    <row r="8" spans="1:6" ht="13.5" customHeight="1" x14ac:dyDescent="0.2">
      <c r="A8" s="682"/>
      <c r="B8" s="682"/>
      <c r="C8" s="682"/>
      <c r="D8" s="682"/>
      <c r="E8" s="683"/>
      <c r="F8" s="804"/>
    </row>
    <row r="9" spans="1:6" ht="15.75" x14ac:dyDescent="0.2">
      <c r="A9" s="787" t="s">
        <v>661</v>
      </c>
      <c r="B9" s="787"/>
      <c r="C9" s="787"/>
      <c r="D9" s="787"/>
      <c r="E9" s="787"/>
      <c r="F9" s="804"/>
    </row>
    <row r="10" spans="1:6" ht="15.75" x14ac:dyDescent="0.2">
      <c r="A10" s="797" t="s">
        <v>682</v>
      </c>
      <c r="B10" s="798"/>
      <c r="C10" s="798"/>
      <c r="D10" s="798"/>
      <c r="E10" s="798"/>
      <c r="F10" s="804"/>
    </row>
    <row r="11" spans="1:6" ht="14.25" customHeight="1" x14ac:dyDescent="0.2">
      <c r="A11" s="803" t="s">
        <v>747</v>
      </c>
      <c r="B11" s="803"/>
      <c r="C11" s="803"/>
      <c r="D11" s="803"/>
      <c r="E11" s="803"/>
      <c r="F11" s="804"/>
    </row>
    <row r="12" spans="1:6" ht="15.75" thickBot="1" x14ac:dyDescent="0.25">
      <c r="A12" s="659"/>
      <c r="B12" s="659"/>
      <c r="C12" s="659"/>
      <c r="D12" s="659"/>
      <c r="E12" s="698" t="str">
        <f>$E$3</f>
        <v>Forintban!</v>
      </c>
      <c r="F12" s="804"/>
    </row>
    <row r="13" spans="1:6" ht="13.5" customHeight="1" thickBot="1" x14ac:dyDescent="0.25">
      <c r="A13" s="788" t="s">
        <v>131</v>
      </c>
      <c r="B13" s="791" t="s">
        <v>671</v>
      </c>
      <c r="C13" s="792"/>
      <c r="D13" s="792"/>
      <c r="E13" s="793"/>
      <c r="F13" s="804"/>
    </row>
    <row r="14" spans="1:6" ht="13.5" customHeight="1" thickBot="1" x14ac:dyDescent="0.25">
      <c r="A14" s="789"/>
      <c r="B14" s="794" t="s">
        <v>683</v>
      </c>
      <c r="C14" s="799" t="s">
        <v>672</v>
      </c>
      <c r="D14" s="800"/>
      <c r="E14" s="801"/>
      <c r="F14" s="804"/>
    </row>
    <row r="15" spans="1:6" ht="12.75" customHeight="1" x14ac:dyDescent="0.2">
      <c r="A15" s="789"/>
      <c r="B15" s="795"/>
      <c r="C15" s="794" t="str">
        <f>CONCATENATE(TARTALOMJEGYZÉK!$A$1,". előtti tervezett forrás, kiadás")</f>
        <v>2020. előtti tervezett forrás, kiadás</v>
      </c>
      <c r="D15" s="794" t="str">
        <f>CONCATENATE(TARTALOMJEGYZÉK!$A$1,". évi eredeti előirányzat")</f>
        <v>2020. évi eredeti előirányzat</v>
      </c>
      <c r="E15" s="794" t="str">
        <f>CONCATENATE(TARTALOMJEGYZÉK!$A$1,". év utáni tervezett forrás, kiadás")</f>
        <v>2020. év utáni tervezett forrás, kiadás</v>
      </c>
      <c r="F15" s="804"/>
    </row>
    <row r="16" spans="1:6" ht="13.5" thickBot="1" x14ac:dyDescent="0.25">
      <c r="A16" s="790"/>
      <c r="B16" s="796"/>
      <c r="C16" s="802"/>
      <c r="D16" s="802"/>
      <c r="E16" s="796"/>
      <c r="F16" s="804"/>
    </row>
    <row r="17" spans="1:6" ht="13.5" thickBot="1" x14ac:dyDescent="0.25">
      <c r="A17" s="660" t="s">
        <v>485</v>
      </c>
      <c r="B17" s="661" t="s">
        <v>673</v>
      </c>
      <c r="C17" s="662" t="s">
        <v>487</v>
      </c>
      <c r="D17" s="663" t="s">
        <v>489</v>
      </c>
      <c r="E17" s="664" t="s">
        <v>488</v>
      </c>
      <c r="F17" s="804"/>
    </row>
    <row r="18" spans="1:6" x14ac:dyDescent="0.2">
      <c r="A18" s="665" t="s">
        <v>132</v>
      </c>
      <c r="B18" s="685">
        <v>16571108</v>
      </c>
      <c r="C18" s="686">
        <v>7971908</v>
      </c>
      <c r="D18" s="686">
        <v>8599200</v>
      </c>
      <c r="E18" s="687"/>
      <c r="F18" s="804"/>
    </row>
    <row r="19" spans="1:6" x14ac:dyDescent="0.2">
      <c r="A19" s="666" t="s">
        <v>143</v>
      </c>
      <c r="B19" s="688">
        <f t="shared" ref="B19:B29" si="0">C19+D19+E19</f>
        <v>0</v>
      </c>
      <c r="C19" s="689"/>
      <c r="D19" s="689"/>
      <c r="E19" s="689"/>
      <c r="F19" s="804"/>
    </row>
    <row r="20" spans="1:6" x14ac:dyDescent="0.2">
      <c r="A20" s="667" t="s">
        <v>133</v>
      </c>
      <c r="B20" s="690">
        <v>160348571</v>
      </c>
      <c r="C20" s="691">
        <v>160348571</v>
      </c>
      <c r="D20" s="691"/>
      <c r="E20" s="691"/>
      <c r="F20" s="804"/>
    </row>
    <row r="21" spans="1:6" x14ac:dyDescent="0.2">
      <c r="A21" s="667" t="s">
        <v>145</v>
      </c>
      <c r="B21" s="690">
        <f t="shared" si="0"/>
        <v>0</v>
      </c>
      <c r="C21" s="691"/>
      <c r="D21" s="691"/>
      <c r="E21" s="691"/>
      <c r="F21" s="804"/>
    </row>
    <row r="22" spans="1:6" x14ac:dyDescent="0.2">
      <c r="A22" s="667" t="s">
        <v>134</v>
      </c>
      <c r="B22" s="690">
        <f t="shared" si="0"/>
        <v>0</v>
      </c>
      <c r="C22" s="691"/>
      <c r="D22" s="691"/>
      <c r="E22" s="691"/>
      <c r="F22" s="804"/>
    </row>
    <row r="23" spans="1:6" ht="13.5" thickBot="1" x14ac:dyDescent="0.25">
      <c r="A23" s="667" t="s">
        <v>135</v>
      </c>
      <c r="B23" s="690">
        <f t="shared" si="0"/>
        <v>0</v>
      </c>
      <c r="C23" s="691"/>
      <c r="D23" s="691"/>
      <c r="E23" s="691"/>
      <c r="F23" s="804"/>
    </row>
    <row r="24" spans="1:6" ht="13.5" thickBot="1" x14ac:dyDescent="0.25">
      <c r="A24" s="668" t="s">
        <v>136</v>
      </c>
      <c r="B24" s="692">
        <f>B18+SUM(B20:B23)</f>
        <v>176919679</v>
      </c>
      <c r="C24" s="693">
        <f>C18+SUM(C20:C23)</f>
        <v>168320479</v>
      </c>
      <c r="D24" s="693">
        <f>D18+SUM(D20:D23)</f>
        <v>8599200</v>
      </c>
      <c r="E24" s="694">
        <f>E18+SUM(E20:E23)</f>
        <v>0</v>
      </c>
      <c r="F24" s="804"/>
    </row>
    <row r="25" spans="1:6" x14ac:dyDescent="0.2">
      <c r="A25" s="669" t="s">
        <v>139</v>
      </c>
      <c r="B25" s="685">
        <f t="shared" si="0"/>
        <v>0</v>
      </c>
      <c r="C25" s="686"/>
      <c r="D25" s="686"/>
      <c r="E25" s="687"/>
      <c r="F25" s="804"/>
    </row>
    <row r="26" spans="1:6" x14ac:dyDescent="0.2">
      <c r="A26" s="670" t="s">
        <v>140</v>
      </c>
      <c r="B26" s="690">
        <f>C26+D26</f>
        <v>144782264</v>
      </c>
      <c r="C26" s="691">
        <v>136183064</v>
      </c>
      <c r="D26" s="691">
        <v>8599200</v>
      </c>
      <c r="E26" s="691"/>
      <c r="F26" s="804"/>
    </row>
    <row r="27" spans="1:6" x14ac:dyDescent="0.2">
      <c r="A27" s="670" t="s">
        <v>141</v>
      </c>
      <c r="B27" s="690">
        <f t="shared" si="0"/>
        <v>1905000</v>
      </c>
      <c r="C27" s="691">
        <v>1905000</v>
      </c>
      <c r="D27" s="691"/>
      <c r="E27" s="691"/>
      <c r="F27" s="804"/>
    </row>
    <row r="28" spans="1:6" x14ac:dyDescent="0.2">
      <c r="A28" s="670" t="s">
        <v>142</v>
      </c>
      <c r="B28" s="690">
        <f t="shared" si="0"/>
        <v>0</v>
      </c>
      <c r="C28" s="691"/>
      <c r="D28" s="691"/>
      <c r="E28" s="691"/>
      <c r="F28" s="804"/>
    </row>
    <row r="29" spans="1:6" ht="13.5" thickBot="1" x14ac:dyDescent="0.25">
      <c r="A29" s="671" t="s">
        <v>750</v>
      </c>
      <c r="B29" s="695">
        <f t="shared" si="0"/>
        <v>30232415</v>
      </c>
      <c r="C29" s="696">
        <v>30232415</v>
      </c>
      <c r="D29" s="696"/>
      <c r="E29" s="697"/>
      <c r="F29" s="804"/>
    </row>
    <row r="30" spans="1:6" ht="13.5" thickBot="1" x14ac:dyDescent="0.25">
      <c r="A30" s="672" t="s">
        <v>110</v>
      </c>
      <c r="B30" s="692">
        <f>SUM(B25:B29)</f>
        <v>176919679</v>
      </c>
      <c r="C30" s="693">
        <f>SUM(C25:C29)</f>
        <v>168320479</v>
      </c>
      <c r="D30" s="693">
        <f>SUM(D25:D29)</f>
        <v>8599200</v>
      </c>
      <c r="E30" s="694">
        <f>SUM(E25:E29)</f>
        <v>0</v>
      </c>
      <c r="F30" s="804"/>
    </row>
    <row r="31" spans="1:6" ht="12.75" customHeight="1" x14ac:dyDescent="0.2">
      <c r="A31" s="786" t="s">
        <v>676</v>
      </c>
      <c r="B31" s="786"/>
      <c r="C31" s="786"/>
      <c r="D31" s="786"/>
      <c r="E31" s="786"/>
      <c r="F31" s="804"/>
    </row>
    <row r="32" spans="1:6" x14ac:dyDescent="0.2">
      <c r="A32" s="675"/>
      <c r="B32" s="675"/>
      <c r="C32" s="675"/>
      <c r="D32" s="675"/>
      <c r="E32" s="675"/>
      <c r="F32" s="680"/>
    </row>
    <row r="33" spans="1:5" ht="14.25" x14ac:dyDescent="0.2">
      <c r="A33" s="803" t="s">
        <v>748</v>
      </c>
      <c r="B33" s="803"/>
      <c r="C33" s="803"/>
      <c r="D33" s="803"/>
      <c r="E33" s="803"/>
    </row>
    <row r="34" spans="1:5" ht="15.75" thickBot="1" x14ac:dyDescent="0.25">
      <c r="A34" s="719" t="s">
        <v>746</v>
      </c>
      <c r="B34" s="659"/>
      <c r="C34" s="659"/>
      <c r="D34" s="659"/>
      <c r="E34" s="698" t="str">
        <f>$E$3</f>
        <v>Forintban!</v>
      </c>
    </row>
    <row r="35" spans="1:5" ht="13.5" thickBot="1" x14ac:dyDescent="0.25">
      <c r="A35" s="788" t="s">
        <v>131</v>
      </c>
      <c r="B35" s="791" t="s">
        <v>671</v>
      </c>
      <c r="C35" s="792"/>
      <c r="D35" s="792"/>
      <c r="E35" s="793"/>
    </row>
    <row r="36" spans="1:5" ht="13.5" thickBot="1" x14ac:dyDescent="0.25">
      <c r="A36" s="789"/>
      <c r="B36" s="794" t="s">
        <v>683</v>
      </c>
      <c r="C36" s="799" t="s">
        <v>672</v>
      </c>
      <c r="D36" s="800"/>
      <c r="E36" s="801"/>
    </row>
    <row r="37" spans="1:5" ht="12.75" customHeight="1" x14ac:dyDescent="0.2">
      <c r="A37" s="789"/>
      <c r="B37" s="795"/>
      <c r="C37" s="794" t="str">
        <f>CONCATENATE(TARTALOMJEGYZÉK!$A$1,". előtti tervezett forrás, kiadás")</f>
        <v>2020. előtti tervezett forrás, kiadás</v>
      </c>
      <c r="D37" s="794" t="str">
        <f>CONCATENATE(TARTALOMJEGYZÉK!$A$1,". évi eredeti előirányzat")</f>
        <v>2020. évi eredeti előirányzat</v>
      </c>
      <c r="E37" s="794" t="str">
        <f>CONCATENATE(TARTALOMJEGYZÉK!$A$1,". év utáni tervezett forrás, kiadás")</f>
        <v>2020. év utáni tervezett forrás, kiadás</v>
      </c>
    </row>
    <row r="38" spans="1:5" ht="13.5" thickBot="1" x14ac:dyDescent="0.25">
      <c r="A38" s="790"/>
      <c r="B38" s="796"/>
      <c r="C38" s="802"/>
      <c r="D38" s="802"/>
      <c r="E38" s="796"/>
    </row>
    <row r="39" spans="1:5" ht="13.5" thickBot="1" x14ac:dyDescent="0.25">
      <c r="A39" s="660" t="s">
        <v>485</v>
      </c>
      <c r="B39" s="661" t="s">
        <v>673</v>
      </c>
      <c r="C39" s="662" t="s">
        <v>487</v>
      </c>
      <c r="D39" s="663" t="s">
        <v>489</v>
      </c>
      <c r="E39" s="664" t="s">
        <v>488</v>
      </c>
    </row>
    <row r="40" spans="1:5" x14ac:dyDescent="0.2">
      <c r="A40" s="665" t="s">
        <v>132</v>
      </c>
      <c r="B40" s="685">
        <f t="shared" ref="B40:B45" si="1">C40+D40+E40</f>
        <v>0</v>
      </c>
      <c r="C40" s="686"/>
      <c r="D40" s="686"/>
      <c r="E40" s="687"/>
    </row>
    <row r="41" spans="1:5" x14ac:dyDescent="0.2">
      <c r="A41" s="666" t="s">
        <v>143</v>
      </c>
      <c r="B41" s="688">
        <f t="shared" si="1"/>
        <v>0</v>
      </c>
      <c r="C41" s="689"/>
      <c r="D41" s="689"/>
      <c r="E41" s="689"/>
    </row>
    <row r="42" spans="1:5" x14ac:dyDescent="0.2">
      <c r="A42" s="667" t="s">
        <v>133</v>
      </c>
      <c r="B42" s="690">
        <v>117478820</v>
      </c>
      <c r="C42" s="691"/>
      <c r="D42" s="691">
        <v>117478820</v>
      </c>
      <c r="E42" s="691"/>
    </row>
    <row r="43" spans="1:5" x14ac:dyDescent="0.2">
      <c r="A43" s="667" t="s">
        <v>145</v>
      </c>
      <c r="B43" s="690">
        <f t="shared" si="1"/>
        <v>0</v>
      </c>
      <c r="C43" s="691"/>
      <c r="D43" s="691"/>
      <c r="E43" s="691"/>
    </row>
    <row r="44" spans="1:5" x14ac:dyDescent="0.2">
      <c r="A44" s="667" t="s">
        <v>134</v>
      </c>
      <c r="B44" s="690">
        <f t="shared" si="1"/>
        <v>0</v>
      </c>
      <c r="C44" s="691"/>
      <c r="D44" s="691"/>
      <c r="E44" s="691"/>
    </row>
    <row r="45" spans="1:5" ht="13.5" thickBot="1" x14ac:dyDescent="0.25">
      <c r="A45" s="667" t="s">
        <v>135</v>
      </c>
      <c r="B45" s="690">
        <f t="shared" si="1"/>
        <v>0</v>
      </c>
      <c r="C45" s="691"/>
      <c r="D45" s="691"/>
      <c r="E45" s="691"/>
    </row>
    <row r="46" spans="1:5" ht="13.5" thickBot="1" x14ac:dyDescent="0.25">
      <c r="A46" s="668" t="s">
        <v>136</v>
      </c>
      <c r="B46" s="692">
        <f>B40+SUM(B42:B45)</f>
        <v>117478820</v>
      </c>
      <c r="C46" s="693">
        <f>C40+SUM(C42:C45)</f>
        <v>0</v>
      </c>
      <c r="D46" s="693">
        <f>D40+SUM(D42:D45)</f>
        <v>117478820</v>
      </c>
      <c r="E46" s="694">
        <f>E40+SUM(E42:E45)</f>
        <v>0</v>
      </c>
    </row>
    <row r="47" spans="1:5" x14ac:dyDescent="0.2">
      <c r="A47" s="669" t="s">
        <v>139</v>
      </c>
      <c r="B47" s="685">
        <f>C47+D47+E47</f>
        <v>0</v>
      </c>
      <c r="C47" s="686"/>
      <c r="D47" s="686"/>
      <c r="E47" s="687"/>
    </row>
    <row r="48" spans="1:5" x14ac:dyDescent="0.2">
      <c r="A48" s="670" t="s">
        <v>140</v>
      </c>
      <c r="B48" s="690">
        <v>87833480</v>
      </c>
      <c r="C48" s="691"/>
      <c r="D48" s="691">
        <v>87833480</v>
      </c>
      <c r="E48" s="691"/>
    </row>
    <row r="49" spans="1:5" x14ac:dyDescent="0.2">
      <c r="A49" s="670" t="s">
        <v>141</v>
      </c>
      <c r="B49" s="690">
        <v>5930300</v>
      </c>
      <c r="C49" s="691"/>
      <c r="D49" s="691">
        <v>5930300</v>
      </c>
      <c r="E49" s="691"/>
    </row>
    <row r="50" spans="1:5" x14ac:dyDescent="0.2">
      <c r="A50" s="670" t="s">
        <v>142</v>
      </c>
      <c r="B50" s="690">
        <f>C50+D50+E50</f>
        <v>0</v>
      </c>
      <c r="C50" s="691"/>
      <c r="D50" s="691"/>
      <c r="E50" s="691"/>
    </row>
    <row r="51" spans="1:5" ht="13.5" thickBot="1" x14ac:dyDescent="0.25">
      <c r="A51" s="671" t="s">
        <v>750</v>
      </c>
      <c r="B51" s="695">
        <v>23715040</v>
      </c>
      <c r="C51" s="696"/>
      <c r="D51" s="696">
        <v>23715040</v>
      </c>
      <c r="E51" s="697"/>
    </row>
    <row r="52" spans="1:5" ht="13.5" thickBot="1" x14ac:dyDescent="0.25">
      <c r="A52" s="672" t="s">
        <v>110</v>
      </c>
      <c r="B52" s="692">
        <f>SUM(B47:B51)</f>
        <v>117478820</v>
      </c>
      <c r="C52" s="693">
        <f>SUM(C47:C51)</f>
        <v>0</v>
      </c>
      <c r="D52" s="693">
        <f>SUM(D47:D51)</f>
        <v>117478820</v>
      </c>
      <c r="E52" s="694">
        <f>SUM(E47:E51)</f>
        <v>0</v>
      </c>
    </row>
    <row r="53" spans="1:5" x14ac:dyDescent="0.2">
      <c r="A53" s="156"/>
      <c r="B53" s="156"/>
      <c r="C53" s="156"/>
      <c r="D53" s="156"/>
      <c r="E53" s="156"/>
    </row>
    <row r="54" spans="1:5" ht="14.25" x14ac:dyDescent="0.2">
      <c r="A54" s="803" t="s">
        <v>749</v>
      </c>
      <c r="B54" s="803"/>
      <c r="C54" s="803"/>
      <c r="D54" s="803"/>
      <c r="E54" s="803"/>
    </row>
    <row r="55" spans="1:5" ht="15.75" thickBot="1" x14ac:dyDescent="0.25">
      <c r="A55" s="813"/>
      <c r="B55" s="813"/>
      <c r="C55" s="813"/>
      <c r="D55" s="659"/>
      <c r="E55" s="698" t="str">
        <f>$E$3</f>
        <v>Forintban!</v>
      </c>
    </row>
    <row r="56" spans="1:5" ht="13.5" thickBot="1" x14ac:dyDescent="0.25">
      <c r="A56" s="788" t="s">
        <v>131</v>
      </c>
      <c r="B56" s="791" t="s">
        <v>671</v>
      </c>
      <c r="C56" s="792"/>
      <c r="D56" s="792"/>
      <c r="E56" s="793"/>
    </row>
    <row r="57" spans="1:5" ht="13.5" thickBot="1" x14ac:dyDescent="0.25">
      <c r="A57" s="789"/>
      <c r="B57" s="794" t="s">
        <v>683</v>
      </c>
      <c r="C57" s="799" t="s">
        <v>672</v>
      </c>
      <c r="D57" s="800"/>
      <c r="E57" s="801"/>
    </row>
    <row r="58" spans="1:5" x14ac:dyDescent="0.2">
      <c r="A58" s="789"/>
      <c r="B58" s="795"/>
      <c r="C58" s="794" t="str">
        <f>CONCATENATE(TARTALOMJEGYZÉK!$A$1,". előtti tervezett forrás, kiadás")</f>
        <v>2020. előtti tervezett forrás, kiadás</v>
      </c>
      <c r="D58" s="794" t="str">
        <f>CONCATENATE(TARTALOMJEGYZÉK!$A$1,". évi eredeti előirányzat")</f>
        <v>2020. évi eredeti előirányzat</v>
      </c>
      <c r="E58" s="794" t="str">
        <f>CONCATENATE(TARTALOMJEGYZÉK!$A$1,". év utáni tervezett forrás, kiadás")</f>
        <v>2020. év utáni tervezett forrás, kiadás</v>
      </c>
    </row>
    <row r="59" spans="1:5" ht="13.5" thickBot="1" x14ac:dyDescent="0.25">
      <c r="A59" s="790"/>
      <c r="B59" s="796"/>
      <c r="C59" s="802"/>
      <c r="D59" s="802"/>
      <c r="E59" s="796"/>
    </row>
    <row r="60" spans="1:5" ht="13.5" thickBot="1" x14ac:dyDescent="0.25">
      <c r="A60" s="660" t="s">
        <v>485</v>
      </c>
      <c r="B60" s="661" t="s">
        <v>673</v>
      </c>
      <c r="C60" s="662" t="s">
        <v>487</v>
      </c>
      <c r="D60" s="663" t="s">
        <v>489</v>
      </c>
      <c r="E60" s="664" t="s">
        <v>488</v>
      </c>
    </row>
    <row r="61" spans="1:5" x14ac:dyDescent="0.2">
      <c r="A61" s="665" t="s">
        <v>132</v>
      </c>
      <c r="B61" s="685">
        <f t="shared" ref="B61:B66" si="2">C61+D61+E61</f>
        <v>0</v>
      </c>
      <c r="C61" s="686"/>
      <c r="D61" s="686"/>
      <c r="E61" s="687"/>
    </row>
    <row r="62" spans="1:5" x14ac:dyDescent="0.2">
      <c r="A62" s="666" t="s">
        <v>143</v>
      </c>
      <c r="B62" s="688">
        <f t="shared" si="2"/>
        <v>0</v>
      </c>
      <c r="C62" s="689"/>
      <c r="D62" s="689"/>
      <c r="E62" s="689"/>
    </row>
    <row r="63" spans="1:5" x14ac:dyDescent="0.2">
      <c r="A63" s="667" t="s">
        <v>133</v>
      </c>
      <c r="B63" s="690">
        <v>165714104</v>
      </c>
      <c r="C63" s="691">
        <v>148919657</v>
      </c>
      <c r="D63" s="691">
        <v>16794447</v>
      </c>
      <c r="E63" s="691"/>
    </row>
    <row r="64" spans="1:5" x14ac:dyDescent="0.2">
      <c r="A64" s="667" t="s">
        <v>145</v>
      </c>
      <c r="B64" s="690">
        <f t="shared" si="2"/>
        <v>0</v>
      </c>
      <c r="C64" s="691"/>
      <c r="D64" s="691"/>
      <c r="E64" s="691"/>
    </row>
    <row r="65" spans="1:5" x14ac:dyDescent="0.2">
      <c r="A65" s="667" t="s">
        <v>134</v>
      </c>
      <c r="B65" s="690">
        <f t="shared" si="2"/>
        <v>0</v>
      </c>
      <c r="C65" s="691"/>
      <c r="D65" s="691"/>
      <c r="E65" s="691"/>
    </row>
    <row r="66" spans="1:5" ht="13.5" thickBot="1" x14ac:dyDescent="0.25">
      <c r="A66" s="667" t="s">
        <v>135</v>
      </c>
      <c r="B66" s="690">
        <f t="shared" si="2"/>
        <v>0</v>
      </c>
      <c r="C66" s="691"/>
      <c r="D66" s="691"/>
      <c r="E66" s="691"/>
    </row>
    <row r="67" spans="1:5" ht="13.5" thickBot="1" x14ac:dyDescent="0.25">
      <c r="A67" s="668" t="s">
        <v>136</v>
      </c>
      <c r="B67" s="692">
        <f>B61+SUM(B63:B66)</f>
        <v>165714104</v>
      </c>
      <c r="C67" s="693">
        <f>C61+SUM(C63:C66)</f>
        <v>148919657</v>
      </c>
      <c r="D67" s="693">
        <f>D61+SUM(D63:D66)</f>
        <v>16794447</v>
      </c>
      <c r="E67" s="694">
        <f>E61+SUM(E63:E66)</f>
        <v>0</v>
      </c>
    </row>
    <row r="68" spans="1:5" x14ac:dyDescent="0.2">
      <c r="A68" s="669" t="s">
        <v>139</v>
      </c>
      <c r="B68" s="685">
        <f>C68+D68+E68</f>
        <v>0</v>
      </c>
      <c r="C68" s="686"/>
      <c r="D68" s="686"/>
      <c r="E68" s="687"/>
    </row>
    <row r="69" spans="1:5" x14ac:dyDescent="0.2">
      <c r="A69" s="670" t="s">
        <v>140</v>
      </c>
      <c r="B69" s="690">
        <v>127111666</v>
      </c>
      <c r="C69" s="691">
        <v>113509966</v>
      </c>
      <c r="D69" s="691">
        <v>13601700</v>
      </c>
      <c r="E69" s="691"/>
    </row>
    <row r="70" spans="1:5" x14ac:dyDescent="0.2">
      <c r="A70" s="670" t="s">
        <v>141</v>
      </c>
      <c r="B70" s="690">
        <v>10128247</v>
      </c>
      <c r="C70" s="691">
        <v>6935500</v>
      </c>
      <c r="D70" s="691">
        <v>3192747</v>
      </c>
      <c r="E70" s="691"/>
    </row>
    <row r="71" spans="1:5" x14ac:dyDescent="0.2">
      <c r="A71" s="670" t="s">
        <v>142</v>
      </c>
      <c r="B71" s="690">
        <f>C92+D92+E92</f>
        <v>0</v>
      </c>
      <c r="C71" s="691"/>
      <c r="D71" s="691"/>
      <c r="E71" s="691"/>
    </row>
    <row r="72" spans="1:5" ht="13.5" thickBot="1" x14ac:dyDescent="0.25">
      <c r="A72" s="671" t="s">
        <v>751</v>
      </c>
      <c r="B72" s="695">
        <v>28474191</v>
      </c>
      <c r="C72" s="696">
        <v>28474190</v>
      </c>
      <c r="D72" s="696"/>
      <c r="E72" s="697"/>
    </row>
    <row r="73" spans="1:5" ht="13.5" thickBot="1" x14ac:dyDescent="0.25">
      <c r="A73" s="672" t="s">
        <v>110</v>
      </c>
      <c r="B73" s="692">
        <f>SUM(B68:B72)</f>
        <v>165714104</v>
      </c>
      <c r="C73" s="693">
        <f>SUM(C68:C72)</f>
        <v>148919656</v>
      </c>
      <c r="D73" s="693">
        <f>SUM(D68:D72)</f>
        <v>16794447</v>
      </c>
      <c r="E73" s="694">
        <f>SUM(E68:E72)</f>
        <v>0</v>
      </c>
    </row>
    <row r="74" spans="1:5" x14ac:dyDescent="0.2">
      <c r="A74" s="156"/>
      <c r="B74" s="156"/>
      <c r="C74" s="156"/>
      <c r="D74" s="156"/>
      <c r="E74" s="156"/>
    </row>
    <row r="75" spans="1:5" ht="14.25" x14ac:dyDescent="0.2">
      <c r="A75" s="805"/>
      <c r="B75" s="805"/>
      <c r="C75" s="806"/>
      <c r="D75" s="806"/>
      <c r="E75" s="806"/>
    </row>
    <row r="76" spans="1:5" ht="15" x14ac:dyDescent="0.2">
      <c r="A76" s="720"/>
      <c r="B76" s="720"/>
      <c r="C76" s="720"/>
      <c r="D76" s="720"/>
      <c r="E76" s="721"/>
    </row>
    <row r="77" spans="1:5" x14ac:dyDescent="0.2">
      <c r="A77" s="807"/>
      <c r="B77" s="808"/>
      <c r="C77" s="808"/>
      <c r="D77" s="808"/>
      <c r="E77" s="809"/>
    </row>
    <row r="78" spans="1:5" x14ac:dyDescent="0.2">
      <c r="A78" s="807"/>
      <c r="B78" s="810"/>
      <c r="C78" s="810"/>
      <c r="D78" s="809"/>
      <c r="E78" s="809"/>
    </row>
    <row r="79" spans="1:5" x14ac:dyDescent="0.2">
      <c r="A79" s="807"/>
      <c r="B79" s="807"/>
      <c r="C79" s="810"/>
      <c r="D79" s="810"/>
      <c r="E79" s="810"/>
    </row>
    <row r="80" spans="1:5" x14ac:dyDescent="0.2">
      <c r="A80" s="807"/>
      <c r="B80" s="811"/>
      <c r="C80" s="812"/>
      <c r="D80" s="812"/>
      <c r="E80" s="811"/>
    </row>
    <row r="81" spans="1:5" x14ac:dyDescent="0.2">
      <c r="A81" s="722"/>
      <c r="B81" s="722"/>
      <c r="C81" s="722"/>
      <c r="D81" s="723"/>
      <c r="E81" s="723"/>
    </row>
    <row r="82" spans="1:5" x14ac:dyDescent="0.2">
      <c r="A82" s="724"/>
      <c r="B82" s="725"/>
      <c r="C82" s="726"/>
      <c r="D82" s="726"/>
      <c r="E82" s="726"/>
    </row>
    <row r="83" spans="1:5" x14ac:dyDescent="0.2">
      <c r="A83" s="727"/>
      <c r="B83" s="728"/>
      <c r="C83" s="729"/>
      <c r="D83" s="729"/>
      <c r="E83" s="729"/>
    </row>
    <row r="84" spans="1:5" x14ac:dyDescent="0.2">
      <c r="A84" s="724"/>
      <c r="B84" s="725"/>
      <c r="C84" s="726"/>
      <c r="D84" s="726"/>
      <c r="E84" s="726"/>
    </row>
    <row r="85" spans="1:5" x14ac:dyDescent="0.2">
      <c r="A85" s="724"/>
      <c r="B85" s="725"/>
      <c r="C85" s="726"/>
      <c r="D85" s="726"/>
      <c r="E85" s="726"/>
    </row>
    <row r="86" spans="1:5" x14ac:dyDescent="0.2">
      <c r="A86" s="724"/>
      <c r="B86" s="725"/>
      <c r="C86" s="726"/>
      <c r="D86" s="726"/>
      <c r="E86" s="726"/>
    </row>
    <row r="87" spans="1:5" x14ac:dyDescent="0.2">
      <c r="A87" s="724"/>
      <c r="B87" s="725"/>
      <c r="C87" s="726"/>
      <c r="D87" s="726"/>
      <c r="E87" s="726"/>
    </row>
    <row r="88" spans="1:5" x14ac:dyDescent="0.2">
      <c r="A88" s="730"/>
      <c r="B88" s="731"/>
      <c r="C88" s="732"/>
      <c r="D88" s="732"/>
      <c r="E88" s="733"/>
    </row>
    <row r="89" spans="1:5" x14ac:dyDescent="0.2">
      <c r="A89" s="724"/>
      <c r="B89" s="725"/>
      <c r="C89" s="726"/>
      <c r="D89" s="726"/>
      <c r="E89" s="726"/>
    </row>
    <row r="90" spans="1:5" x14ac:dyDescent="0.2">
      <c r="A90" s="724"/>
      <c r="B90" s="159"/>
      <c r="C90" s="726"/>
      <c r="D90" s="726"/>
      <c r="E90" s="726"/>
    </row>
    <row r="91" spans="1:5" x14ac:dyDescent="0.2">
      <c r="A91" s="724"/>
      <c r="B91" s="159"/>
      <c r="C91" s="726"/>
      <c r="D91" s="726"/>
      <c r="E91" s="726"/>
    </row>
    <row r="92" spans="1:5" x14ac:dyDescent="0.2">
      <c r="A92" s="724"/>
      <c r="B92" s="159"/>
      <c r="C92" s="726"/>
      <c r="D92" s="726"/>
      <c r="E92" s="726"/>
    </row>
    <row r="93" spans="1:5" x14ac:dyDescent="0.2">
      <c r="A93" s="734"/>
      <c r="B93" s="159"/>
      <c r="C93" s="726"/>
      <c r="D93" s="726"/>
      <c r="E93" s="726"/>
    </row>
    <row r="94" spans="1:5" x14ac:dyDescent="0.2">
      <c r="A94" s="735"/>
      <c r="B94" s="731"/>
      <c r="C94" s="732"/>
      <c r="D94" s="732"/>
      <c r="E94" s="733"/>
    </row>
    <row r="95" spans="1:5" x14ac:dyDescent="0.2">
      <c r="A95" s="156"/>
      <c r="B95" s="156"/>
      <c r="C95" s="156"/>
      <c r="D95" s="156"/>
      <c r="E95" s="156"/>
    </row>
    <row r="96" spans="1:5" ht="14.25" x14ac:dyDescent="0.2">
      <c r="A96" s="805"/>
      <c r="B96" s="805"/>
      <c r="C96" s="806"/>
      <c r="D96" s="806"/>
      <c r="E96" s="806"/>
    </row>
    <row r="97" spans="1:5" ht="15" x14ac:dyDescent="0.2">
      <c r="A97" s="720"/>
      <c r="B97" s="720"/>
      <c r="C97" s="720"/>
      <c r="D97" s="720"/>
      <c r="E97" s="721"/>
    </row>
    <row r="98" spans="1:5" x14ac:dyDescent="0.2">
      <c r="A98" s="807"/>
      <c r="B98" s="808"/>
      <c r="C98" s="808"/>
      <c r="D98" s="808"/>
      <c r="E98" s="809"/>
    </row>
    <row r="99" spans="1:5" x14ac:dyDescent="0.2">
      <c r="A99" s="807"/>
      <c r="B99" s="810"/>
      <c r="C99" s="810"/>
      <c r="D99" s="809"/>
      <c r="E99" s="809"/>
    </row>
    <row r="100" spans="1:5" x14ac:dyDescent="0.2">
      <c r="A100" s="807"/>
      <c r="B100" s="807"/>
      <c r="C100" s="810"/>
      <c r="D100" s="810"/>
      <c r="E100" s="810"/>
    </row>
    <row r="101" spans="1:5" x14ac:dyDescent="0.2">
      <c r="A101" s="807"/>
      <c r="B101" s="811"/>
      <c r="C101" s="812"/>
      <c r="D101" s="812"/>
      <c r="E101" s="811"/>
    </row>
    <row r="102" spans="1:5" x14ac:dyDescent="0.2">
      <c r="A102" s="722"/>
      <c r="B102" s="722"/>
      <c r="C102" s="722"/>
      <c r="D102" s="723"/>
      <c r="E102" s="723"/>
    </row>
    <row r="103" spans="1:5" x14ac:dyDescent="0.2">
      <c r="A103" s="724"/>
      <c r="B103" s="725"/>
      <c r="C103" s="726"/>
      <c r="D103" s="726"/>
      <c r="E103" s="726"/>
    </row>
    <row r="104" spans="1:5" x14ac:dyDescent="0.2">
      <c r="A104" s="727"/>
      <c r="B104" s="728"/>
      <c r="C104" s="729"/>
      <c r="D104" s="729"/>
      <c r="E104" s="729"/>
    </row>
    <row r="105" spans="1:5" x14ac:dyDescent="0.2">
      <c r="A105" s="724"/>
      <c r="B105" s="725"/>
      <c r="C105" s="726"/>
      <c r="D105" s="726"/>
      <c r="E105" s="726"/>
    </row>
    <row r="106" spans="1:5" x14ac:dyDescent="0.2">
      <c r="A106" s="724"/>
      <c r="B106" s="725"/>
      <c r="C106" s="726"/>
      <c r="D106" s="726"/>
      <c r="E106" s="726"/>
    </row>
    <row r="107" spans="1:5" x14ac:dyDescent="0.2">
      <c r="A107" s="724"/>
      <c r="B107" s="725"/>
      <c r="C107" s="726"/>
      <c r="D107" s="726"/>
      <c r="E107" s="726"/>
    </row>
    <row r="108" spans="1:5" x14ac:dyDescent="0.2">
      <c r="A108" s="724"/>
      <c r="B108" s="725"/>
      <c r="C108" s="726"/>
      <c r="D108" s="726"/>
      <c r="E108" s="726"/>
    </row>
    <row r="109" spans="1:5" x14ac:dyDescent="0.2">
      <c r="A109" s="730"/>
      <c r="B109" s="731"/>
      <c r="C109" s="732"/>
      <c r="D109" s="732"/>
      <c r="E109" s="733"/>
    </row>
    <row r="110" spans="1:5" x14ac:dyDescent="0.2">
      <c r="A110" s="724"/>
      <c r="B110" s="725"/>
      <c r="C110" s="726"/>
      <c r="D110" s="726"/>
      <c r="E110" s="726"/>
    </row>
    <row r="111" spans="1:5" x14ac:dyDescent="0.2">
      <c r="A111" s="724"/>
      <c r="B111" s="725"/>
      <c r="C111" s="726"/>
      <c r="D111" s="726"/>
      <c r="E111" s="726"/>
    </row>
    <row r="112" spans="1:5" x14ac:dyDescent="0.2">
      <c r="A112" s="724"/>
      <c r="B112" s="725"/>
      <c r="C112" s="726"/>
      <c r="D112" s="726"/>
      <c r="E112" s="726"/>
    </row>
    <row r="113" spans="1:5" x14ac:dyDescent="0.2">
      <c r="A113" s="724"/>
      <c r="B113" s="725"/>
      <c r="C113" s="726"/>
      <c r="D113" s="726"/>
      <c r="E113" s="726"/>
    </row>
    <row r="114" spans="1:5" x14ac:dyDescent="0.2">
      <c r="A114" s="734"/>
      <c r="B114" s="725"/>
      <c r="C114" s="726"/>
      <c r="D114" s="726"/>
      <c r="E114" s="726"/>
    </row>
    <row r="115" spans="1:5" x14ac:dyDescent="0.2">
      <c r="A115" s="735"/>
      <c r="B115" s="731"/>
      <c r="C115" s="732"/>
      <c r="D115" s="732"/>
      <c r="E115" s="733"/>
    </row>
    <row r="116" spans="1:5" x14ac:dyDescent="0.2">
      <c r="A116" s="159"/>
      <c r="B116" s="159"/>
      <c r="C116" s="159"/>
      <c r="D116" s="159"/>
      <c r="E116" s="159"/>
    </row>
    <row r="117" spans="1:5" ht="14.25" x14ac:dyDescent="0.2">
      <c r="A117" s="805"/>
      <c r="B117" s="805"/>
      <c r="C117" s="806"/>
      <c r="D117" s="806"/>
      <c r="E117" s="806"/>
    </row>
    <row r="118" spans="1:5" ht="15" x14ac:dyDescent="0.2">
      <c r="A118" s="720"/>
      <c r="B118" s="720"/>
      <c r="C118" s="720"/>
      <c r="D118" s="720"/>
      <c r="E118" s="721"/>
    </row>
    <row r="119" spans="1:5" x14ac:dyDescent="0.2">
      <c r="A119" s="807"/>
      <c r="B119" s="808"/>
      <c r="C119" s="808"/>
      <c r="D119" s="808"/>
      <c r="E119" s="809"/>
    </row>
    <row r="120" spans="1:5" x14ac:dyDescent="0.2">
      <c r="A120" s="807"/>
      <c r="B120" s="810"/>
      <c r="C120" s="810"/>
      <c r="D120" s="809"/>
      <c r="E120" s="809"/>
    </row>
    <row r="121" spans="1:5" x14ac:dyDescent="0.2">
      <c r="A121" s="807"/>
      <c r="B121" s="807"/>
      <c r="C121" s="810"/>
      <c r="D121" s="810"/>
      <c r="E121" s="810"/>
    </row>
    <row r="122" spans="1:5" x14ac:dyDescent="0.2">
      <c r="A122" s="807"/>
      <c r="B122" s="811"/>
      <c r="C122" s="812"/>
      <c r="D122" s="812"/>
      <c r="E122" s="811"/>
    </row>
    <row r="123" spans="1:5" x14ac:dyDescent="0.2">
      <c r="A123" s="722"/>
      <c r="B123" s="722"/>
      <c r="C123" s="722"/>
      <c r="D123" s="723"/>
      <c r="E123" s="723"/>
    </row>
    <row r="124" spans="1:5" x14ac:dyDescent="0.2">
      <c r="A124" s="724"/>
      <c r="B124" s="725"/>
      <c r="C124" s="726"/>
      <c r="D124" s="726"/>
      <c r="E124" s="726"/>
    </row>
    <row r="125" spans="1:5" x14ac:dyDescent="0.2">
      <c r="A125" s="727"/>
      <c r="B125" s="728"/>
      <c r="C125" s="729"/>
      <c r="D125" s="729"/>
      <c r="E125" s="729"/>
    </row>
    <row r="126" spans="1:5" x14ac:dyDescent="0.2">
      <c r="A126" s="724"/>
      <c r="B126" s="725"/>
      <c r="C126" s="726"/>
      <c r="D126" s="726"/>
      <c r="E126" s="726"/>
    </row>
    <row r="127" spans="1:5" x14ac:dyDescent="0.2">
      <c r="A127" s="724"/>
      <c r="B127" s="725"/>
      <c r="C127" s="726"/>
      <c r="D127" s="726"/>
      <c r="E127" s="726"/>
    </row>
    <row r="128" spans="1:5" x14ac:dyDescent="0.2">
      <c r="A128" s="724"/>
      <c r="B128" s="725"/>
      <c r="C128" s="726"/>
      <c r="D128" s="726"/>
      <c r="E128" s="726"/>
    </row>
    <row r="129" spans="1:5" x14ac:dyDescent="0.2">
      <c r="A129" s="724"/>
      <c r="B129" s="725"/>
      <c r="C129" s="726"/>
      <c r="D129" s="726"/>
      <c r="E129" s="726"/>
    </row>
    <row r="130" spans="1:5" x14ac:dyDescent="0.2">
      <c r="A130" s="730"/>
      <c r="B130" s="731"/>
      <c r="C130" s="732"/>
      <c r="D130" s="732"/>
      <c r="E130" s="733"/>
    </row>
    <row r="131" spans="1:5" x14ac:dyDescent="0.2">
      <c r="A131" s="724"/>
      <c r="B131" s="725"/>
      <c r="C131" s="726"/>
      <c r="D131" s="726"/>
      <c r="E131" s="726"/>
    </row>
    <row r="132" spans="1:5" x14ac:dyDescent="0.2">
      <c r="A132" s="724"/>
      <c r="B132" s="725"/>
      <c r="C132" s="726"/>
      <c r="D132" s="726"/>
      <c r="E132" s="726"/>
    </row>
    <row r="133" spans="1:5" x14ac:dyDescent="0.2">
      <c r="A133" s="724"/>
      <c r="B133" s="725"/>
      <c r="C133" s="726"/>
      <c r="D133" s="726"/>
      <c r="E133" s="726"/>
    </row>
    <row r="134" spans="1:5" x14ac:dyDescent="0.2">
      <c r="A134" s="724"/>
      <c r="B134" s="725"/>
      <c r="C134" s="726"/>
      <c r="D134" s="726"/>
      <c r="E134" s="726"/>
    </row>
    <row r="135" spans="1:5" x14ac:dyDescent="0.2">
      <c r="A135" s="734"/>
      <c r="B135" s="725"/>
      <c r="C135" s="726"/>
      <c r="D135" s="726"/>
      <c r="E135" s="726"/>
    </row>
    <row r="136" spans="1:5" x14ac:dyDescent="0.2">
      <c r="A136" s="735"/>
      <c r="B136" s="731"/>
      <c r="C136" s="732"/>
      <c r="D136" s="732"/>
      <c r="E136" s="733"/>
    </row>
    <row r="137" spans="1:5" x14ac:dyDescent="0.2">
      <c r="A137" s="159"/>
      <c r="B137" s="159"/>
      <c r="C137" s="159"/>
      <c r="D137" s="159"/>
      <c r="E137" s="159"/>
    </row>
    <row r="138" spans="1:5" ht="14.25" x14ac:dyDescent="0.2">
      <c r="A138" s="805"/>
      <c r="B138" s="805"/>
      <c r="C138" s="806"/>
      <c r="D138" s="806"/>
      <c r="E138" s="806"/>
    </row>
    <row r="139" spans="1:5" ht="15" x14ac:dyDescent="0.2">
      <c r="A139" s="720"/>
      <c r="B139" s="720"/>
      <c r="C139" s="720"/>
      <c r="D139" s="720"/>
      <c r="E139" s="721"/>
    </row>
    <row r="140" spans="1:5" x14ac:dyDescent="0.2">
      <c r="A140" s="807"/>
      <c r="B140" s="808"/>
      <c r="C140" s="808"/>
      <c r="D140" s="808"/>
      <c r="E140" s="809"/>
    </row>
    <row r="141" spans="1:5" x14ac:dyDescent="0.2">
      <c r="A141" s="807"/>
      <c r="B141" s="810"/>
      <c r="C141" s="810"/>
      <c r="D141" s="809"/>
      <c r="E141" s="809"/>
    </row>
    <row r="142" spans="1:5" x14ac:dyDescent="0.2">
      <c r="A142" s="807"/>
      <c r="B142" s="807"/>
      <c r="C142" s="810"/>
      <c r="D142" s="810"/>
      <c r="E142" s="810"/>
    </row>
    <row r="143" spans="1:5" x14ac:dyDescent="0.2">
      <c r="A143" s="807"/>
      <c r="B143" s="811"/>
      <c r="C143" s="812"/>
      <c r="D143" s="812"/>
      <c r="E143" s="811"/>
    </row>
    <row r="144" spans="1:5" x14ac:dyDescent="0.2">
      <c r="A144" s="722"/>
      <c r="B144" s="722"/>
      <c r="C144" s="722"/>
      <c r="D144" s="723"/>
      <c r="E144" s="723"/>
    </row>
    <row r="145" spans="1:5" x14ac:dyDescent="0.2">
      <c r="A145" s="724"/>
      <c r="B145" s="725"/>
      <c r="C145" s="726"/>
      <c r="D145" s="726"/>
      <c r="E145" s="726"/>
    </row>
    <row r="146" spans="1:5" x14ac:dyDescent="0.2">
      <c r="A146" s="727"/>
      <c r="B146" s="728"/>
      <c r="C146" s="729"/>
      <c r="D146" s="729"/>
      <c r="E146" s="729"/>
    </row>
    <row r="147" spans="1:5" x14ac:dyDescent="0.2">
      <c r="A147" s="724"/>
      <c r="B147" s="725"/>
      <c r="C147" s="726"/>
      <c r="D147" s="726"/>
      <c r="E147" s="726"/>
    </row>
    <row r="148" spans="1:5" x14ac:dyDescent="0.2">
      <c r="A148" s="724"/>
      <c r="B148" s="725"/>
      <c r="C148" s="726"/>
      <c r="D148" s="726"/>
      <c r="E148" s="726"/>
    </row>
    <row r="149" spans="1:5" x14ac:dyDescent="0.2">
      <c r="A149" s="724"/>
      <c r="B149" s="725"/>
      <c r="C149" s="726"/>
      <c r="D149" s="726"/>
      <c r="E149" s="726"/>
    </row>
    <row r="150" spans="1:5" x14ac:dyDescent="0.2">
      <c r="A150" s="724"/>
      <c r="B150" s="725"/>
      <c r="C150" s="726"/>
      <c r="D150" s="726"/>
      <c r="E150" s="726"/>
    </row>
    <row r="151" spans="1:5" x14ac:dyDescent="0.2">
      <c r="A151" s="730"/>
      <c r="B151" s="731"/>
      <c r="C151" s="732"/>
      <c r="D151" s="732"/>
      <c r="E151" s="733"/>
    </row>
    <row r="152" spans="1:5" x14ac:dyDescent="0.2">
      <c r="A152" s="724"/>
      <c r="B152" s="725"/>
      <c r="C152" s="726"/>
      <c r="D152" s="726"/>
      <c r="E152" s="726"/>
    </row>
    <row r="153" spans="1:5" x14ac:dyDescent="0.2">
      <c r="A153" s="724"/>
      <c r="B153" s="725"/>
      <c r="C153" s="726"/>
      <c r="D153" s="726"/>
      <c r="E153" s="726"/>
    </row>
    <row r="154" spans="1:5" x14ac:dyDescent="0.2">
      <c r="A154" s="724"/>
      <c r="B154" s="725"/>
      <c r="C154" s="726"/>
      <c r="D154" s="726"/>
      <c r="E154" s="726"/>
    </row>
    <row r="155" spans="1:5" x14ac:dyDescent="0.2">
      <c r="A155" s="724"/>
      <c r="B155" s="725"/>
      <c r="C155" s="726"/>
      <c r="D155" s="726"/>
      <c r="E155" s="726"/>
    </row>
    <row r="156" spans="1:5" x14ac:dyDescent="0.2">
      <c r="A156" s="734"/>
      <c r="B156" s="725"/>
      <c r="C156" s="726"/>
      <c r="D156" s="726"/>
      <c r="E156" s="726"/>
    </row>
    <row r="157" spans="1:5" x14ac:dyDescent="0.2">
      <c r="A157" s="735"/>
      <c r="B157" s="731"/>
      <c r="C157" s="732"/>
      <c r="D157" s="732"/>
      <c r="E157" s="733"/>
    </row>
    <row r="158" spans="1:5" x14ac:dyDescent="0.2">
      <c r="A158" s="159"/>
      <c r="B158" s="159"/>
      <c r="C158" s="159"/>
      <c r="D158" s="159"/>
      <c r="E158" s="159"/>
    </row>
    <row r="159" spans="1:5" ht="14.25" x14ac:dyDescent="0.2">
      <c r="A159" s="805"/>
      <c r="B159" s="805"/>
      <c r="C159" s="806"/>
      <c r="D159" s="806"/>
      <c r="E159" s="806"/>
    </row>
    <row r="160" spans="1:5" ht="15" x14ac:dyDescent="0.2">
      <c r="A160" s="720"/>
      <c r="B160" s="720"/>
      <c r="C160" s="720"/>
      <c r="D160" s="720"/>
      <c r="E160" s="721"/>
    </row>
    <row r="161" spans="1:5" x14ac:dyDescent="0.2">
      <c r="A161" s="807"/>
      <c r="B161" s="808"/>
      <c r="C161" s="808"/>
      <c r="D161" s="808"/>
      <c r="E161" s="809"/>
    </row>
    <row r="162" spans="1:5" x14ac:dyDescent="0.2">
      <c r="A162" s="807"/>
      <c r="B162" s="810"/>
      <c r="C162" s="810"/>
      <c r="D162" s="809"/>
      <c r="E162" s="809"/>
    </row>
    <row r="163" spans="1:5" x14ac:dyDescent="0.2">
      <c r="A163" s="807"/>
      <c r="B163" s="807"/>
      <c r="C163" s="810"/>
      <c r="D163" s="810"/>
      <c r="E163" s="810"/>
    </row>
    <row r="164" spans="1:5" x14ac:dyDescent="0.2">
      <c r="A164" s="807"/>
      <c r="B164" s="811"/>
      <c r="C164" s="812"/>
      <c r="D164" s="812"/>
      <c r="E164" s="811"/>
    </row>
    <row r="165" spans="1:5" x14ac:dyDescent="0.2">
      <c r="A165" s="722"/>
      <c r="B165" s="722"/>
      <c r="C165" s="722"/>
      <c r="D165" s="723"/>
      <c r="E165" s="723"/>
    </row>
    <row r="166" spans="1:5" x14ac:dyDescent="0.2">
      <c r="A166" s="724"/>
      <c r="B166" s="725"/>
      <c r="C166" s="726"/>
      <c r="D166" s="726"/>
      <c r="E166" s="726"/>
    </row>
    <row r="167" spans="1:5" x14ac:dyDescent="0.2">
      <c r="A167" s="727"/>
      <c r="B167" s="728"/>
      <c r="C167" s="729"/>
      <c r="D167" s="729"/>
      <c r="E167" s="729"/>
    </row>
    <row r="168" spans="1:5" x14ac:dyDescent="0.2">
      <c r="A168" s="724"/>
      <c r="B168" s="725"/>
      <c r="C168" s="726"/>
      <c r="D168" s="726"/>
      <c r="E168" s="726"/>
    </row>
    <row r="169" spans="1:5" x14ac:dyDescent="0.2">
      <c r="A169" s="724"/>
      <c r="B169" s="725"/>
      <c r="C169" s="726"/>
      <c r="D169" s="726"/>
      <c r="E169" s="726"/>
    </row>
    <row r="170" spans="1:5" x14ac:dyDescent="0.2">
      <c r="A170" s="724"/>
      <c r="B170" s="725"/>
      <c r="C170" s="726"/>
      <c r="D170" s="726"/>
      <c r="E170" s="726"/>
    </row>
    <row r="171" spans="1:5" x14ac:dyDescent="0.2">
      <c r="A171" s="724"/>
      <c r="B171" s="725"/>
      <c r="C171" s="726"/>
      <c r="D171" s="726"/>
      <c r="E171" s="726"/>
    </row>
    <row r="172" spans="1:5" x14ac:dyDescent="0.2">
      <c r="A172" s="730"/>
      <c r="B172" s="731"/>
      <c r="C172" s="732"/>
      <c r="D172" s="732"/>
      <c r="E172" s="733"/>
    </row>
    <row r="173" spans="1:5" x14ac:dyDescent="0.2">
      <c r="A173" s="724"/>
      <c r="B173" s="725"/>
      <c r="C173" s="726"/>
      <c r="D173" s="726"/>
      <c r="E173" s="726"/>
    </row>
    <row r="174" spans="1:5" x14ac:dyDescent="0.2">
      <c r="A174" s="724"/>
      <c r="B174" s="725"/>
      <c r="C174" s="726"/>
      <c r="D174" s="726"/>
      <c r="E174" s="726"/>
    </row>
    <row r="175" spans="1:5" x14ac:dyDescent="0.2">
      <c r="A175" s="724"/>
      <c r="B175" s="725"/>
      <c r="C175" s="726"/>
      <c r="D175" s="726"/>
      <c r="E175" s="726"/>
    </row>
    <row r="176" spans="1:5" x14ac:dyDescent="0.2">
      <c r="A176" s="724"/>
      <c r="B176" s="725"/>
      <c r="C176" s="726"/>
      <c r="D176" s="726"/>
      <c r="E176" s="726"/>
    </row>
    <row r="177" spans="1:5" x14ac:dyDescent="0.2">
      <c r="A177" s="734"/>
      <c r="B177" s="725"/>
      <c r="C177" s="726"/>
      <c r="D177" s="726"/>
      <c r="E177" s="726"/>
    </row>
    <row r="178" spans="1:5" x14ac:dyDescent="0.2">
      <c r="A178" s="735"/>
      <c r="B178" s="731"/>
      <c r="C178" s="732"/>
      <c r="D178" s="732"/>
      <c r="E178" s="733"/>
    </row>
    <row r="179" spans="1:5" x14ac:dyDescent="0.2">
      <c r="A179" s="159"/>
      <c r="B179" s="159"/>
      <c r="C179" s="159"/>
      <c r="D179" s="159"/>
      <c r="E179" s="159"/>
    </row>
    <row r="180" spans="1:5" ht="14.25" x14ac:dyDescent="0.2">
      <c r="A180" s="805"/>
      <c r="B180" s="805"/>
      <c r="C180" s="806"/>
      <c r="D180" s="806"/>
      <c r="E180" s="806"/>
    </row>
    <row r="181" spans="1:5" ht="15" x14ac:dyDescent="0.2">
      <c r="A181" s="720"/>
      <c r="B181" s="720"/>
      <c r="C181" s="720"/>
      <c r="D181" s="720"/>
      <c r="E181" s="721"/>
    </row>
    <row r="182" spans="1:5" x14ac:dyDescent="0.2">
      <c r="A182" s="807"/>
      <c r="B182" s="808"/>
      <c r="C182" s="808"/>
      <c r="D182" s="808"/>
      <c r="E182" s="809"/>
    </row>
    <row r="183" spans="1:5" x14ac:dyDescent="0.2">
      <c r="A183" s="807"/>
      <c r="B183" s="810"/>
      <c r="C183" s="810"/>
      <c r="D183" s="809"/>
      <c r="E183" s="809"/>
    </row>
    <row r="184" spans="1:5" x14ac:dyDescent="0.2">
      <c r="A184" s="807"/>
      <c r="B184" s="807"/>
      <c r="C184" s="810"/>
      <c r="D184" s="810"/>
      <c r="E184" s="810"/>
    </row>
    <row r="185" spans="1:5" x14ac:dyDescent="0.2">
      <c r="A185" s="807"/>
      <c r="B185" s="811"/>
      <c r="C185" s="812"/>
      <c r="D185" s="812"/>
      <c r="E185" s="811"/>
    </row>
    <row r="186" spans="1:5" x14ac:dyDescent="0.2">
      <c r="A186" s="722"/>
      <c r="B186" s="722"/>
      <c r="C186" s="722"/>
      <c r="D186" s="723"/>
      <c r="E186" s="723"/>
    </row>
    <row r="187" spans="1:5" x14ac:dyDescent="0.2">
      <c r="A187" s="724"/>
      <c r="B187" s="725"/>
      <c r="C187" s="726"/>
      <c r="D187" s="726"/>
      <c r="E187" s="726"/>
    </row>
    <row r="188" spans="1:5" x14ac:dyDescent="0.2">
      <c r="A188" s="727"/>
      <c r="B188" s="728"/>
      <c r="C188" s="729"/>
      <c r="D188" s="729"/>
      <c r="E188" s="729"/>
    </row>
    <row r="189" spans="1:5" x14ac:dyDescent="0.2">
      <c r="A189" s="724"/>
      <c r="B189" s="725"/>
      <c r="C189" s="726"/>
      <c r="D189" s="726"/>
      <c r="E189" s="726"/>
    </row>
    <row r="190" spans="1:5" x14ac:dyDescent="0.2">
      <c r="A190" s="724"/>
      <c r="B190" s="725"/>
      <c r="C190" s="726"/>
      <c r="D190" s="726"/>
      <c r="E190" s="726"/>
    </row>
    <row r="191" spans="1:5" x14ac:dyDescent="0.2">
      <c r="A191" s="724"/>
      <c r="B191" s="725"/>
      <c r="C191" s="726"/>
      <c r="D191" s="726"/>
      <c r="E191" s="726"/>
    </row>
    <row r="192" spans="1:5" x14ac:dyDescent="0.2">
      <c r="A192" s="724"/>
      <c r="B192" s="725"/>
      <c r="C192" s="726"/>
      <c r="D192" s="726"/>
      <c r="E192" s="726"/>
    </row>
    <row r="193" spans="1:5" x14ac:dyDescent="0.2">
      <c r="A193" s="730"/>
      <c r="B193" s="731"/>
      <c r="C193" s="732"/>
      <c r="D193" s="732"/>
      <c r="E193" s="733"/>
    </row>
    <row r="194" spans="1:5" x14ac:dyDescent="0.2">
      <c r="A194" s="724"/>
      <c r="B194" s="725"/>
      <c r="C194" s="726"/>
      <c r="D194" s="726"/>
      <c r="E194" s="726"/>
    </row>
    <row r="195" spans="1:5" x14ac:dyDescent="0.2">
      <c r="A195" s="724"/>
      <c r="B195" s="725"/>
      <c r="C195" s="726"/>
      <c r="D195" s="726"/>
      <c r="E195" s="726"/>
    </row>
    <row r="196" spans="1:5" x14ac:dyDescent="0.2">
      <c r="A196" s="724"/>
      <c r="B196" s="725"/>
      <c r="C196" s="726"/>
      <c r="D196" s="726"/>
      <c r="E196" s="726"/>
    </row>
    <row r="197" spans="1:5" x14ac:dyDescent="0.2">
      <c r="A197" s="724"/>
      <c r="B197" s="725"/>
      <c r="C197" s="726"/>
      <c r="D197" s="726"/>
      <c r="E197" s="726"/>
    </row>
    <row r="198" spans="1:5" x14ac:dyDescent="0.2">
      <c r="A198" s="734"/>
      <c r="B198" s="725"/>
      <c r="C198" s="726"/>
      <c r="D198" s="726"/>
      <c r="E198" s="726"/>
    </row>
    <row r="199" spans="1:5" x14ac:dyDescent="0.2">
      <c r="A199" s="735"/>
      <c r="B199" s="731"/>
      <c r="C199" s="732"/>
      <c r="D199" s="732"/>
      <c r="E199" s="733"/>
    </row>
    <row r="200" spans="1:5" x14ac:dyDescent="0.2">
      <c r="A200" s="159"/>
      <c r="B200" s="159"/>
      <c r="C200" s="159"/>
      <c r="D200" s="159"/>
      <c r="E200" s="159"/>
    </row>
    <row r="201" spans="1:5" ht="14.25" x14ac:dyDescent="0.2">
      <c r="A201" s="805"/>
      <c r="B201" s="805"/>
      <c r="C201" s="806"/>
      <c r="D201" s="806"/>
      <c r="E201" s="806"/>
    </row>
    <row r="202" spans="1:5" ht="15" x14ac:dyDescent="0.2">
      <c r="A202" s="720"/>
      <c r="B202" s="720"/>
      <c r="C202" s="720"/>
      <c r="D202" s="720"/>
      <c r="E202" s="721"/>
    </row>
    <row r="203" spans="1:5" x14ac:dyDescent="0.2">
      <c r="A203" s="807"/>
      <c r="B203" s="808"/>
      <c r="C203" s="808"/>
      <c r="D203" s="808"/>
      <c r="E203" s="809"/>
    </row>
    <row r="204" spans="1:5" x14ac:dyDescent="0.2">
      <c r="A204" s="807"/>
      <c r="B204" s="810"/>
      <c r="C204" s="810"/>
      <c r="D204" s="809"/>
      <c r="E204" s="809"/>
    </row>
    <row r="205" spans="1:5" x14ac:dyDescent="0.2">
      <c r="A205" s="807"/>
      <c r="B205" s="807"/>
      <c r="C205" s="810"/>
      <c r="D205" s="810"/>
      <c r="E205" s="810"/>
    </row>
    <row r="206" spans="1:5" x14ac:dyDescent="0.2">
      <c r="A206" s="807"/>
      <c r="B206" s="811"/>
      <c r="C206" s="812"/>
      <c r="D206" s="812"/>
      <c r="E206" s="811"/>
    </row>
    <row r="207" spans="1:5" x14ac:dyDescent="0.2">
      <c r="A207" s="722"/>
      <c r="B207" s="722"/>
      <c r="C207" s="722"/>
      <c r="D207" s="723"/>
      <c r="E207" s="723"/>
    </row>
    <row r="208" spans="1:5" x14ac:dyDescent="0.2">
      <c r="A208" s="724"/>
      <c r="B208" s="725"/>
      <c r="C208" s="726"/>
      <c r="D208" s="726"/>
      <c r="E208" s="726"/>
    </row>
    <row r="209" spans="1:5" x14ac:dyDescent="0.2">
      <c r="A209" s="727"/>
      <c r="B209" s="728"/>
      <c r="C209" s="729"/>
      <c r="D209" s="729"/>
      <c r="E209" s="729"/>
    </row>
    <row r="210" spans="1:5" x14ac:dyDescent="0.2">
      <c r="A210" s="724"/>
      <c r="B210" s="725"/>
      <c r="C210" s="726"/>
      <c r="D210" s="726"/>
      <c r="E210" s="726"/>
    </row>
    <row r="211" spans="1:5" x14ac:dyDescent="0.2">
      <c r="A211" s="724"/>
      <c r="B211" s="725"/>
      <c r="C211" s="726"/>
      <c r="D211" s="726"/>
      <c r="E211" s="726"/>
    </row>
    <row r="212" spans="1:5" x14ac:dyDescent="0.2">
      <c r="A212" s="724"/>
      <c r="B212" s="725"/>
      <c r="C212" s="726"/>
      <c r="D212" s="726"/>
      <c r="E212" s="726"/>
    </row>
    <row r="213" spans="1:5" x14ac:dyDescent="0.2">
      <c r="A213" s="724"/>
      <c r="B213" s="725"/>
      <c r="C213" s="726"/>
      <c r="D213" s="726"/>
      <c r="E213" s="726"/>
    </row>
    <row r="214" spans="1:5" x14ac:dyDescent="0.2">
      <c r="A214" s="730"/>
      <c r="B214" s="731"/>
      <c r="C214" s="732"/>
      <c r="D214" s="732"/>
      <c r="E214" s="733"/>
    </row>
    <row r="215" spans="1:5" x14ac:dyDescent="0.2">
      <c r="A215" s="724"/>
      <c r="B215" s="725"/>
      <c r="C215" s="726"/>
      <c r="D215" s="726"/>
      <c r="E215" s="726"/>
    </row>
    <row r="216" spans="1:5" x14ac:dyDescent="0.2">
      <c r="A216" s="724"/>
      <c r="B216" s="725"/>
      <c r="C216" s="726"/>
      <c r="D216" s="726"/>
      <c r="E216" s="726"/>
    </row>
    <row r="217" spans="1:5" x14ac:dyDescent="0.2">
      <c r="A217" s="724"/>
      <c r="B217" s="725"/>
      <c r="C217" s="726"/>
      <c r="D217" s="726"/>
      <c r="E217" s="726"/>
    </row>
    <row r="218" spans="1:5" x14ac:dyDescent="0.2">
      <c r="A218" s="724"/>
      <c r="B218" s="725"/>
      <c r="C218" s="726"/>
      <c r="D218" s="726"/>
      <c r="E218" s="726"/>
    </row>
    <row r="219" spans="1:5" x14ac:dyDescent="0.2">
      <c r="A219" s="734"/>
      <c r="B219" s="725"/>
      <c r="C219" s="726"/>
      <c r="D219" s="726"/>
      <c r="E219" s="726"/>
    </row>
    <row r="220" spans="1:5" x14ac:dyDescent="0.2">
      <c r="A220" s="735"/>
      <c r="B220" s="731"/>
      <c r="C220" s="732"/>
      <c r="D220" s="732"/>
      <c r="E220" s="733"/>
    </row>
    <row r="221" spans="1:5" x14ac:dyDescent="0.2">
      <c r="A221" s="159"/>
      <c r="B221" s="159"/>
      <c r="C221" s="159"/>
      <c r="D221" s="159"/>
      <c r="E221" s="159"/>
    </row>
    <row r="222" spans="1:5" x14ac:dyDescent="0.2">
      <c r="A222" s="159"/>
      <c r="B222" s="159"/>
      <c r="C222" s="159"/>
      <c r="D222" s="159"/>
      <c r="E222" s="159"/>
    </row>
  </sheetData>
  <mergeCells count="97">
    <mergeCell ref="A54:E54"/>
    <mergeCell ref="A55:C55"/>
    <mergeCell ref="A201:B201"/>
    <mergeCell ref="C201:E201"/>
    <mergeCell ref="A203:A206"/>
    <mergeCell ref="B203:E203"/>
    <mergeCell ref="B204:B206"/>
    <mergeCell ref="C204:E204"/>
    <mergeCell ref="C205:C206"/>
    <mergeCell ref="D205:D206"/>
    <mergeCell ref="E205:E206"/>
    <mergeCell ref="A180:B180"/>
    <mergeCell ref="C180:E180"/>
    <mergeCell ref="A182:A185"/>
    <mergeCell ref="B182:E182"/>
    <mergeCell ref="B183:B185"/>
    <mergeCell ref="C183:E183"/>
    <mergeCell ref="C184:C185"/>
    <mergeCell ref="D184:D185"/>
    <mergeCell ref="E184:E185"/>
    <mergeCell ref="A159:B159"/>
    <mergeCell ref="C159:E159"/>
    <mergeCell ref="A161:A164"/>
    <mergeCell ref="B161:E161"/>
    <mergeCell ref="B162:B164"/>
    <mergeCell ref="C162:E162"/>
    <mergeCell ref="C163:C164"/>
    <mergeCell ref="D163:D164"/>
    <mergeCell ref="E163:E164"/>
    <mergeCell ref="A138:B138"/>
    <mergeCell ref="C138:E138"/>
    <mergeCell ref="A140:A143"/>
    <mergeCell ref="B140:E140"/>
    <mergeCell ref="B141:B143"/>
    <mergeCell ref="C141:E141"/>
    <mergeCell ref="C142:C143"/>
    <mergeCell ref="D142:D143"/>
    <mergeCell ref="E142:E143"/>
    <mergeCell ref="A117:B117"/>
    <mergeCell ref="C117:E117"/>
    <mergeCell ref="A119:A122"/>
    <mergeCell ref="B119:E119"/>
    <mergeCell ref="B120:B122"/>
    <mergeCell ref="C120:E120"/>
    <mergeCell ref="C121:C122"/>
    <mergeCell ref="D121:D122"/>
    <mergeCell ref="E121:E122"/>
    <mergeCell ref="A96:B96"/>
    <mergeCell ref="C96:E96"/>
    <mergeCell ref="A98:A101"/>
    <mergeCell ref="B98:E98"/>
    <mergeCell ref="B99:B101"/>
    <mergeCell ref="C99:E99"/>
    <mergeCell ref="C100:C101"/>
    <mergeCell ref="D100:D101"/>
    <mergeCell ref="E100:E101"/>
    <mergeCell ref="A75:B75"/>
    <mergeCell ref="C75:E75"/>
    <mergeCell ref="A77:A80"/>
    <mergeCell ref="B77:E77"/>
    <mergeCell ref="B78:B80"/>
    <mergeCell ref="C78:E78"/>
    <mergeCell ref="C79:C80"/>
    <mergeCell ref="D79:D80"/>
    <mergeCell ref="E79:E80"/>
    <mergeCell ref="F1:F31"/>
    <mergeCell ref="A56:A59"/>
    <mergeCell ref="B56:E56"/>
    <mergeCell ref="B57:B59"/>
    <mergeCell ref="C57:E57"/>
    <mergeCell ref="C58:C59"/>
    <mergeCell ref="D58:D59"/>
    <mergeCell ref="E58:E59"/>
    <mergeCell ref="A35:A38"/>
    <mergeCell ref="B35:E35"/>
    <mergeCell ref="B36:B38"/>
    <mergeCell ref="C36:E36"/>
    <mergeCell ref="C37:C38"/>
    <mergeCell ref="D37:D38"/>
    <mergeCell ref="E37:E38"/>
    <mergeCell ref="A33:E33"/>
    <mergeCell ref="A10:E10"/>
    <mergeCell ref="C14:E14"/>
    <mergeCell ref="C15:C16"/>
    <mergeCell ref="D15:D16"/>
    <mergeCell ref="E15:E16"/>
    <mergeCell ref="A11:E11"/>
    <mergeCell ref="A2:E2"/>
    <mergeCell ref="A4:D4"/>
    <mergeCell ref="A5:D5"/>
    <mergeCell ref="A6:D6"/>
    <mergeCell ref="A7:D7"/>
    <mergeCell ref="A31:E31"/>
    <mergeCell ref="A9:E9"/>
    <mergeCell ref="A13:A16"/>
    <mergeCell ref="B13:E13"/>
    <mergeCell ref="B14:B16"/>
  </mergeCells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r:id="rId1"/>
  <headerFooter alignWithMargins="0"/>
  <rowBreaks count="9" manualBreakCount="9">
    <brk id="32" max="16383" man="1"/>
    <brk id="53" max="16383" man="1"/>
    <brk id="74" max="16383" man="1"/>
    <brk id="95" max="16383" man="1"/>
    <brk id="116" max="16383" man="1"/>
    <brk id="137" max="16383" man="1"/>
    <brk id="158" max="16383" man="1"/>
    <brk id="179" max="16383" man="1"/>
    <brk id="20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FE2B-4C6D-4F9E-923A-97A330A92B11}">
  <sheetPr codeName="Munka4">
    <tabColor rgb="FF92D050"/>
  </sheetPr>
  <dimension ref="A1:K179"/>
  <sheetViews>
    <sheetView topLeftCell="A91" zoomScale="120" zoomScaleNormal="120" zoomScaleSheetLayoutView="85" workbookViewId="0">
      <selection activeCell="C116" sqref="C116"/>
    </sheetView>
  </sheetViews>
  <sheetFormatPr defaultRowHeight="12.75" x14ac:dyDescent="0.2"/>
  <cols>
    <col min="1" max="1" width="19.5" style="363" customWidth="1"/>
    <col min="2" max="2" width="72" style="364" customWidth="1"/>
    <col min="3" max="3" width="25" style="365" customWidth="1"/>
    <col min="4" max="16384" width="9.33203125" style="3"/>
  </cols>
  <sheetData>
    <row r="1" spans="1:3" s="2" customFormat="1" ht="16.5" customHeight="1" thickBot="1" x14ac:dyDescent="0.25">
      <c r="A1" s="572"/>
      <c r="B1" s="573"/>
      <c r="C1" s="569" t="str">
        <f>CONCATENATE("9.1. melléklet ",ALAPADATOK!A7," ",ALAPADATOK!B7," ",ALAPADATOK!C7," ",ALAPADATOK!D7," ",ALAPADATOK!E7," ",ALAPADATOK!F7," ",ALAPADATOK!G7," ",ALAPADATOK!H7)</f>
        <v>9.1. melléklet a … / 2020 ( … ) önkormányzati rendelethez</v>
      </c>
    </row>
    <row r="2" spans="1:3" s="87" customFormat="1" ht="21.2" customHeight="1" x14ac:dyDescent="0.2">
      <c r="A2" s="574" t="s">
        <v>61</v>
      </c>
      <c r="B2" s="575" t="str">
        <f>CONCATENATE(ALAPADATOK!A3)</f>
        <v>Sajószöged Községi Önkormányzat</v>
      </c>
      <c r="C2" s="576" t="s">
        <v>54</v>
      </c>
    </row>
    <row r="3" spans="1:3" s="87" customFormat="1" ht="16.5" thickBot="1" x14ac:dyDescent="0.25">
      <c r="A3" s="577" t="s">
        <v>200</v>
      </c>
      <c r="B3" s="578" t="s">
        <v>390</v>
      </c>
      <c r="C3" s="579" t="s">
        <v>54</v>
      </c>
    </row>
    <row r="4" spans="1:3" s="88" customFormat="1" ht="22.5" customHeight="1" thickBot="1" x14ac:dyDescent="0.3">
      <c r="A4" s="580"/>
      <c r="B4" s="580"/>
      <c r="C4" s="581" t="str">
        <f>'KV_7.sz.mell.'!F5</f>
        <v>Forintban!</v>
      </c>
    </row>
    <row r="5" spans="1:3" ht="13.5" thickBot="1" x14ac:dyDescent="0.25">
      <c r="A5" s="582" t="s">
        <v>202</v>
      </c>
      <c r="B5" s="583" t="s">
        <v>555</v>
      </c>
      <c r="C5" s="584" t="s">
        <v>55</v>
      </c>
    </row>
    <row r="6" spans="1:3" s="68" customFormat="1" ht="12.95" customHeight="1" thickBot="1" x14ac:dyDescent="0.25">
      <c r="A6" s="585"/>
      <c r="B6" s="586" t="s">
        <v>485</v>
      </c>
      <c r="C6" s="587" t="s">
        <v>486</v>
      </c>
    </row>
    <row r="7" spans="1:3" s="68" customFormat="1" ht="15.95" customHeight="1" thickBot="1" x14ac:dyDescent="0.25">
      <c r="A7" s="588"/>
      <c r="B7" s="589" t="s">
        <v>56</v>
      </c>
      <c r="C7" s="590"/>
    </row>
    <row r="8" spans="1:3" s="68" customFormat="1" ht="12" customHeight="1" thickBot="1" x14ac:dyDescent="0.25">
      <c r="A8" s="32" t="s">
        <v>18</v>
      </c>
      <c r="B8" s="21" t="s">
        <v>246</v>
      </c>
      <c r="C8" s="270">
        <f>+C9+C10+C11+C12+C13+C14</f>
        <v>98604818</v>
      </c>
    </row>
    <row r="9" spans="1:3" s="89" customFormat="1" ht="12" customHeight="1" x14ac:dyDescent="0.2">
      <c r="A9" s="407" t="s">
        <v>98</v>
      </c>
      <c r="B9" s="388" t="s">
        <v>247</v>
      </c>
      <c r="C9" s="273">
        <v>23631621</v>
      </c>
    </row>
    <row r="10" spans="1:3" s="90" customFormat="1" ht="12" customHeight="1" x14ac:dyDescent="0.2">
      <c r="A10" s="408" t="s">
        <v>99</v>
      </c>
      <c r="B10" s="389" t="s">
        <v>248</v>
      </c>
      <c r="C10" s="272">
        <v>48695600</v>
      </c>
    </row>
    <row r="11" spans="1:3" s="90" customFormat="1" ht="12" customHeight="1" x14ac:dyDescent="0.2">
      <c r="A11" s="408" t="s">
        <v>100</v>
      </c>
      <c r="B11" s="389" t="s">
        <v>542</v>
      </c>
      <c r="C11" s="272">
        <v>23410305</v>
      </c>
    </row>
    <row r="12" spans="1:3" s="90" customFormat="1" ht="12" customHeight="1" x14ac:dyDescent="0.2">
      <c r="A12" s="408" t="s">
        <v>101</v>
      </c>
      <c r="B12" s="389" t="s">
        <v>250</v>
      </c>
      <c r="C12" s="272">
        <v>2867292</v>
      </c>
    </row>
    <row r="13" spans="1:3" s="90" customFormat="1" ht="12" customHeight="1" x14ac:dyDescent="0.2">
      <c r="A13" s="408" t="s">
        <v>146</v>
      </c>
      <c r="B13" s="389" t="s">
        <v>498</v>
      </c>
      <c r="C13" s="272"/>
    </row>
    <row r="14" spans="1:3" s="89" customFormat="1" ht="12" customHeight="1" thickBot="1" x14ac:dyDescent="0.25">
      <c r="A14" s="409" t="s">
        <v>102</v>
      </c>
      <c r="B14" s="532" t="s">
        <v>566</v>
      </c>
      <c r="C14" s="272"/>
    </row>
    <row r="15" spans="1:3" s="89" customFormat="1" ht="12" customHeight="1" thickBot="1" x14ac:dyDescent="0.25">
      <c r="A15" s="32" t="s">
        <v>19</v>
      </c>
      <c r="B15" s="265" t="s">
        <v>251</v>
      </c>
      <c r="C15" s="270">
        <f>+C16+C17+C18+C19+C20</f>
        <v>11262720</v>
      </c>
    </row>
    <row r="16" spans="1:3" s="89" customFormat="1" ht="12" customHeight="1" x14ac:dyDescent="0.2">
      <c r="A16" s="407" t="s">
        <v>104</v>
      </c>
      <c r="B16" s="388" t="s">
        <v>252</v>
      </c>
      <c r="C16" s="273"/>
    </row>
    <row r="17" spans="1:3" s="89" customFormat="1" ht="12" customHeight="1" x14ac:dyDescent="0.2">
      <c r="A17" s="408" t="s">
        <v>105</v>
      </c>
      <c r="B17" s="389" t="s">
        <v>253</v>
      </c>
      <c r="C17" s="272"/>
    </row>
    <row r="18" spans="1:3" s="89" customFormat="1" ht="12" customHeight="1" x14ac:dyDescent="0.2">
      <c r="A18" s="408" t="s">
        <v>106</v>
      </c>
      <c r="B18" s="389" t="s">
        <v>414</v>
      </c>
      <c r="C18" s="272"/>
    </row>
    <row r="19" spans="1:3" s="89" customFormat="1" ht="12" customHeight="1" x14ac:dyDescent="0.2">
      <c r="A19" s="408" t="s">
        <v>107</v>
      </c>
      <c r="B19" s="389" t="s">
        <v>415</v>
      </c>
      <c r="C19" s="272"/>
    </row>
    <row r="20" spans="1:3" s="89" customFormat="1" ht="12" customHeight="1" x14ac:dyDescent="0.2">
      <c r="A20" s="408" t="s">
        <v>108</v>
      </c>
      <c r="B20" s="389" t="s">
        <v>254</v>
      </c>
      <c r="C20" s="272">
        <v>11262720</v>
      </c>
    </row>
    <row r="21" spans="1:3" s="90" customFormat="1" ht="12" customHeight="1" thickBot="1" x14ac:dyDescent="0.25">
      <c r="A21" s="409" t="s">
        <v>117</v>
      </c>
      <c r="B21" s="532" t="s">
        <v>567</v>
      </c>
      <c r="C21" s="274"/>
    </row>
    <row r="22" spans="1:3" s="90" customFormat="1" ht="12" customHeight="1" thickBot="1" x14ac:dyDescent="0.25">
      <c r="A22" s="32" t="s">
        <v>20</v>
      </c>
      <c r="B22" s="21" t="s">
        <v>256</v>
      </c>
      <c r="C22" s="270">
        <f>+C23+C24+C25+C26+C27</f>
        <v>117478820</v>
      </c>
    </row>
    <row r="23" spans="1:3" s="90" customFormat="1" ht="12" customHeight="1" x14ac:dyDescent="0.2">
      <c r="A23" s="407" t="s">
        <v>87</v>
      </c>
      <c r="B23" s="388" t="s">
        <v>257</v>
      </c>
      <c r="C23" s="273"/>
    </row>
    <row r="24" spans="1:3" s="89" customFormat="1" ht="12" customHeight="1" x14ac:dyDescent="0.2">
      <c r="A24" s="408" t="s">
        <v>88</v>
      </c>
      <c r="B24" s="389" t="s">
        <v>258</v>
      </c>
      <c r="C24" s="272"/>
    </row>
    <row r="25" spans="1:3" s="90" customFormat="1" ht="12" customHeight="1" x14ac:dyDescent="0.2">
      <c r="A25" s="408" t="s">
        <v>89</v>
      </c>
      <c r="B25" s="389" t="s">
        <v>416</v>
      </c>
      <c r="C25" s="272"/>
    </row>
    <row r="26" spans="1:3" s="90" customFormat="1" ht="12" customHeight="1" x14ac:dyDescent="0.2">
      <c r="A26" s="408" t="s">
        <v>90</v>
      </c>
      <c r="B26" s="389" t="s">
        <v>417</v>
      </c>
      <c r="C26" s="272"/>
    </row>
    <row r="27" spans="1:3" s="90" customFormat="1" ht="12" customHeight="1" x14ac:dyDescent="0.2">
      <c r="A27" s="408" t="s">
        <v>169</v>
      </c>
      <c r="B27" s="389" t="s">
        <v>259</v>
      </c>
      <c r="C27" s="272">
        <v>117478820</v>
      </c>
    </row>
    <row r="28" spans="1:3" s="90" customFormat="1" ht="12" customHeight="1" thickBot="1" x14ac:dyDescent="0.25">
      <c r="A28" s="409" t="s">
        <v>170</v>
      </c>
      <c r="B28" s="532" t="s">
        <v>559</v>
      </c>
      <c r="C28" s="533">
        <v>117478820</v>
      </c>
    </row>
    <row r="29" spans="1:3" s="90" customFormat="1" ht="12" customHeight="1" thickBot="1" x14ac:dyDescent="0.25">
      <c r="A29" s="32" t="s">
        <v>171</v>
      </c>
      <c r="B29" s="21" t="s">
        <v>552</v>
      </c>
      <c r="C29" s="276">
        <f>C30+C31+C32+C33+C34+C35+C36</f>
        <v>221350000</v>
      </c>
    </row>
    <row r="30" spans="1:3" s="90" customFormat="1" ht="12" customHeight="1" x14ac:dyDescent="0.2">
      <c r="A30" s="407" t="s">
        <v>262</v>
      </c>
      <c r="B30" s="388" t="s">
        <v>547</v>
      </c>
      <c r="C30" s="273">
        <v>3100000</v>
      </c>
    </row>
    <row r="31" spans="1:3" s="90" customFormat="1" ht="12" customHeight="1" x14ac:dyDescent="0.2">
      <c r="A31" s="408" t="s">
        <v>263</v>
      </c>
      <c r="B31" s="388" t="str">
        <f>'KV_1.1.sz.mell.'!B33</f>
        <v>Idegenforgalmi adó</v>
      </c>
      <c r="C31" s="272"/>
    </row>
    <row r="32" spans="1:3" s="90" customFormat="1" ht="12" customHeight="1" x14ac:dyDescent="0.2">
      <c r="A32" s="408" t="s">
        <v>264</v>
      </c>
      <c r="B32" s="388" t="str">
        <f>'KV_1.1.sz.mell.'!B34</f>
        <v>Iparűzési adó</v>
      </c>
      <c r="C32" s="272">
        <v>110000000</v>
      </c>
    </row>
    <row r="33" spans="1:3" s="90" customFormat="1" ht="12" customHeight="1" x14ac:dyDescent="0.2">
      <c r="A33" s="408" t="s">
        <v>265</v>
      </c>
      <c r="B33" s="388" t="str">
        <f>'KV_1.1.sz.mell.'!B35</f>
        <v>Talajterhelési díj</v>
      </c>
      <c r="C33" s="272">
        <v>200000</v>
      </c>
    </row>
    <row r="34" spans="1:3" s="90" customFormat="1" ht="12" customHeight="1" x14ac:dyDescent="0.2">
      <c r="A34" s="408" t="s">
        <v>544</v>
      </c>
      <c r="B34" s="388" t="str">
        <f>'KV_1.1.sz.mell.'!B36</f>
        <v>Gépjárműadó</v>
      </c>
      <c r="C34" s="272">
        <v>8800000</v>
      </c>
    </row>
    <row r="35" spans="1:3" s="90" customFormat="1" ht="12" customHeight="1" x14ac:dyDescent="0.2">
      <c r="A35" s="408" t="s">
        <v>545</v>
      </c>
      <c r="B35" s="388" t="str">
        <f>'KV_1.1.sz.mell.'!B37</f>
        <v>Egyéb közhatalmi bevételek</v>
      </c>
      <c r="C35" s="272">
        <v>99000000</v>
      </c>
    </row>
    <row r="36" spans="1:3" s="90" customFormat="1" ht="12" customHeight="1" thickBot="1" x14ac:dyDescent="0.25">
      <c r="A36" s="409" t="s">
        <v>546</v>
      </c>
      <c r="B36" s="388" t="s">
        <v>690</v>
      </c>
      <c r="C36" s="274">
        <v>250000</v>
      </c>
    </row>
    <row r="37" spans="1:3" s="90" customFormat="1" ht="12" customHeight="1" thickBot="1" x14ac:dyDescent="0.25">
      <c r="A37" s="32" t="s">
        <v>22</v>
      </c>
      <c r="B37" s="21" t="s">
        <v>426</v>
      </c>
      <c r="C37" s="270">
        <f>SUM(C38:C48)</f>
        <v>39976090</v>
      </c>
    </row>
    <row r="38" spans="1:3" s="90" customFormat="1" ht="12" customHeight="1" x14ac:dyDescent="0.2">
      <c r="A38" s="407" t="s">
        <v>91</v>
      </c>
      <c r="B38" s="388" t="s">
        <v>269</v>
      </c>
      <c r="C38" s="273"/>
    </row>
    <row r="39" spans="1:3" s="90" customFormat="1" ht="12" customHeight="1" x14ac:dyDescent="0.2">
      <c r="A39" s="408" t="s">
        <v>92</v>
      </c>
      <c r="B39" s="389" t="s">
        <v>270</v>
      </c>
      <c r="C39" s="272">
        <v>2028000</v>
      </c>
    </row>
    <row r="40" spans="1:3" s="90" customFormat="1" ht="12" customHeight="1" x14ac:dyDescent="0.2">
      <c r="A40" s="408" t="s">
        <v>93</v>
      </c>
      <c r="B40" s="389" t="s">
        <v>271</v>
      </c>
      <c r="C40" s="272">
        <v>1850000</v>
      </c>
    </row>
    <row r="41" spans="1:3" s="90" customFormat="1" ht="12" customHeight="1" x14ac:dyDescent="0.2">
      <c r="A41" s="408" t="s">
        <v>173</v>
      </c>
      <c r="B41" s="389" t="s">
        <v>272</v>
      </c>
      <c r="C41" s="272">
        <v>13693455</v>
      </c>
    </row>
    <row r="42" spans="1:3" s="90" customFormat="1" ht="12" customHeight="1" x14ac:dyDescent="0.2">
      <c r="A42" s="408" t="s">
        <v>174</v>
      </c>
      <c r="B42" s="389" t="s">
        <v>273</v>
      </c>
      <c r="C42" s="272">
        <v>14336933</v>
      </c>
    </row>
    <row r="43" spans="1:3" s="90" customFormat="1" ht="12" customHeight="1" x14ac:dyDescent="0.2">
      <c r="A43" s="408" t="s">
        <v>175</v>
      </c>
      <c r="B43" s="389" t="s">
        <v>274</v>
      </c>
      <c r="C43" s="272">
        <v>8067702</v>
      </c>
    </row>
    <row r="44" spans="1:3" s="90" customFormat="1" ht="12" customHeight="1" x14ac:dyDescent="0.2">
      <c r="A44" s="408" t="s">
        <v>176</v>
      </c>
      <c r="B44" s="389" t="s">
        <v>275</v>
      </c>
      <c r="C44" s="272"/>
    </row>
    <row r="45" spans="1:3" s="90" customFormat="1" ht="12" customHeight="1" x14ac:dyDescent="0.2">
      <c r="A45" s="408" t="s">
        <v>177</v>
      </c>
      <c r="B45" s="389" t="s">
        <v>551</v>
      </c>
      <c r="C45" s="272"/>
    </row>
    <row r="46" spans="1:3" s="90" customFormat="1" ht="12" customHeight="1" x14ac:dyDescent="0.2">
      <c r="A46" s="408" t="s">
        <v>267</v>
      </c>
      <c r="B46" s="389" t="s">
        <v>277</v>
      </c>
      <c r="C46" s="275"/>
    </row>
    <row r="47" spans="1:3" s="90" customFormat="1" ht="12" customHeight="1" x14ac:dyDescent="0.2">
      <c r="A47" s="409" t="s">
        <v>268</v>
      </c>
      <c r="B47" s="390" t="s">
        <v>428</v>
      </c>
      <c r="C47" s="376"/>
    </row>
    <row r="48" spans="1:3" s="90" customFormat="1" ht="12" customHeight="1" thickBot="1" x14ac:dyDescent="0.25">
      <c r="A48" s="409" t="s">
        <v>427</v>
      </c>
      <c r="B48" s="532" t="s">
        <v>568</v>
      </c>
      <c r="C48" s="535"/>
    </row>
    <row r="49" spans="1:3" s="90" customFormat="1" ht="12" customHeight="1" thickBot="1" x14ac:dyDescent="0.25">
      <c r="A49" s="32" t="s">
        <v>23</v>
      </c>
      <c r="B49" s="21" t="s">
        <v>279</v>
      </c>
      <c r="C49" s="270">
        <f>SUM(C50:C54)</f>
        <v>11000000</v>
      </c>
    </row>
    <row r="50" spans="1:3" s="90" customFormat="1" ht="12" customHeight="1" x14ac:dyDescent="0.2">
      <c r="A50" s="407" t="s">
        <v>94</v>
      </c>
      <c r="B50" s="388" t="s">
        <v>283</v>
      </c>
      <c r="C50" s="432"/>
    </row>
    <row r="51" spans="1:3" s="90" customFormat="1" ht="12" customHeight="1" x14ac:dyDescent="0.2">
      <c r="A51" s="408" t="s">
        <v>95</v>
      </c>
      <c r="B51" s="389" t="s">
        <v>284</v>
      </c>
      <c r="C51" s="275">
        <v>11000000</v>
      </c>
    </row>
    <row r="52" spans="1:3" s="90" customFormat="1" ht="12" customHeight="1" x14ac:dyDescent="0.2">
      <c r="A52" s="408" t="s">
        <v>280</v>
      </c>
      <c r="B52" s="389" t="s">
        <v>285</v>
      </c>
      <c r="C52" s="275"/>
    </row>
    <row r="53" spans="1:3" s="90" customFormat="1" ht="12" customHeight="1" x14ac:dyDescent="0.2">
      <c r="A53" s="408" t="s">
        <v>281</v>
      </c>
      <c r="B53" s="389" t="s">
        <v>286</v>
      </c>
      <c r="C53" s="275"/>
    </row>
    <row r="54" spans="1:3" s="90" customFormat="1" ht="12" customHeight="1" thickBot="1" x14ac:dyDescent="0.25">
      <c r="A54" s="409" t="s">
        <v>282</v>
      </c>
      <c r="B54" s="390" t="s">
        <v>287</v>
      </c>
      <c r="C54" s="376"/>
    </row>
    <row r="55" spans="1:3" s="90" customFormat="1" ht="12" customHeight="1" thickBot="1" x14ac:dyDescent="0.25">
      <c r="A55" s="32" t="s">
        <v>178</v>
      </c>
      <c r="B55" s="21" t="s">
        <v>288</v>
      </c>
      <c r="C55" s="270">
        <f>SUM(C56:C58)</f>
        <v>0</v>
      </c>
    </row>
    <row r="56" spans="1:3" s="90" customFormat="1" ht="12" customHeight="1" x14ac:dyDescent="0.2">
      <c r="A56" s="407" t="s">
        <v>96</v>
      </c>
      <c r="B56" s="388" t="s">
        <v>289</v>
      </c>
      <c r="C56" s="273"/>
    </row>
    <row r="57" spans="1:3" s="90" customFormat="1" ht="12" customHeight="1" x14ac:dyDescent="0.2">
      <c r="A57" s="408" t="s">
        <v>97</v>
      </c>
      <c r="B57" s="389" t="s">
        <v>418</v>
      </c>
      <c r="C57" s="272"/>
    </row>
    <row r="58" spans="1:3" s="90" customFormat="1" ht="12" customHeight="1" x14ac:dyDescent="0.2">
      <c r="A58" s="408" t="s">
        <v>292</v>
      </c>
      <c r="B58" s="389" t="s">
        <v>290</v>
      </c>
      <c r="C58" s="272"/>
    </row>
    <row r="59" spans="1:3" s="90" customFormat="1" ht="12" customHeight="1" thickBot="1" x14ac:dyDescent="0.25">
      <c r="A59" s="409" t="s">
        <v>293</v>
      </c>
      <c r="B59" s="390" t="s">
        <v>291</v>
      </c>
      <c r="C59" s="274"/>
    </row>
    <row r="60" spans="1:3" s="90" customFormat="1" ht="12" customHeight="1" thickBot="1" x14ac:dyDescent="0.25">
      <c r="A60" s="32" t="s">
        <v>25</v>
      </c>
      <c r="B60" s="265" t="s">
        <v>294</v>
      </c>
      <c r="C60" s="270">
        <f>SUM(C61:C63)</f>
        <v>2580040</v>
      </c>
    </row>
    <row r="61" spans="1:3" s="90" customFormat="1" ht="12" customHeight="1" x14ac:dyDescent="0.2">
      <c r="A61" s="407" t="s">
        <v>179</v>
      </c>
      <c r="B61" s="388" t="s">
        <v>296</v>
      </c>
      <c r="C61" s="275"/>
    </row>
    <row r="62" spans="1:3" s="90" customFormat="1" ht="12" customHeight="1" x14ac:dyDescent="0.2">
      <c r="A62" s="408" t="s">
        <v>180</v>
      </c>
      <c r="B62" s="389" t="s">
        <v>419</v>
      </c>
      <c r="C62" s="275">
        <v>2580040</v>
      </c>
    </row>
    <row r="63" spans="1:3" s="90" customFormat="1" ht="12" customHeight="1" x14ac:dyDescent="0.2">
      <c r="A63" s="408" t="s">
        <v>226</v>
      </c>
      <c r="B63" s="389" t="s">
        <v>297</v>
      </c>
      <c r="C63" s="275"/>
    </row>
    <row r="64" spans="1:3" s="90" customFormat="1" ht="12" customHeight="1" thickBot="1" x14ac:dyDescent="0.25">
      <c r="A64" s="409" t="s">
        <v>295</v>
      </c>
      <c r="B64" s="390" t="s">
        <v>298</v>
      </c>
      <c r="C64" s="275"/>
    </row>
    <row r="65" spans="1:3" s="90" customFormat="1" ht="12" customHeight="1" thickBot="1" x14ac:dyDescent="0.25">
      <c r="A65" s="32" t="s">
        <v>26</v>
      </c>
      <c r="B65" s="21" t="s">
        <v>299</v>
      </c>
      <c r="C65" s="276">
        <f>+C8+C15+C22+C29+C37+C49+C55+C60</f>
        <v>502252488</v>
      </c>
    </row>
    <row r="66" spans="1:3" s="90" customFormat="1" ht="12" customHeight="1" thickBot="1" x14ac:dyDescent="0.2">
      <c r="A66" s="410" t="s">
        <v>386</v>
      </c>
      <c r="B66" s="265" t="s">
        <v>301</v>
      </c>
      <c r="C66" s="270">
        <f>SUM(C67:C69)</f>
        <v>0</v>
      </c>
    </row>
    <row r="67" spans="1:3" s="90" customFormat="1" ht="12" customHeight="1" x14ac:dyDescent="0.2">
      <c r="A67" s="407" t="s">
        <v>329</v>
      </c>
      <c r="B67" s="388" t="s">
        <v>302</v>
      </c>
      <c r="C67" s="275"/>
    </row>
    <row r="68" spans="1:3" s="90" customFormat="1" ht="12" customHeight="1" x14ac:dyDescent="0.2">
      <c r="A68" s="408" t="s">
        <v>338</v>
      </c>
      <c r="B68" s="389" t="s">
        <v>303</v>
      </c>
      <c r="C68" s="275"/>
    </row>
    <row r="69" spans="1:3" s="90" customFormat="1" ht="12" customHeight="1" thickBot="1" x14ac:dyDescent="0.25">
      <c r="A69" s="409" t="s">
        <v>339</v>
      </c>
      <c r="B69" s="391" t="s">
        <v>453</v>
      </c>
      <c r="C69" s="275"/>
    </row>
    <row r="70" spans="1:3" s="90" customFormat="1" ht="12" customHeight="1" thickBot="1" x14ac:dyDescent="0.2">
      <c r="A70" s="410" t="s">
        <v>305</v>
      </c>
      <c r="B70" s="265" t="s">
        <v>306</v>
      </c>
      <c r="C70" s="270">
        <f>SUM(C71:C74)</f>
        <v>69406265</v>
      </c>
    </row>
    <row r="71" spans="1:3" s="90" customFormat="1" ht="12" customHeight="1" x14ac:dyDescent="0.2">
      <c r="A71" s="407" t="s">
        <v>147</v>
      </c>
      <c r="B71" s="388" t="s">
        <v>307</v>
      </c>
      <c r="C71" s="275">
        <v>69406265</v>
      </c>
    </row>
    <row r="72" spans="1:3" s="90" customFormat="1" ht="12" customHeight="1" x14ac:dyDescent="0.2">
      <c r="A72" s="408" t="s">
        <v>148</v>
      </c>
      <c r="B72" s="389" t="s">
        <v>561</v>
      </c>
      <c r="C72" s="275"/>
    </row>
    <row r="73" spans="1:3" s="90" customFormat="1" ht="12" customHeight="1" x14ac:dyDescent="0.2">
      <c r="A73" s="408" t="s">
        <v>330</v>
      </c>
      <c r="B73" s="389" t="s">
        <v>308</v>
      </c>
      <c r="C73" s="275"/>
    </row>
    <row r="74" spans="1:3" s="90" customFormat="1" ht="12" customHeight="1" x14ac:dyDescent="0.2">
      <c r="A74" s="408" t="s">
        <v>331</v>
      </c>
      <c r="B74" s="266" t="s">
        <v>562</v>
      </c>
      <c r="C74" s="275"/>
    </row>
    <row r="75" spans="1:3" s="90" customFormat="1" ht="12" customHeight="1" thickBot="1" x14ac:dyDescent="0.2">
      <c r="A75" s="414" t="s">
        <v>309</v>
      </c>
      <c r="B75" s="554" t="s">
        <v>310</v>
      </c>
      <c r="C75" s="457">
        <f>SUM(C76:C77)</f>
        <v>69266826</v>
      </c>
    </row>
    <row r="76" spans="1:3" s="90" customFormat="1" ht="12" customHeight="1" x14ac:dyDescent="0.2">
      <c r="A76" s="407" t="s">
        <v>332</v>
      </c>
      <c r="B76" s="388" t="s">
        <v>311</v>
      </c>
      <c r="C76" s="275">
        <v>69266826</v>
      </c>
    </row>
    <row r="77" spans="1:3" s="90" customFormat="1" ht="12" customHeight="1" thickBot="1" x14ac:dyDescent="0.25">
      <c r="A77" s="409" t="s">
        <v>333</v>
      </c>
      <c r="B77" s="390" t="s">
        <v>312</v>
      </c>
      <c r="C77" s="275"/>
    </row>
    <row r="78" spans="1:3" s="89" customFormat="1" ht="12" customHeight="1" thickBot="1" x14ac:dyDescent="0.2">
      <c r="A78" s="410" t="s">
        <v>313</v>
      </c>
      <c r="B78" s="265" t="s">
        <v>314</v>
      </c>
      <c r="C78" s="270">
        <f>SUM(C79:C81)</f>
        <v>0</v>
      </c>
    </row>
    <row r="79" spans="1:3" s="90" customFormat="1" ht="12" customHeight="1" x14ac:dyDescent="0.2">
      <c r="A79" s="407" t="s">
        <v>334</v>
      </c>
      <c r="B79" s="388" t="s">
        <v>315</v>
      </c>
      <c r="C79" s="275"/>
    </row>
    <row r="80" spans="1:3" s="90" customFormat="1" ht="12" customHeight="1" x14ac:dyDescent="0.2">
      <c r="A80" s="408" t="s">
        <v>335</v>
      </c>
      <c r="B80" s="389" t="s">
        <v>316</v>
      </c>
      <c r="C80" s="275"/>
    </row>
    <row r="81" spans="1:3" s="90" customFormat="1" ht="12" customHeight="1" thickBot="1" x14ac:dyDescent="0.25">
      <c r="A81" s="409" t="s">
        <v>336</v>
      </c>
      <c r="B81" s="390" t="s">
        <v>563</v>
      </c>
      <c r="C81" s="275"/>
    </row>
    <row r="82" spans="1:3" s="90" customFormat="1" ht="12" customHeight="1" thickBot="1" x14ac:dyDescent="0.2">
      <c r="A82" s="410" t="s">
        <v>317</v>
      </c>
      <c r="B82" s="265" t="s">
        <v>337</v>
      </c>
      <c r="C82" s="270">
        <f>SUM(C83:C86)</f>
        <v>0</v>
      </c>
    </row>
    <row r="83" spans="1:3" s="90" customFormat="1" ht="12" customHeight="1" x14ac:dyDescent="0.2">
      <c r="A83" s="411" t="s">
        <v>318</v>
      </c>
      <c r="B83" s="388" t="s">
        <v>319</v>
      </c>
      <c r="C83" s="275"/>
    </row>
    <row r="84" spans="1:3" s="90" customFormat="1" ht="12" customHeight="1" x14ac:dyDescent="0.2">
      <c r="A84" s="412" t="s">
        <v>320</v>
      </c>
      <c r="B84" s="389" t="s">
        <v>321</v>
      </c>
      <c r="C84" s="275"/>
    </row>
    <row r="85" spans="1:3" s="90" customFormat="1" ht="12" customHeight="1" x14ac:dyDescent="0.2">
      <c r="A85" s="412" t="s">
        <v>322</v>
      </c>
      <c r="B85" s="389" t="s">
        <v>323</v>
      </c>
      <c r="C85" s="275"/>
    </row>
    <row r="86" spans="1:3" s="89" customFormat="1" ht="12" customHeight="1" thickBot="1" x14ac:dyDescent="0.25">
      <c r="A86" s="413" t="s">
        <v>324</v>
      </c>
      <c r="B86" s="390" t="s">
        <v>325</v>
      </c>
      <c r="C86" s="275"/>
    </row>
    <row r="87" spans="1:3" s="89" customFormat="1" ht="12" customHeight="1" thickBot="1" x14ac:dyDescent="0.2">
      <c r="A87" s="410" t="s">
        <v>326</v>
      </c>
      <c r="B87" s="265" t="s">
        <v>467</v>
      </c>
      <c r="C87" s="433"/>
    </row>
    <row r="88" spans="1:3" s="89" customFormat="1" ht="12" customHeight="1" thickBot="1" x14ac:dyDescent="0.2">
      <c r="A88" s="410" t="s">
        <v>499</v>
      </c>
      <c r="B88" s="265" t="s">
        <v>327</v>
      </c>
      <c r="C88" s="433"/>
    </row>
    <row r="89" spans="1:3" s="89" customFormat="1" ht="12" customHeight="1" thickBot="1" x14ac:dyDescent="0.2">
      <c r="A89" s="410" t="s">
        <v>500</v>
      </c>
      <c r="B89" s="395" t="s">
        <v>470</v>
      </c>
      <c r="C89" s="276">
        <f>+C66+C70+C75+C78+C82+C88+C87</f>
        <v>138673091</v>
      </c>
    </row>
    <row r="90" spans="1:3" s="89" customFormat="1" ht="12" customHeight="1" thickBot="1" x14ac:dyDescent="0.2">
      <c r="A90" s="414" t="s">
        <v>501</v>
      </c>
      <c r="B90" s="396" t="s">
        <v>502</v>
      </c>
      <c r="C90" s="276">
        <f>+C65+C89</f>
        <v>640925579</v>
      </c>
    </row>
    <row r="91" spans="1:3" s="90" customFormat="1" ht="6.75" customHeight="1" thickBot="1" x14ac:dyDescent="0.25">
      <c r="A91" s="214"/>
      <c r="B91" s="215"/>
      <c r="C91" s="335"/>
    </row>
    <row r="92" spans="1:3" s="68" customFormat="1" ht="16.5" customHeight="1" thickBot="1" x14ac:dyDescent="0.25">
      <c r="A92" s="218"/>
      <c r="B92" s="219" t="s">
        <v>57</v>
      </c>
      <c r="C92" s="337"/>
    </row>
    <row r="93" spans="1:3" s="91" customFormat="1" ht="12" customHeight="1" thickBot="1" x14ac:dyDescent="0.25">
      <c r="A93" s="382" t="s">
        <v>18</v>
      </c>
      <c r="B93" s="28" t="s">
        <v>506</v>
      </c>
      <c r="C93" s="269">
        <f>+C94+C95+C96+C97+C98+C111</f>
        <v>241427914</v>
      </c>
    </row>
    <row r="94" spans="1:3" ht="12" customHeight="1" x14ac:dyDescent="0.2">
      <c r="A94" s="415" t="s">
        <v>98</v>
      </c>
      <c r="B94" s="10" t="s">
        <v>49</v>
      </c>
      <c r="C94" s="271">
        <v>41127723</v>
      </c>
    </row>
    <row r="95" spans="1:3" ht="12" customHeight="1" x14ac:dyDescent="0.2">
      <c r="A95" s="408" t="s">
        <v>99</v>
      </c>
      <c r="B95" s="8" t="s">
        <v>181</v>
      </c>
      <c r="C95" s="272">
        <v>7742822</v>
      </c>
    </row>
    <row r="96" spans="1:3" ht="12" customHeight="1" x14ac:dyDescent="0.2">
      <c r="A96" s="408" t="s">
        <v>100</v>
      </c>
      <c r="B96" s="8" t="s">
        <v>138</v>
      </c>
      <c r="C96" s="274">
        <v>115273729</v>
      </c>
    </row>
    <row r="97" spans="1:3" ht="12" customHeight="1" x14ac:dyDescent="0.2">
      <c r="A97" s="408" t="s">
        <v>101</v>
      </c>
      <c r="B97" s="11" t="s">
        <v>182</v>
      </c>
      <c r="C97" s="274">
        <v>13040000</v>
      </c>
    </row>
    <row r="98" spans="1:3" ht="12" customHeight="1" x14ac:dyDescent="0.2">
      <c r="A98" s="408" t="s">
        <v>112</v>
      </c>
      <c r="B98" s="19" t="s">
        <v>183</v>
      </c>
      <c r="C98" s="274">
        <v>54243640</v>
      </c>
    </row>
    <row r="99" spans="1:3" ht="12" customHeight="1" x14ac:dyDescent="0.2">
      <c r="A99" s="408" t="s">
        <v>102</v>
      </c>
      <c r="B99" s="8" t="s">
        <v>503</v>
      </c>
      <c r="C99" s="274"/>
    </row>
    <row r="100" spans="1:3" ht="12" customHeight="1" x14ac:dyDescent="0.2">
      <c r="A100" s="408" t="s">
        <v>103</v>
      </c>
      <c r="B100" s="138" t="s">
        <v>433</v>
      </c>
      <c r="C100" s="274"/>
    </row>
    <row r="101" spans="1:3" ht="12" customHeight="1" x14ac:dyDescent="0.2">
      <c r="A101" s="408" t="s">
        <v>113</v>
      </c>
      <c r="B101" s="138" t="s">
        <v>432</v>
      </c>
      <c r="C101" s="274"/>
    </row>
    <row r="102" spans="1:3" ht="12" customHeight="1" x14ac:dyDescent="0.2">
      <c r="A102" s="408" t="s">
        <v>114</v>
      </c>
      <c r="B102" s="138" t="s">
        <v>343</v>
      </c>
      <c r="C102" s="274"/>
    </row>
    <row r="103" spans="1:3" ht="12" customHeight="1" x14ac:dyDescent="0.2">
      <c r="A103" s="408" t="s">
        <v>115</v>
      </c>
      <c r="B103" s="139" t="s">
        <v>344</v>
      </c>
      <c r="C103" s="274"/>
    </row>
    <row r="104" spans="1:3" ht="12" customHeight="1" x14ac:dyDescent="0.2">
      <c r="A104" s="408" t="s">
        <v>116</v>
      </c>
      <c r="B104" s="139" t="s">
        <v>345</v>
      </c>
      <c r="C104" s="274"/>
    </row>
    <row r="105" spans="1:3" ht="12" customHeight="1" x14ac:dyDescent="0.2">
      <c r="A105" s="408" t="s">
        <v>118</v>
      </c>
      <c r="B105" s="138" t="s">
        <v>346</v>
      </c>
      <c r="C105" s="274">
        <v>4841212</v>
      </c>
    </row>
    <row r="106" spans="1:3" ht="12" customHeight="1" x14ac:dyDescent="0.2">
      <c r="A106" s="408" t="s">
        <v>184</v>
      </c>
      <c r="B106" s="138" t="s">
        <v>347</v>
      </c>
      <c r="C106" s="274"/>
    </row>
    <row r="107" spans="1:3" ht="12" customHeight="1" x14ac:dyDescent="0.2">
      <c r="A107" s="408" t="s">
        <v>341</v>
      </c>
      <c r="B107" s="139" t="s">
        <v>348</v>
      </c>
      <c r="C107" s="274"/>
    </row>
    <row r="108" spans="1:3" ht="12" customHeight="1" x14ac:dyDescent="0.2">
      <c r="A108" s="416" t="s">
        <v>342</v>
      </c>
      <c r="B108" s="140" t="s">
        <v>349</v>
      </c>
      <c r="C108" s="274"/>
    </row>
    <row r="109" spans="1:3" ht="12" customHeight="1" x14ac:dyDescent="0.2">
      <c r="A109" s="408" t="s">
        <v>430</v>
      </c>
      <c r="B109" s="140" t="s">
        <v>350</v>
      </c>
      <c r="C109" s="274"/>
    </row>
    <row r="110" spans="1:3" ht="12" customHeight="1" x14ac:dyDescent="0.2">
      <c r="A110" s="408" t="s">
        <v>431</v>
      </c>
      <c r="B110" s="139" t="s">
        <v>351</v>
      </c>
      <c r="C110" s="272">
        <v>49402428</v>
      </c>
    </row>
    <row r="111" spans="1:3" ht="12" customHeight="1" x14ac:dyDescent="0.2">
      <c r="A111" s="408" t="s">
        <v>435</v>
      </c>
      <c r="B111" s="11" t="s">
        <v>50</v>
      </c>
      <c r="C111" s="272">
        <v>10000000</v>
      </c>
    </row>
    <row r="112" spans="1:3" ht="12" customHeight="1" x14ac:dyDescent="0.2">
      <c r="A112" s="409" t="s">
        <v>436</v>
      </c>
      <c r="B112" s="8" t="s">
        <v>504</v>
      </c>
      <c r="C112" s="274">
        <v>2000000</v>
      </c>
    </row>
    <row r="113" spans="1:3" ht="12" customHeight="1" thickBot="1" x14ac:dyDescent="0.25">
      <c r="A113" s="417" t="s">
        <v>437</v>
      </c>
      <c r="B113" s="141" t="s">
        <v>505</v>
      </c>
      <c r="C113" s="278">
        <v>8000000</v>
      </c>
    </row>
    <row r="114" spans="1:3" ht="12" customHeight="1" thickBot="1" x14ac:dyDescent="0.25">
      <c r="A114" s="32" t="s">
        <v>19</v>
      </c>
      <c r="B114" s="27" t="s">
        <v>352</v>
      </c>
      <c r="C114" s="270">
        <f>+C115+C117+C119</f>
        <v>187409768</v>
      </c>
    </row>
    <row r="115" spans="1:3" ht="12" customHeight="1" x14ac:dyDescent="0.2">
      <c r="A115" s="407" t="s">
        <v>104</v>
      </c>
      <c r="B115" s="8" t="s">
        <v>225</v>
      </c>
      <c r="C115" s="273">
        <v>166038302</v>
      </c>
    </row>
    <row r="116" spans="1:3" ht="12" customHeight="1" x14ac:dyDescent="0.2">
      <c r="A116" s="407" t="s">
        <v>105</v>
      </c>
      <c r="B116" s="12" t="s">
        <v>356</v>
      </c>
      <c r="C116" s="273">
        <v>101435180</v>
      </c>
    </row>
    <row r="117" spans="1:3" ht="12" customHeight="1" x14ac:dyDescent="0.2">
      <c r="A117" s="407" t="s">
        <v>106</v>
      </c>
      <c r="B117" s="12" t="s">
        <v>185</v>
      </c>
      <c r="C117" s="272">
        <v>17390675</v>
      </c>
    </row>
    <row r="118" spans="1:3" ht="12" customHeight="1" x14ac:dyDescent="0.2">
      <c r="A118" s="407" t="s">
        <v>107</v>
      </c>
      <c r="B118" s="12" t="s">
        <v>357</v>
      </c>
      <c r="C118" s="237"/>
    </row>
    <row r="119" spans="1:3" ht="12" customHeight="1" x14ac:dyDescent="0.2">
      <c r="A119" s="407" t="s">
        <v>108</v>
      </c>
      <c r="B119" s="267" t="s">
        <v>227</v>
      </c>
      <c r="C119" s="237">
        <v>3980791</v>
      </c>
    </row>
    <row r="120" spans="1:3" ht="12" customHeight="1" x14ac:dyDescent="0.2">
      <c r="A120" s="407" t="s">
        <v>117</v>
      </c>
      <c r="B120" s="266" t="s">
        <v>420</v>
      </c>
      <c r="C120" s="237"/>
    </row>
    <row r="121" spans="1:3" ht="12" customHeight="1" x14ac:dyDescent="0.2">
      <c r="A121" s="407" t="s">
        <v>119</v>
      </c>
      <c r="B121" s="384" t="s">
        <v>362</v>
      </c>
      <c r="C121" s="237"/>
    </row>
    <row r="122" spans="1:3" ht="12" customHeight="1" x14ac:dyDescent="0.2">
      <c r="A122" s="407" t="s">
        <v>186</v>
      </c>
      <c r="B122" s="139" t="s">
        <v>345</v>
      </c>
      <c r="C122" s="237"/>
    </row>
    <row r="123" spans="1:3" ht="12" customHeight="1" x14ac:dyDescent="0.2">
      <c r="A123" s="407" t="s">
        <v>187</v>
      </c>
      <c r="B123" s="139" t="s">
        <v>361</v>
      </c>
      <c r="C123" s="237"/>
    </row>
    <row r="124" spans="1:3" ht="12" customHeight="1" x14ac:dyDescent="0.2">
      <c r="A124" s="407" t="s">
        <v>188</v>
      </c>
      <c r="B124" s="139" t="s">
        <v>360</v>
      </c>
      <c r="C124" s="237"/>
    </row>
    <row r="125" spans="1:3" ht="12" customHeight="1" x14ac:dyDescent="0.2">
      <c r="A125" s="407" t="s">
        <v>353</v>
      </c>
      <c r="B125" s="139" t="s">
        <v>348</v>
      </c>
      <c r="C125" s="237"/>
    </row>
    <row r="126" spans="1:3" ht="12" customHeight="1" x14ac:dyDescent="0.2">
      <c r="A126" s="407" t="s">
        <v>354</v>
      </c>
      <c r="B126" s="139" t="s">
        <v>359</v>
      </c>
      <c r="C126" s="237"/>
    </row>
    <row r="127" spans="1:3" ht="12" customHeight="1" thickBot="1" x14ac:dyDescent="0.25">
      <c r="A127" s="416" t="s">
        <v>355</v>
      </c>
      <c r="B127" s="139" t="s">
        <v>358</v>
      </c>
      <c r="C127" s="239"/>
    </row>
    <row r="128" spans="1:3" ht="12" customHeight="1" thickBot="1" x14ac:dyDescent="0.25">
      <c r="A128" s="32" t="s">
        <v>20</v>
      </c>
      <c r="B128" s="120" t="s">
        <v>440</v>
      </c>
      <c r="C128" s="270">
        <f>+C93+C114</f>
        <v>428837682</v>
      </c>
    </row>
    <row r="129" spans="1:11" ht="12" customHeight="1" thickBot="1" x14ac:dyDescent="0.25">
      <c r="A129" s="32" t="s">
        <v>21</v>
      </c>
      <c r="B129" s="120" t="s">
        <v>441</v>
      </c>
      <c r="C129" s="270">
        <f>+C130+C131+C132</f>
        <v>0</v>
      </c>
    </row>
    <row r="130" spans="1:11" s="91" customFormat="1" ht="12" customHeight="1" x14ac:dyDescent="0.2">
      <c r="A130" s="407" t="s">
        <v>262</v>
      </c>
      <c r="B130" s="9" t="s">
        <v>509</v>
      </c>
      <c r="C130" s="237"/>
    </row>
    <row r="131" spans="1:11" ht="12" customHeight="1" x14ac:dyDescent="0.2">
      <c r="A131" s="407" t="s">
        <v>263</v>
      </c>
      <c r="B131" s="9" t="s">
        <v>449</v>
      </c>
      <c r="C131" s="237"/>
    </row>
    <row r="132" spans="1:11" ht="12" customHeight="1" thickBot="1" x14ac:dyDescent="0.25">
      <c r="A132" s="416" t="s">
        <v>264</v>
      </c>
      <c r="B132" s="7" t="s">
        <v>508</v>
      </c>
      <c r="C132" s="237"/>
    </row>
    <row r="133" spans="1:11" ht="12" customHeight="1" thickBot="1" x14ac:dyDescent="0.25">
      <c r="A133" s="32" t="s">
        <v>22</v>
      </c>
      <c r="B133" s="120" t="s">
        <v>442</v>
      </c>
      <c r="C133" s="270">
        <f>+C134+C135+C136+C137+C138+C139</f>
        <v>0</v>
      </c>
    </row>
    <row r="134" spans="1:11" ht="12" customHeight="1" x14ac:dyDescent="0.2">
      <c r="A134" s="407" t="s">
        <v>91</v>
      </c>
      <c r="B134" s="9" t="s">
        <v>451</v>
      </c>
      <c r="C134" s="237"/>
    </row>
    <row r="135" spans="1:11" ht="12" customHeight="1" x14ac:dyDescent="0.2">
      <c r="A135" s="407" t="s">
        <v>92</v>
      </c>
      <c r="B135" s="9" t="s">
        <v>443</v>
      </c>
      <c r="C135" s="237"/>
    </row>
    <row r="136" spans="1:11" ht="12" customHeight="1" x14ac:dyDescent="0.2">
      <c r="A136" s="407" t="s">
        <v>93</v>
      </c>
      <c r="B136" s="9" t="s">
        <v>444</v>
      </c>
      <c r="C136" s="237"/>
    </row>
    <row r="137" spans="1:11" ht="12" customHeight="1" x14ac:dyDescent="0.2">
      <c r="A137" s="407" t="s">
        <v>173</v>
      </c>
      <c r="B137" s="9" t="s">
        <v>507</v>
      </c>
      <c r="C137" s="237"/>
    </row>
    <row r="138" spans="1:11" ht="12" customHeight="1" x14ac:dyDescent="0.2">
      <c r="A138" s="407" t="s">
        <v>174</v>
      </c>
      <c r="B138" s="9" t="s">
        <v>446</v>
      </c>
      <c r="C138" s="237"/>
    </row>
    <row r="139" spans="1:11" s="91" customFormat="1" ht="12" customHeight="1" thickBot="1" x14ac:dyDescent="0.25">
      <c r="A139" s="416" t="s">
        <v>175</v>
      </c>
      <c r="B139" s="7" t="s">
        <v>447</v>
      </c>
      <c r="C139" s="237"/>
    </row>
    <row r="140" spans="1:11" ht="12" customHeight="1" thickBot="1" x14ac:dyDescent="0.25">
      <c r="A140" s="32" t="s">
        <v>23</v>
      </c>
      <c r="B140" s="120" t="s">
        <v>533</v>
      </c>
      <c r="C140" s="276">
        <f>+C141+C142+C144+C145+C143</f>
        <v>212087897</v>
      </c>
      <c r="K140" s="225"/>
    </row>
    <row r="141" spans="1:11" x14ac:dyDescent="0.2">
      <c r="A141" s="407" t="s">
        <v>94</v>
      </c>
      <c r="B141" s="9" t="s">
        <v>363</v>
      </c>
      <c r="C141" s="237"/>
    </row>
    <row r="142" spans="1:11" ht="12" customHeight="1" x14ac:dyDescent="0.2">
      <c r="A142" s="407" t="s">
        <v>95</v>
      </c>
      <c r="B142" s="9" t="s">
        <v>364</v>
      </c>
      <c r="C142" s="237"/>
    </row>
    <row r="143" spans="1:11" ht="12" customHeight="1" x14ac:dyDescent="0.2">
      <c r="A143" s="407" t="s">
        <v>280</v>
      </c>
      <c r="B143" s="9" t="s">
        <v>532</v>
      </c>
      <c r="C143" s="237">
        <v>212087897</v>
      </c>
    </row>
    <row r="144" spans="1:11" s="91" customFormat="1" ht="12" customHeight="1" x14ac:dyDescent="0.2">
      <c r="A144" s="407" t="s">
        <v>281</v>
      </c>
      <c r="B144" s="9" t="s">
        <v>456</v>
      </c>
      <c r="C144" s="237"/>
    </row>
    <row r="145" spans="1:3" s="91" customFormat="1" ht="12" customHeight="1" thickBot="1" x14ac:dyDescent="0.25">
      <c r="A145" s="416" t="s">
        <v>282</v>
      </c>
      <c r="B145" s="7" t="s">
        <v>382</v>
      </c>
      <c r="C145" s="237"/>
    </row>
    <row r="146" spans="1:3" s="91" customFormat="1" ht="12" customHeight="1" thickBot="1" x14ac:dyDescent="0.25">
      <c r="A146" s="32" t="s">
        <v>24</v>
      </c>
      <c r="B146" s="120" t="s">
        <v>457</v>
      </c>
      <c r="C146" s="279">
        <f>+C147+C148+C149+C150+C151</f>
        <v>0</v>
      </c>
    </row>
    <row r="147" spans="1:3" s="91" customFormat="1" ht="12" customHeight="1" x14ac:dyDescent="0.2">
      <c r="A147" s="407" t="s">
        <v>96</v>
      </c>
      <c r="B147" s="9" t="s">
        <v>452</v>
      </c>
      <c r="C147" s="237"/>
    </row>
    <row r="148" spans="1:3" s="91" customFormat="1" ht="12" customHeight="1" x14ac:dyDescent="0.2">
      <c r="A148" s="407" t="s">
        <v>97</v>
      </c>
      <c r="B148" s="9" t="s">
        <v>459</v>
      </c>
      <c r="C148" s="237"/>
    </row>
    <row r="149" spans="1:3" s="91" customFormat="1" ht="12" customHeight="1" x14ac:dyDescent="0.2">
      <c r="A149" s="407" t="s">
        <v>292</v>
      </c>
      <c r="B149" s="9" t="s">
        <v>454</v>
      </c>
      <c r="C149" s="237"/>
    </row>
    <row r="150" spans="1:3" s="91" customFormat="1" ht="12" customHeight="1" x14ac:dyDescent="0.2">
      <c r="A150" s="407" t="s">
        <v>293</v>
      </c>
      <c r="B150" s="9" t="s">
        <v>510</v>
      </c>
      <c r="C150" s="237"/>
    </row>
    <row r="151" spans="1:3" ht="12.75" customHeight="1" thickBot="1" x14ac:dyDescent="0.25">
      <c r="A151" s="416" t="s">
        <v>458</v>
      </c>
      <c r="B151" s="7" t="s">
        <v>461</v>
      </c>
      <c r="C151" s="239"/>
    </row>
    <row r="152" spans="1:3" ht="12.75" customHeight="1" thickBot="1" x14ac:dyDescent="0.25">
      <c r="A152" s="462" t="s">
        <v>25</v>
      </c>
      <c r="B152" s="120" t="s">
        <v>462</v>
      </c>
      <c r="C152" s="279"/>
    </row>
    <row r="153" spans="1:3" ht="12.75" customHeight="1" thickBot="1" x14ac:dyDescent="0.25">
      <c r="A153" s="462" t="s">
        <v>26</v>
      </c>
      <c r="B153" s="120" t="s">
        <v>463</v>
      </c>
      <c r="C153" s="279"/>
    </row>
    <row r="154" spans="1:3" ht="12" customHeight="1" thickBot="1" x14ac:dyDescent="0.25">
      <c r="A154" s="32" t="s">
        <v>27</v>
      </c>
      <c r="B154" s="120" t="s">
        <v>465</v>
      </c>
      <c r="C154" s="398">
        <f>+C129+C133+C140+C146+C152+C153</f>
        <v>212087897</v>
      </c>
    </row>
    <row r="155" spans="1:3" ht="15.2" customHeight="1" thickBot="1" x14ac:dyDescent="0.25">
      <c r="A155" s="418" t="s">
        <v>28</v>
      </c>
      <c r="B155" s="353" t="s">
        <v>464</v>
      </c>
      <c r="C155" s="398">
        <f>+C128+C154</f>
        <v>640925579</v>
      </c>
    </row>
    <row r="156" spans="1:3" ht="13.5" thickBot="1" x14ac:dyDescent="0.25">
      <c r="A156" s="361"/>
      <c r="B156" s="362"/>
      <c r="C156" s="594">
        <f>C90-C155</f>
        <v>0</v>
      </c>
    </row>
    <row r="157" spans="1:3" ht="15.2" customHeight="1" thickBot="1" x14ac:dyDescent="0.25">
      <c r="A157" s="223" t="s">
        <v>511</v>
      </c>
      <c r="B157" s="224"/>
      <c r="C157" s="117">
        <v>17</v>
      </c>
    </row>
    <row r="158" spans="1:3" ht="14.45" customHeight="1" thickBot="1" x14ac:dyDescent="0.25">
      <c r="A158" s="223" t="s">
        <v>203</v>
      </c>
      <c r="B158" s="224"/>
      <c r="C158" s="117">
        <v>2</v>
      </c>
    </row>
    <row r="159" spans="1:3" x14ac:dyDescent="0.2">
      <c r="A159" s="591"/>
      <c r="B159" s="592"/>
      <c r="C159" s="642"/>
    </row>
    <row r="160" spans="1:3" x14ac:dyDescent="0.2">
      <c r="A160" s="591"/>
      <c r="B160" s="592"/>
    </row>
    <row r="161" spans="1:3" x14ac:dyDescent="0.2">
      <c r="A161" s="591"/>
      <c r="B161" s="592"/>
      <c r="C161" s="593"/>
    </row>
    <row r="162" spans="1:3" x14ac:dyDescent="0.2">
      <c r="A162" s="591"/>
      <c r="B162" s="592"/>
      <c r="C162" s="593"/>
    </row>
    <row r="163" spans="1:3" x14ac:dyDescent="0.2">
      <c r="A163" s="591"/>
      <c r="B163" s="592"/>
      <c r="C163" s="593"/>
    </row>
    <row r="164" spans="1:3" x14ac:dyDescent="0.2">
      <c r="A164" s="591"/>
      <c r="B164" s="592"/>
      <c r="C164" s="593"/>
    </row>
    <row r="165" spans="1:3" x14ac:dyDescent="0.2">
      <c r="A165" s="591"/>
      <c r="B165" s="592"/>
      <c r="C165" s="593"/>
    </row>
    <row r="166" spans="1:3" x14ac:dyDescent="0.2">
      <c r="A166" s="591"/>
      <c r="B166" s="592"/>
      <c r="C166" s="593"/>
    </row>
    <row r="167" spans="1:3" x14ac:dyDescent="0.2">
      <c r="A167" s="591"/>
      <c r="B167" s="592"/>
      <c r="C167" s="593"/>
    </row>
    <row r="168" spans="1:3" x14ac:dyDescent="0.2">
      <c r="A168" s="591"/>
      <c r="B168" s="592"/>
      <c r="C168" s="593"/>
    </row>
    <row r="169" spans="1:3" x14ac:dyDescent="0.2">
      <c r="A169" s="591"/>
      <c r="B169" s="592"/>
      <c r="C169" s="593"/>
    </row>
    <row r="170" spans="1:3" x14ac:dyDescent="0.2">
      <c r="A170" s="591"/>
      <c r="B170" s="592"/>
      <c r="C170" s="593"/>
    </row>
    <row r="171" spans="1:3" x14ac:dyDescent="0.2">
      <c r="A171" s="591"/>
      <c r="B171" s="592"/>
      <c r="C171" s="593"/>
    </row>
    <row r="172" spans="1:3" x14ac:dyDescent="0.2">
      <c r="A172" s="591"/>
      <c r="B172" s="592"/>
      <c r="C172" s="593"/>
    </row>
    <row r="173" spans="1:3" x14ac:dyDescent="0.2">
      <c r="A173" s="591"/>
      <c r="B173" s="592"/>
      <c r="C173" s="593"/>
    </row>
    <row r="174" spans="1:3" x14ac:dyDescent="0.2">
      <c r="A174" s="591"/>
      <c r="B174" s="592"/>
      <c r="C174" s="593"/>
    </row>
    <row r="175" spans="1:3" x14ac:dyDescent="0.2">
      <c r="A175" s="591"/>
      <c r="B175" s="592"/>
      <c r="C175" s="593"/>
    </row>
    <row r="176" spans="1:3" x14ac:dyDescent="0.2">
      <c r="A176" s="591"/>
      <c r="B176" s="592"/>
      <c r="C176" s="593"/>
    </row>
    <row r="177" spans="1:3" x14ac:dyDescent="0.2">
      <c r="A177" s="591"/>
      <c r="B177" s="592"/>
      <c r="C177" s="593"/>
    </row>
    <row r="178" spans="1:3" x14ac:dyDescent="0.2">
      <c r="A178" s="591"/>
      <c r="B178" s="592"/>
      <c r="C178" s="593"/>
    </row>
    <row r="179" spans="1:3" x14ac:dyDescent="0.2">
      <c r="A179" s="591"/>
      <c r="B179" s="592"/>
      <c r="C179" s="593"/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2F77C-078C-43DA-A114-A788446F21F1}">
  <sheetPr>
    <tabColor rgb="FF92D050"/>
  </sheetPr>
  <dimension ref="A1:K178"/>
  <sheetViews>
    <sheetView topLeftCell="A85" zoomScale="120" zoomScaleNormal="120" zoomScaleSheetLayoutView="85" workbookViewId="0">
      <selection activeCell="E116" sqref="E116"/>
    </sheetView>
  </sheetViews>
  <sheetFormatPr defaultRowHeight="12.75" x14ac:dyDescent="0.2"/>
  <cols>
    <col min="1" max="1" width="19.5" style="363" customWidth="1"/>
    <col min="2" max="2" width="72" style="364" customWidth="1"/>
    <col min="3" max="3" width="25" style="365" customWidth="1"/>
    <col min="4" max="16384" width="9.33203125" style="3"/>
  </cols>
  <sheetData>
    <row r="1" spans="1:3" s="2" customFormat="1" ht="16.5" customHeight="1" thickBot="1" x14ac:dyDescent="0.25">
      <c r="A1" s="572"/>
      <c r="B1" s="573"/>
      <c r="C1" s="569" t="str">
        <f>CONCATENATE("9.1.1. melléklet ",ALAPADATOK!A7," ",ALAPADATOK!B7," ",ALAPADATOK!C7," ",ALAPADATOK!D7," ",ALAPADATOK!E7," ",ALAPADATOK!F7," ",ALAPADATOK!G7," ",ALAPADATOK!H7)</f>
        <v>9.1.1. melléklet a … / 2020 ( … ) önkormányzati rendelethez</v>
      </c>
    </row>
    <row r="2" spans="1:3" s="87" customFormat="1" ht="21.2" customHeight="1" x14ac:dyDescent="0.2">
      <c r="A2" s="574" t="s">
        <v>61</v>
      </c>
      <c r="B2" s="575" t="str">
        <f>CONCATENATE(ALAPADATOK!A3)</f>
        <v>Sajószöged Községi Önkormányzat</v>
      </c>
      <c r="C2" s="576" t="s">
        <v>54</v>
      </c>
    </row>
    <row r="3" spans="1:3" s="87" customFormat="1" ht="16.5" thickBot="1" x14ac:dyDescent="0.25">
      <c r="A3" s="577" t="s">
        <v>200</v>
      </c>
      <c r="B3" s="578" t="s">
        <v>421</v>
      </c>
      <c r="C3" s="579" t="s">
        <v>59</v>
      </c>
    </row>
    <row r="4" spans="1:3" s="88" customFormat="1" ht="22.5" customHeight="1" thickBot="1" x14ac:dyDescent="0.3">
      <c r="A4" s="580"/>
      <c r="B4" s="580"/>
      <c r="C4" s="581" t="str">
        <f>'KV_9.1.sz.mell'!C4</f>
        <v>Forintban!</v>
      </c>
    </row>
    <row r="5" spans="1:3" ht="13.5" thickBot="1" x14ac:dyDescent="0.25">
      <c r="A5" s="582" t="s">
        <v>202</v>
      </c>
      <c r="B5" s="583" t="s">
        <v>555</v>
      </c>
      <c r="C5" s="584" t="s">
        <v>55</v>
      </c>
    </row>
    <row r="6" spans="1:3" s="68" customFormat="1" ht="12.95" customHeight="1" thickBot="1" x14ac:dyDescent="0.25">
      <c r="A6" s="585"/>
      <c r="B6" s="586" t="s">
        <v>485</v>
      </c>
      <c r="C6" s="587" t="s">
        <v>486</v>
      </c>
    </row>
    <row r="7" spans="1:3" s="68" customFormat="1" ht="15.95" customHeight="1" thickBot="1" x14ac:dyDescent="0.25">
      <c r="A7" s="208"/>
      <c r="B7" s="209" t="s">
        <v>56</v>
      </c>
      <c r="C7" s="330"/>
    </row>
    <row r="8" spans="1:3" s="68" customFormat="1" ht="12" customHeight="1" thickBot="1" x14ac:dyDescent="0.25">
      <c r="A8" s="32" t="s">
        <v>18</v>
      </c>
      <c r="B8" s="21" t="s">
        <v>246</v>
      </c>
      <c r="C8" s="270">
        <f>+C9+C10+C11+C12+C13+C14</f>
        <v>98604818</v>
      </c>
    </row>
    <row r="9" spans="1:3" s="89" customFormat="1" ht="12" customHeight="1" x14ac:dyDescent="0.2">
      <c r="A9" s="407" t="s">
        <v>98</v>
      </c>
      <c r="B9" s="388" t="s">
        <v>247</v>
      </c>
      <c r="C9" s="273">
        <v>23631621</v>
      </c>
    </row>
    <row r="10" spans="1:3" s="90" customFormat="1" ht="12" customHeight="1" x14ac:dyDescent="0.2">
      <c r="A10" s="408" t="s">
        <v>99</v>
      </c>
      <c r="B10" s="389" t="s">
        <v>248</v>
      </c>
      <c r="C10" s="272">
        <v>48695600</v>
      </c>
    </row>
    <row r="11" spans="1:3" s="90" customFormat="1" ht="12" customHeight="1" x14ac:dyDescent="0.2">
      <c r="A11" s="408" t="s">
        <v>100</v>
      </c>
      <c r="B11" s="389" t="s">
        <v>542</v>
      </c>
      <c r="C11" s="272">
        <v>23410305</v>
      </c>
    </row>
    <row r="12" spans="1:3" s="90" customFormat="1" ht="12" customHeight="1" x14ac:dyDescent="0.2">
      <c r="A12" s="408" t="s">
        <v>101</v>
      </c>
      <c r="B12" s="389" t="s">
        <v>250</v>
      </c>
      <c r="C12" s="272">
        <v>2867292</v>
      </c>
    </row>
    <row r="13" spans="1:3" s="90" customFormat="1" ht="12" customHeight="1" x14ac:dyDescent="0.2">
      <c r="A13" s="408" t="s">
        <v>146</v>
      </c>
      <c r="B13" s="389" t="s">
        <v>498</v>
      </c>
      <c r="C13" s="272"/>
    </row>
    <row r="14" spans="1:3" s="89" customFormat="1" ht="12" customHeight="1" thickBot="1" x14ac:dyDescent="0.25">
      <c r="A14" s="409" t="s">
        <v>102</v>
      </c>
      <c r="B14" s="390" t="s">
        <v>425</v>
      </c>
      <c r="C14" s="272"/>
    </row>
    <row r="15" spans="1:3" s="89" customFormat="1" ht="12" customHeight="1" thickBot="1" x14ac:dyDescent="0.25">
      <c r="A15" s="32" t="s">
        <v>19</v>
      </c>
      <c r="B15" s="265" t="s">
        <v>251</v>
      </c>
      <c r="C15" s="270">
        <f>+C16+C17+C18+C19+C20</f>
        <v>11262720</v>
      </c>
    </row>
    <row r="16" spans="1:3" s="89" customFormat="1" ht="12" customHeight="1" x14ac:dyDescent="0.2">
      <c r="A16" s="407" t="s">
        <v>104</v>
      </c>
      <c r="B16" s="388" t="s">
        <v>252</v>
      </c>
      <c r="C16" s="273"/>
    </row>
    <row r="17" spans="1:3" s="89" customFormat="1" ht="12" customHeight="1" x14ac:dyDescent="0.2">
      <c r="A17" s="408" t="s">
        <v>105</v>
      </c>
      <c r="B17" s="389" t="s">
        <v>253</v>
      </c>
      <c r="C17" s="272"/>
    </row>
    <row r="18" spans="1:3" s="89" customFormat="1" ht="12" customHeight="1" x14ac:dyDescent="0.2">
      <c r="A18" s="408" t="s">
        <v>106</v>
      </c>
      <c r="B18" s="389" t="s">
        <v>414</v>
      </c>
      <c r="C18" s="272"/>
    </row>
    <row r="19" spans="1:3" s="89" customFormat="1" ht="12" customHeight="1" x14ac:dyDescent="0.2">
      <c r="A19" s="408" t="s">
        <v>107</v>
      </c>
      <c r="B19" s="389" t="s">
        <v>415</v>
      </c>
      <c r="C19" s="272"/>
    </row>
    <row r="20" spans="1:3" s="89" customFormat="1" ht="12" customHeight="1" x14ac:dyDescent="0.2">
      <c r="A20" s="408" t="s">
        <v>108</v>
      </c>
      <c r="B20" s="389" t="s">
        <v>254</v>
      </c>
      <c r="C20" s="272">
        <v>11262720</v>
      </c>
    </row>
    <row r="21" spans="1:3" s="90" customFormat="1" ht="12" customHeight="1" thickBot="1" x14ac:dyDescent="0.25">
      <c r="A21" s="409" t="s">
        <v>117</v>
      </c>
      <c r="B21" s="390" t="s">
        <v>255</v>
      </c>
      <c r="C21" s="274"/>
    </row>
    <row r="22" spans="1:3" s="90" customFormat="1" ht="12" customHeight="1" thickBot="1" x14ac:dyDescent="0.25">
      <c r="A22" s="32" t="s">
        <v>20</v>
      </c>
      <c r="B22" s="21" t="s">
        <v>256</v>
      </c>
      <c r="C22" s="270">
        <f>+C23+C24+C25+C26+C27</f>
        <v>117478820</v>
      </c>
    </row>
    <row r="23" spans="1:3" s="90" customFormat="1" ht="12" customHeight="1" x14ac:dyDescent="0.2">
      <c r="A23" s="407" t="s">
        <v>87</v>
      </c>
      <c r="B23" s="388" t="s">
        <v>257</v>
      </c>
      <c r="C23" s="273"/>
    </row>
    <row r="24" spans="1:3" s="89" customFormat="1" ht="12" customHeight="1" x14ac:dyDescent="0.2">
      <c r="A24" s="408" t="s">
        <v>88</v>
      </c>
      <c r="B24" s="389" t="s">
        <v>258</v>
      </c>
      <c r="C24" s="272"/>
    </row>
    <row r="25" spans="1:3" s="90" customFormat="1" ht="12" customHeight="1" x14ac:dyDescent="0.2">
      <c r="A25" s="408" t="s">
        <v>89</v>
      </c>
      <c r="B25" s="389" t="s">
        <v>416</v>
      </c>
      <c r="C25" s="272"/>
    </row>
    <row r="26" spans="1:3" s="90" customFormat="1" ht="12" customHeight="1" x14ac:dyDescent="0.2">
      <c r="A26" s="408" t="s">
        <v>90</v>
      </c>
      <c r="B26" s="389" t="s">
        <v>417</v>
      </c>
      <c r="C26" s="272"/>
    </row>
    <row r="27" spans="1:3" s="90" customFormat="1" ht="12" customHeight="1" x14ac:dyDescent="0.2">
      <c r="A27" s="408" t="s">
        <v>169</v>
      </c>
      <c r="B27" s="389" t="s">
        <v>259</v>
      </c>
      <c r="C27" s="272">
        <v>117478820</v>
      </c>
    </row>
    <row r="28" spans="1:3" s="90" customFormat="1" ht="12" customHeight="1" thickBot="1" x14ac:dyDescent="0.25">
      <c r="A28" s="409" t="s">
        <v>170</v>
      </c>
      <c r="B28" s="390" t="s">
        <v>260</v>
      </c>
      <c r="C28" s="274">
        <v>11478820</v>
      </c>
    </row>
    <row r="29" spans="1:3" s="90" customFormat="1" ht="12" customHeight="1" thickBot="1" x14ac:dyDescent="0.25">
      <c r="A29" s="32" t="s">
        <v>171</v>
      </c>
      <c r="B29" s="21" t="s">
        <v>552</v>
      </c>
      <c r="C29" s="276">
        <f>SUM(C30:C36)</f>
        <v>221350000</v>
      </c>
    </row>
    <row r="30" spans="1:3" s="90" customFormat="1" ht="12" customHeight="1" x14ac:dyDescent="0.2">
      <c r="A30" s="407" t="s">
        <v>262</v>
      </c>
      <c r="B30" s="388" t="str">
        <f>'KV_1.1.sz.mell.'!B32</f>
        <v>Vagyoni tipusú adók</v>
      </c>
      <c r="C30" s="273">
        <v>3100000</v>
      </c>
    </row>
    <row r="31" spans="1:3" s="90" customFormat="1" ht="12" customHeight="1" x14ac:dyDescent="0.2">
      <c r="A31" s="408" t="s">
        <v>263</v>
      </c>
      <c r="B31" s="388" t="str">
        <f>'KV_1.1.sz.mell.'!B33</f>
        <v>Idegenforgalmi adó</v>
      </c>
      <c r="C31" s="272"/>
    </row>
    <row r="32" spans="1:3" s="90" customFormat="1" ht="12" customHeight="1" x14ac:dyDescent="0.2">
      <c r="A32" s="408" t="s">
        <v>264</v>
      </c>
      <c r="B32" s="388" t="str">
        <f>'KV_1.1.sz.mell.'!B34</f>
        <v>Iparűzési adó</v>
      </c>
      <c r="C32" s="272">
        <v>110000000</v>
      </c>
    </row>
    <row r="33" spans="1:3" s="90" customFormat="1" ht="12" customHeight="1" x14ac:dyDescent="0.2">
      <c r="A33" s="408" t="s">
        <v>265</v>
      </c>
      <c r="B33" s="388" t="str">
        <f>'KV_1.1.sz.mell.'!B35</f>
        <v>Talajterhelési díj</v>
      </c>
      <c r="C33" s="272">
        <v>200000</v>
      </c>
    </row>
    <row r="34" spans="1:3" s="90" customFormat="1" ht="12" customHeight="1" x14ac:dyDescent="0.2">
      <c r="A34" s="408" t="s">
        <v>544</v>
      </c>
      <c r="B34" s="388" t="str">
        <f>'KV_1.1.sz.mell.'!B36</f>
        <v>Gépjárműadó</v>
      </c>
      <c r="C34" s="272">
        <v>8800000</v>
      </c>
    </row>
    <row r="35" spans="1:3" s="90" customFormat="1" ht="12" customHeight="1" x14ac:dyDescent="0.2">
      <c r="A35" s="408" t="s">
        <v>545</v>
      </c>
      <c r="B35" s="388" t="str">
        <f>'KV_1.1.sz.mell.'!B37</f>
        <v>Egyéb közhatalmi bevételek</v>
      </c>
      <c r="C35" s="272">
        <v>99000000</v>
      </c>
    </row>
    <row r="36" spans="1:3" s="90" customFormat="1" ht="12" customHeight="1" thickBot="1" x14ac:dyDescent="0.25">
      <c r="A36" s="409" t="s">
        <v>546</v>
      </c>
      <c r="B36" s="388" t="str">
        <f>'KV_1.1.sz.mell.'!B38</f>
        <v>Kommunális adó</v>
      </c>
      <c r="C36" s="274">
        <v>250000</v>
      </c>
    </row>
    <row r="37" spans="1:3" s="90" customFormat="1" ht="12" customHeight="1" thickBot="1" x14ac:dyDescent="0.25">
      <c r="A37" s="32" t="s">
        <v>22</v>
      </c>
      <c r="B37" s="21" t="s">
        <v>426</v>
      </c>
      <c r="C37" s="270">
        <f>SUM(C38:C48)</f>
        <v>39976090</v>
      </c>
    </row>
    <row r="38" spans="1:3" s="90" customFormat="1" ht="12" customHeight="1" x14ac:dyDescent="0.2">
      <c r="A38" s="407" t="s">
        <v>91</v>
      </c>
      <c r="B38" s="388" t="s">
        <v>269</v>
      </c>
      <c r="C38" s="273"/>
    </row>
    <row r="39" spans="1:3" s="90" customFormat="1" ht="12" customHeight="1" x14ac:dyDescent="0.2">
      <c r="A39" s="408" t="s">
        <v>92</v>
      </c>
      <c r="B39" s="389" t="s">
        <v>270</v>
      </c>
      <c r="C39" s="272">
        <v>2028000</v>
      </c>
    </row>
    <row r="40" spans="1:3" s="90" customFormat="1" ht="12" customHeight="1" x14ac:dyDescent="0.2">
      <c r="A40" s="408" t="s">
        <v>93</v>
      </c>
      <c r="B40" s="389" t="s">
        <v>271</v>
      </c>
      <c r="C40" s="272">
        <v>1850000</v>
      </c>
    </row>
    <row r="41" spans="1:3" s="90" customFormat="1" ht="12" customHeight="1" x14ac:dyDescent="0.2">
      <c r="A41" s="408" t="s">
        <v>173</v>
      </c>
      <c r="B41" s="389" t="s">
        <v>272</v>
      </c>
      <c r="C41" s="272">
        <v>13693455</v>
      </c>
    </row>
    <row r="42" spans="1:3" s="90" customFormat="1" ht="12" customHeight="1" x14ac:dyDescent="0.2">
      <c r="A42" s="408" t="s">
        <v>174</v>
      </c>
      <c r="B42" s="389" t="s">
        <v>273</v>
      </c>
      <c r="C42" s="272">
        <v>14336933</v>
      </c>
    </row>
    <row r="43" spans="1:3" s="90" customFormat="1" ht="12" customHeight="1" x14ac:dyDescent="0.2">
      <c r="A43" s="408" t="s">
        <v>175</v>
      </c>
      <c r="B43" s="389" t="s">
        <v>274</v>
      </c>
      <c r="C43" s="272">
        <v>8067702</v>
      </c>
    </row>
    <row r="44" spans="1:3" s="90" customFormat="1" ht="12" customHeight="1" x14ac:dyDescent="0.2">
      <c r="A44" s="408" t="s">
        <v>176</v>
      </c>
      <c r="B44" s="389" t="s">
        <v>275</v>
      </c>
      <c r="C44" s="272"/>
    </row>
    <row r="45" spans="1:3" s="90" customFormat="1" ht="12" customHeight="1" x14ac:dyDescent="0.2">
      <c r="A45" s="408" t="s">
        <v>177</v>
      </c>
      <c r="B45" s="389" t="s">
        <v>551</v>
      </c>
      <c r="C45" s="272"/>
    </row>
    <row r="46" spans="1:3" s="90" customFormat="1" ht="12" customHeight="1" x14ac:dyDescent="0.2">
      <c r="A46" s="408" t="s">
        <v>267</v>
      </c>
      <c r="B46" s="389" t="s">
        <v>277</v>
      </c>
      <c r="C46" s="275"/>
    </row>
    <row r="47" spans="1:3" s="90" customFormat="1" ht="12" customHeight="1" x14ac:dyDescent="0.2">
      <c r="A47" s="409" t="s">
        <v>268</v>
      </c>
      <c r="B47" s="390" t="s">
        <v>428</v>
      </c>
      <c r="C47" s="376"/>
    </row>
    <row r="48" spans="1:3" s="90" customFormat="1" ht="12" customHeight="1" thickBot="1" x14ac:dyDescent="0.25">
      <c r="A48" s="409" t="s">
        <v>427</v>
      </c>
      <c r="B48" s="390" t="s">
        <v>278</v>
      </c>
      <c r="C48" s="376"/>
    </row>
    <row r="49" spans="1:3" s="90" customFormat="1" ht="12" customHeight="1" thickBot="1" x14ac:dyDescent="0.25">
      <c r="A49" s="32" t="s">
        <v>23</v>
      </c>
      <c r="B49" s="21" t="s">
        <v>279</v>
      </c>
      <c r="C49" s="270">
        <f>SUM(C50:C54)</f>
        <v>11000000</v>
      </c>
    </row>
    <row r="50" spans="1:3" s="90" customFormat="1" ht="12" customHeight="1" x14ac:dyDescent="0.2">
      <c r="A50" s="407" t="s">
        <v>94</v>
      </c>
      <c r="B50" s="388" t="s">
        <v>283</v>
      </c>
      <c r="C50" s="432"/>
    </row>
    <row r="51" spans="1:3" s="90" customFormat="1" ht="12" customHeight="1" x14ac:dyDescent="0.2">
      <c r="A51" s="408" t="s">
        <v>95</v>
      </c>
      <c r="B51" s="389" t="s">
        <v>284</v>
      </c>
      <c r="C51" s="275">
        <v>11000000</v>
      </c>
    </row>
    <row r="52" spans="1:3" s="90" customFormat="1" ht="12" customHeight="1" x14ac:dyDescent="0.2">
      <c r="A52" s="408" t="s">
        <v>280</v>
      </c>
      <c r="B52" s="389" t="s">
        <v>285</v>
      </c>
      <c r="C52" s="275"/>
    </row>
    <row r="53" spans="1:3" s="90" customFormat="1" ht="12" customHeight="1" x14ac:dyDescent="0.2">
      <c r="A53" s="408" t="s">
        <v>281</v>
      </c>
      <c r="B53" s="389" t="s">
        <v>286</v>
      </c>
      <c r="C53" s="275"/>
    </row>
    <row r="54" spans="1:3" s="90" customFormat="1" ht="12" customHeight="1" thickBot="1" x14ac:dyDescent="0.25">
      <c r="A54" s="409" t="s">
        <v>282</v>
      </c>
      <c r="B54" s="390" t="s">
        <v>287</v>
      </c>
      <c r="C54" s="376"/>
    </row>
    <row r="55" spans="1:3" s="90" customFormat="1" ht="12" customHeight="1" thickBot="1" x14ac:dyDescent="0.25">
      <c r="A55" s="32" t="s">
        <v>178</v>
      </c>
      <c r="B55" s="21" t="s">
        <v>288</v>
      </c>
      <c r="C55" s="270">
        <f>SUM(C56:C58)</f>
        <v>0</v>
      </c>
    </row>
    <row r="56" spans="1:3" s="90" customFormat="1" ht="12" customHeight="1" x14ac:dyDescent="0.2">
      <c r="A56" s="407" t="s">
        <v>96</v>
      </c>
      <c r="B56" s="388" t="s">
        <v>289</v>
      </c>
      <c r="C56" s="273"/>
    </row>
    <row r="57" spans="1:3" s="90" customFormat="1" ht="12" customHeight="1" x14ac:dyDescent="0.2">
      <c r="A57" s="408" t="s">
        <v>97</v>
      </c>
      <c r="B57" s="389" t="s">
        <v>418</v>
      </c>
      <c r="C57" s="272"/>
    </row>
    <row r="58" spans="1:3" s="90" customFormat="1" ht="12" customHeight="1" x14ac:dyDescent="0.2">
      <c r="A58" s="408" t="s">
        <v>292</v>
      </c>
      <c r="B58" s="389" t="s">
        <v>290</v>
      </c>
      <c r="C58" s="272"/>
    </row>
    <row r="59" spans="1:3" s="90" customFormat="1" ht="12" customHeight="1" thickBot="1" x14ac:dyDescent="0.25">
      <c r="A59" s="409" t="s">
        <v>293</v>
      </c>
      <c r="B59" s="390" t="s">
        <v>291</v>
      </c>
      <c r="C59" s="274"/>
    </row>
    <row r="60" spans="1:3" s="90" customFormat="1" ht="12" customHeight="1" thickBot="1" x14ac:dyDescent="0.25">
      <c r="A60" s="32" t="s">
        <v>25</v>
      </c>
      <c r="B60" s="265" t="s">
        <v>294</v>
      </c>
      <c r="C60" s="270">
        <f>SUM(C61:C63)</f>
        <v>2580040</v>
      </c>
    </row>
    <row r="61" spans="1:3" s="90" customFormat="1" ht="12" customHeight="1" x14ac:dyDescent="0.2">
      <c r="A61" s="407" t="s">
        <v>179</v>
      </c>
      <c r="B61" s="388" t="s">
        <v>296</v>
      </c>
      <c r="C61" s="275"/>
    </row>
    <row r="62" spans="1:3" s="90" customFormat="1" ht="12" customHeight="1" x14ac:dyDescent="0.2">
      <c r="A62" s="408" t="s">
        <v>180</v>
      </c>
      <c r="B62" s="389" t="s">
        <v>419</v>
      </c>
      <c r="C62" s="275">
        <v>2580040</v>
      </c>
    </row>
    <row r="63" spans="1:3" s="90" customFormat="1" ht="12" customHeight="1" x14ac:dyDescent="0.2">
      <c r="A63" s="408" t="s">
        <v>226</v>
      </c>
      <c r="B63" s="389" t="s">
        <v>297</v>
      </c>
      <c r="C63" s="275"/>
    </row>
    <row r="64" spans="1:3" s="90" customFormat="1" ht="12" customHeight="1" thickBot="1" x14ac:dyDescent="0.25">
      <c r="A64" s="409" t="s">
        <v>295</v>
      </c>
      <c r="B64" s="390" t="s">
        <v>298</v>
      </c>
      <c r="C64" s="275"/>
    </row>
    <row r="65" spans="1:3" s="90" customFormat="1" ht="12" customHeight="1" thickBot="1" x14ac:dyDescent="0.25">
      <c r="A65" s="32" t="s">
        <v>26</v>
      </c>
      <c r="B65" s="21" t="s">
        <v>299</v>
      </c>
      <c r="C65" s="276">
        <f>+C8+C15+C22+C29+C37+C49+C55+C60</f>
        <v>502252488</v>
      </c>
    </row>
    <row r="66" spans="1:3" s="90" customFormat="1" ht="12" customHeight="1" thickBot="1" x14ac:dyDescent="0.2">
      <c r="A66" s="410" t="s">
        <v>386</v>
      </c>
      <c r="B66" s="265" t="s">
        <v>301</v>
      </c>
      <c r="C66" s="270">
        <f>SUM(C67:C69)</f>
        <v>0</v>
      </c>
    </row>
    <row r="67" spans="1:3" s="90" customFormat="1" ht="12" customHeight="1" x14ac:dyDescent="0.2">
      <c r="A67" s="407" t="s">
        <v>329</v>
      </c>
      <c r="B67" s="388" t="s">
        <v>302</v>
      </c>
      <c r="C67" s="275"/>
    </row>
    <row r="68" spans="1:3" s="90" customFormat="1" ht="12" customHeight="1" x14ac:dyDescent="0.2">
      <c r="A68" s="408" t="s">
        <v>338</v>
      </c>
      <c r="B68" s="389" t="s">
        <v>303</v>
      </c>
      <c r="C68" s="275"/>
    </row>
    <row r="69" spans="1:3" s="90" customFormat="1" ht="12" customHeight="1" thickBot="1" x14ac:dyDescent="0.25">
      <c r="A69" s="409" t="s">
        <v>339</v>
      </c>
      <c r="B69" s="391" t="s">
        <v>304</v>
      </c>
      <c r="C69" s="275"/>
    </row>
    <row r="70" spans="1:3" s="90" customFormat="1" ht="12" customHeight="1" thickBot="1" x14ac:dyDescent="0.2">
      <c r="A70" s="410" t="s">
        <v>305</v>
      </c>
      <c r="B70" s="265" t="s">
        <v>306</v>
      </c>
      <c r="C70" s="270">
        <f>SUM(C71:C74)</f>
        <v>69406265</v>
      </c>
    </row>
    <row r="71" spans="1:3" s="90" customFormat="1" ht="12" customHeight="1" x14ac:dyDescent="0.2">
      <c r="A71" s="407" t="s">
        <v>147</v>
      </c>
      <c r="B71" s="388" t="s">
        <v>307</v>
      </c>
      <c r="C71" s="275">
        <v>69406265</v>
      </c>
    </row>
    <row r="72" spans="1:3" s="90" customFormat="1" ht="12" customHeight="1" x14ac:dyDescent="0.2">
      <c r="A72" s="408" t="s">
        <v>148</v>
      </c>
      <c r="B72" s="389" t="s">
        <v>561</v>
      </c>
      <c r="C72" s="275"/>
    </row>
    <row r="73" spans="1:3" s="90" customFormat="1" ht="12" customHeight="1" x14ac:dyDescent="0.2">
      <c r="A73" s="408" t="s">
        <v>330</v>
      </c>
      <c r="B73" s="389" t="s">
        <v>308</v>
      </c>
      <c r="C73" s="275"/>
    </row>
    <row r="74" spans="1:3" s="90" customFormat="1" ht="12" customHeight="1" x14ac:dyDescent="0.2">
      <c r="A74" s="408" t="s">
        <v>331</v>
      </c>
      <c r="B74" s="266" t="s">
        <v>562</v>
      </c>
      <c r="C74" s="275"/>
    </row>
    <row r="75" spans="1:3" s="90" customFormat="1" ht="12" customHeight="1" thickBot="1" x14ac:dyDescent="0.2">
      <c r="A75" s="414" t="s">
        <v>309</v>
      </c>
      <c r="B75" s="554" t="s">
        <v>310</v>
      </c>
      <c r="C75" s="457">
        <f>SUM(C76:C77)</f>
        <v>69266826</v>
      </c>
    </row>
    <row r="76" spans="1:3" s="90" customFormat="1" ht="12" customHeight="1" x14ac:dyDescent="0.2">
      <c r="A76" s="407" t="s">
        <v>332</v>
      </c>
      <c r="B76" s="388" t="s">
        <v>311</v>
      </c>
      <c r="C76" s="275">
        <v>69266826</v>
      </c>
    </row>
    <row r="77" spans="1:3" s="90" customFormat="1" ht="12" customHeight="1" thickBot="1" x14ac:dyDescent="0.25">
      <c r="A77" s="409" t="s">
        <v>333</v>
      </c>
      <c r="B77" s="390" t="s">
        <v>312</v>
      </c>
      <c r="C77" s="275"/>
    </row>
    <row r="78" spans="1:3" s="89" customFormat="1" ht="12" customHeight="1" thickBot="1" x14ac:dyDescent="0.2">
      <c r="A78" s="410" t="s">
        <v>313</v>
      </c>
      <c r="B78" s="265" t="s">
        <v>314</v>
      </c>
      <c r="C78" s="270">
        <f>SUM(C79:C81)</f>
        <v>0</v>
      </c>
    </row>
    <row r="79" spans="1:3" s="90" customFormat="1" ht="12" customHeight="1" x14ac:dyDescent="0.2">
      <c r="A79" s="407" t="s">
        <v>334</v>
      </c>
      <c r="B79" s="388" t="s">
        <v>315</v>
      </c>
      <c r="C79" s="275"/>
    </row>
    <row r="80" spans="1:3" s="90" customFormat="1" ht="12" customHeight="1" x14ac:dyDescent="0.2">
      <c r="A80" s="408" t="s">
        <v>335</v>
      </c>
      <c r="B80" s="389" t="s">
        <v>316</v>
      </c>
      <c r="C80" s="275"/>
    </row>
    <row r="81" spans="1:3" s="90" customFormat="1" ht="12" customHeight="1" thickBot="1" x14ac:dyDescent="0.25">
      <c r="A81" s="409" t="s">
        <v>336</v>
      </c>
      <c r="B81" s="390" t="s">
        <v>563</v>
      </c>
      <c r="C81" s="275"/>
    </row>
    <row r="82" spans="1:3" s="90" customFormat="1" ht="12" customHeight="1" thickBot="1" x14ac:dyDescent="0.2">
      <c r="A82" s="410" t="s">
        <v>317</v>
      </c>
      <c r="B82" s="265" t="s">
        <v>337</v>
      </c>
      <c r="C82" s="270">
        <f>SUM(C83:C86)</f>
        <v>0</v>
      </c>
    </row>
    <row r="83" spans="1:3" s="90" customFormat="1" ht="12" customHeight="1" x14ac:dyDescent="0.2">
      <c r="A83" s="411" t="s">
        <v>318</v>
      </c>
      <c r="B83" s="388" t="s">
        <v>319</v>
      </c>
      <c r="C83" s="275"/>
    </row>
    <row r="84" spans="1:3" s="90" customFormat="1" ht="12" customHeight="1" x14ac:dyDescent="0.2">
      <c r="A84" s="412" t="s">
        <v>320</v>
      </c>
      <c r="B84" s="389" t="s">
        <v>321</v>
      </c>
      <c r="C84" s="275"/>
    </row>
    <row r="85" spans="1:3" s="90" customFormat="1" ht="12" customHeight="1" x14ac:dyDescent="0.2">
      <c r="A85" s="412" t="s">
        <v>322</v>
      </c>
      <c r="B85" s="389" t="s">
        <v>323</v>
      </c>
      <c r="C85" s="275"/>
    </row>
    <row r="86" spans="1:3" s="89" customFormat="1" ht="12" customHeight="1" thickBot="1" x14ac:dyDescent="0.25">
      <c r="A86" s="413" t="s">
        <v>324</v>
      </c>
      <c r="B86" s="390" t="s">
        <v>325</v>
      </c>
      <c r="C86" s="275"/>
    </row>
    <row r="87" spans="1:3" s="89" customFormat="1" ht="12" customHeight="1" thickBot="1" x14ac:dyDescent="0.2">
      <c r="A87" s="410" t="s">
        <v>326</v>
      </c>
      <c r="B87" s="265" t="s">
        <v>467</v>
      </c>
      <c r="C87" s="433"/>
    </row>
    <row r="88" spans="1:3" s="89" customFormat="1" ht="12" customHeight="1" thickBot="1" x14ac:dyDescent="0.2">
      <c r="A88" s="410" t="s">
        <v>499</v>
      </c>
      <c r="B88" s="265" t="s">
        <v>327</v>
      </c>
      <c r="C88" s="433"/>
    </row>
    <row r="89" spans="1:3" s="89" customFormat="1" ht="12" customHeight="1" thickBot="1" x14ac:dyDescent="0.2">
      <c r="A89" s="410" t="s">
        <v>500</v>
      </c>
      <c r="B89" s="395" t="s">
        <v>470</v>
      </c>
      <c r="C89" s="276">
        <f>+C66+C70+C75+C78+C82+C88+C87</f>
        <v>138673091</v>
      </c>
    </row>
    <row r="90" spans="1:3" s="89" customFormat="1" ht="12" customHeight="1" thickBot="1" x14ac:dyDescent="0.2">
      <c r="A90" s="414" t="s">
        <v>501</v>
      </c>
      <c r="B90" s="396" t="s">
        <v>502</v>
      </c>
      <c r="C90" s="276">
        <f>+C65+C89</f>
        <v>640925579</v>
      </c>
    </row>
    <row r="91" spans="1:3" s="90" customFormat="1" ht="6.75" customHeight="1" thickBot="1" x14ac:dyDescent="0.25">
      <c r="A91" s="214"/>
      <c r="B91" s="215"/>
      <c r="C91" s="335"/>
    </row>
    <row r="92" spans="1:3" s="68" customFormat="1" ht="16.5" customHeight="1" thickBot="1" x14ac:dyDescent="0.25">
      <c r="A92" s="218"/>
      <c r="B92" s="219" t="s">
        <v>57</v>
      </c>
      <c r="C92" s="337"/>
    </row>
    <row r="93" spans="1:3" s="91" customFormat="1" ht="12" customHeight="1" thickBot="1" x14ac:dyDescent="0.25">
      <c r="A93" s="382" t="s">
        <v>18</v>
      </c>
      <c r="B93" s="28" t="s">
        <v>506</v>
      </c>
      <c r="C93" s="269">
        <f>+C94+C95+C96+C97+C98+C111</f>
        <v>241427914</v>
      </c>
    </row>
    <row r="94" spans="1:3" ht="12" customHeight="1" x14ac:dyDescent="0.2">
      <c r="A94" s="415" t="s">
        <v>98</v>
      </c>
      <c r="B94" s="10" t="s">
        <v>49</v>
      </c>
      <c r="C94" s="271">
        <v>41127723</v>
      </c>
    </row>
    <row r="95" spans="1:3" ht="12" customHeight="1" x14ac:dyDescent="0.2">
      <c r="A95" s="408" t="s">
        <v>99</v>
      </c>
      <c r="B95" s="8" t="s">
        <v>181</v>
      </c>
      <c r="C95" s="272">
        <v>7742822</v>
      </c>
    </row>
    <row r="96" spans="1:3" ht="12" customHeight="1" x14ac:dyDescent="0.2">
      <c r="A96" s="408" t="s">
        <v>100</v>
      </c>
      <c r="B96" s="8" t="s">
        <v>138</v>
      </c>
      <c r="C96" s="274">
        <v>115273729</v>
      </c>
    </row>
    <row r="97" spans="1:3" ht="12" customHeight="1" x14ac:dyDescent="0.2">
      <c r="A97" s="408" t="s">
        <v>101</v>
      </c>
      <c r="B97" s="11" t="s">
        <v>182</v>
      </c>
      <c r="C97" s="274">
        <v>13040000</v>
      </c>
    </row>
    <row r="98" spans="1:3" ht="12" customHeight="1" x14ac:dyDescent="0.2">
      <c r="A98" s="408" t="s">
        <v>112</v>
      </c>
      <c r="B98" s="19" t="s">
        <v>183</v>
      </c>
      <c r="C98" s="274">
        <v>54243640</v>
      </c>
    </row>
    <row r="99" spans="1:3" ht="12" customHeight="1" x14ac:dyDescent="0.2">
      <c r="A99" s="408" t="s">
        <v>102</v>
      </c>
      <c r="B99" s="8" t="s">
        <v>503</v>
      </c>
      <c r="C99" s="274"/>
    </row>
    <row r="100" spans="1:3" ht="12" customHeight="1" x14ac:dyDescent="0.2">
      <c r="A100" s="408" t="s">
        <v>103</v>
      </c>
      <c r="B100" s="138" t="s">
        <v>433</v>
      </c>
      <c r="C100" s="274"/>
    </row>
    <row r="101" spans="1:3" ht="12" customHeight="1" x14ac:dyDescent="0.2">
      <c r="A101" s="408" t="s">
        <v>113</v>
      </c>
      <c r="B101" s="138" t="s">
        <v>432</v>
      </c>
      <c r="C101" s="274"/>
    </row>
    <row r="102" spans="1:3" ht="12" customHeight="1" x14ac:dyDescent="0.2">
      <c r="A102" s="408" t="s">
        <v>114</v>
      </c>
      <c r="B102" s="138" t="s">
        <v>343</v>
      </c>
      <c r="C102" s="274"/>
    </row>
    <row r="103" spans="1:3" ht="12" customHeight="1" x14ac:dyDescent="0.2">
      <c r="A103" s="408" t="s">
        <v>115</v>
      </c>
      <c r="B103" s="139" t="s">
        <v>344</v>
      </c>
      <c r="C103" s="274"/>
    </row>
    <row r="104" spans="1:3" ht="12" customHeight="1" x14ac:dyDescent="0.2">
      <c r="A104" s="408" t="s">
        <v>116</v>
      </c>
      <c r="B104" s="139" t="s">
        <v>345</v>
      </c>
      <c r="C104" s="274"/>
    </row>
    <row r="105" spans="1:3" ht="12" customHeight="1" x14ac:dyDescent="0.2">
      <c r="A105" s="408" t="s">
        <v>118</v>
      </c>
      <c r="B105" s="138" t="s">
        <v>346</v>
      </c>
      <c r="C105" s="274">
        <v>4841212</v>
      </c>
    </row>
    <row r="106" spans="1:3" ht="12" customHeight="1" x14ac:dyDescent="0.2">
      <c r="A106" s="408" t="s">
        <v>184</v>
      </c>
      <c r="B106" s="138" t="s">
        <v>347</v>
      </c>
      <c r="C106" s="274"/>
    </row>
    <row r="107" spans="1:3" ht="12" customHeight="1" x14ac:dyDescent="0.2">
      <c r="A107" s="408" t="s">
        <v>341</v>
      </c>
      <c r="B107" s="139" t="s">
        <v>348</v>
      </c>
      <c r="C107" s="274"/>
    </row>
    <row r="108" spans="1:3" ht="12" customHeight="1" x14ac:dyDescent="0.2">
      <c r="A108" s="416" t="s">
        <v>342</v>
      </c>
      <c r="B108" s="140" t="s">
        <v>349</v>
      </c>
      <c r="C108" s="274"/>
    </row>
    <row r="109" spans="1:3" ht="12" customHeight="1" x14ac:dyDescent="0.2">
      <c r="A109" s="408" t="s">
        <v>430</v>
      </c>
      <c r="B109" s="140" t="s">
        <v>350</v>
      </c>
      <c r="C109" s="274"/>
    </row>
    <row r="110" spans="1:3" ht="12" customHeight="1" x14ac:dyDescent="0.2">
      <c r="A110" s="408" t="s">
        <v>431</v>
      </c>
      <c r="B110" s="139" t="s">
        <v>351</v>
      </c>
      <c r="C110" s="272">
        <v>49402428</v>
      </c>
    </row>
    <row r="111" spans="1:3" ht="12" customHeight="1" x14ac:dyDescent="0.2">
      <c r="A111" s="408" t="s">
        <v>435</v>
      </c>
      <c r="B111" s="11" t="s">
        <v>50</v>
      </c>
      <c r="C111" s="272">
        <v>10000000</v>
      </c>
    </row>
    <row r="112" spans="1:3" ht="12" customHeight="1" x14ac:dyDescent="0.2">
      <c r="A112" s="409" t="s">
        <v>436</v>
      </c>
      <c r="B112" s="8" t="s">
        <v>504</v>
      </c>
      <c r="C112" s="274">
        <v>2000000</v>
      </c>
    </row>
    <row r="113" spans="1:3" ht="12" customHeight="1" thickBot="1" x14ac:dyDescent="0.25">
      <c r="A113" s="417" t="s">
        <v>437</v>
      </c>
      <c r="B113" s="141" t="s">
        <v>505</v>
      </c>
      <c r="C113" s="278">
        <v>8000000</v>
      </c>
    </row>
    <row r="114" spans="1:3" ht="12" customHeight="1" thickBot="1" x14ac:dyDescent="0.25">
      <c r="A114" s="32" t="s">
        <v>19</v>
      </c>
      <c r="B114" s="27" t="s">
        <v>352</v>
      </c>
      <c r="C114" s="270">
        <f>+C115+C117+C119</f>
        <v>187409768</v>
      </c>
    </row>
    <row r="115" spans="1:3" ht="12" customHeight="1" x14ac:dyDescent="0.2">
      <c r="A115" s="407" t="s">
        <v>104</v>
      </c>
      <c r="B115" s="8" t="s">
        <v>225</v>
      </c>
      <c r="C115" s="273">
        <v>166038302</v>
      </c>
    </row>
    <row r="116" spans="1:3" ht="12" customHeight="1" x14ac:dyDescent="0.2">
      <c r="A116" s="407" t="s">
        <v>105</v>
      </c>
      <c r="B116" s="12" t="s">
        <v>356</v>
      </c>
      <c r="C116" s="273">
        <v>101435180</v>
      </c>
    </row>
    <row r="117" spans="1:3" ht="12" customHeight="1" x14ac:dyDescent="0.2">
      <c r="A117" s="407" t="s">
        <v>106</v>
      </c>
      <c r="B117" s="12" t="s">
        <v>185</v>
      </c>
      <c r="C117" s="272">
        <v>17390675</v>
      </c>
    </row>
    <row r="118" spans="1:3" ht="12" customHeight="1" x14ac:dyDescent="0.2">
      <c r="A118" s="407" t="s">
        <v>107</v>
      </c>
      <c r="B118" s="12" t="s">
        <v>357</v>
      </c>
      <c r="C118" s="237"/>
    </row>
    <row r="119" spans="1:3" ht="12" customHeight="1" x14ac:dyDescent="0.2">
      <c r="A119" s="407" t="s">
        <v>108</v>
      </c>
      <c r="B119" s="267" t="s">
        <v>227</v>
      </c>
      <c r="C119" s="237">
        <v>3980791</v>
      </c>
    </row>
    <row r="120" spans="1:3" ht="12" customHeight="1" x14ac:dyDescent="0.2">
      <c r="A120" s="407" t="s">
        <v>117</v>
      </c>
      <c r="B120" s="266" t="s">
        <v>420</v>
      </c>
      <c r="C120" s="237"/>
    </row>
    <row r="121" spans="1:3" ht="12" customHeight="1" x14ac:dyDescent="0.2">
      <c r="A121" s="407" t="s">
        <v>119</v>
      </c>
      <c r="B121" s="384" t="s">
        <v>362</v>
      </c>
      <c r="C121" s="237"/>
    </row>
    <row r="122" spans="1:3" ht="12" customHeight="1" x14ac:dyDescent="0.2">
      <c r="A122" s="407" t="s">
        <v>186</v>
      </c>
      <c r="B122" s="139" t="s">
        <v>345</v>
      </c>
      <c r="C122" s="237"/>
    </row>
    <row r="123" spans="1:3" ht="12" customHeight="1" x14ac:dyDescent="0.2">
      <c r="A123" s="407" t="s">
        <v>187</v>
      </c>
      <c r="B123" s="139" t="s">
        <v>361</v>
      </c>
      <c r="C123" s="237"/>
    </row>
    <row r="124" spans="1:3" ht="12" customHeight="1" x14ac:dyDescent="0.2">
      <c r="A124" s="407" t="s">
        <v>188</v>
      </c>
      <c r="B124" s="139" t="s">
        <v>360</v>
      </c>
      <c r="C124" s="237"/>
    </row>
    <row r="125" spans="1:3" ht="12" customHeight="1" x14ac:dyDescent="0.2">
      <c r="A125" s="407" t="s">
        <v>353</v>
      </c>
      <c r="B125" s="139" t="s">
        <v>348</v>
      </c>
      <c r="C125" s="237"/>
    </row>
    <row r="126" spans="1:3" ht="12" customHeight="1" x14ac:dyDescent="0.2">
      <c r="A126" s="407" t="s">
        <v>354</v>
      </c>
      <c r="B126" s="139" t="s">
        <v>359</v>
      </c>
      <c r="C126" s="237"/>
    </row>
    <row r="127" spans="1:3" ht="12" customHeight="1" thickBot="1" x14ac:dyDescent="0.25">
      <c r="A127" s="416" t="s">
        <v>355</v>
      </c>
      <c r="B127" s="139" t="s">
        <v>358</v>
      </c>
      <c r="C127" s="239"/>
    </row>
    <row r="128" spans="1:3" ht="12" customHeight="1" thickBot="1" x14ac:dyDescent="0.25">
      <c r="A128" s="32" t="s">
        <v>20</v>
      </c>
      <c r="B128" s="120" t="s">
        <v>440</v>
      </c>
      <c r="C128" s="270">
        <f>+C93+C114</f>
        <v>428837682</v>
      </c>
    </row>
    <row r="129" spans="1:11" ht="12" customHeight="1" thickBot="1" x14ac:dyDescent="0.25">
      <c r="A129" s="32" t="s">
        <v>21</v>
      </c>
      <c r="B129" s="120" t="s">
        <v>441</v>
      </c>
      <c r="C129" s="270">
        <f>+C130+C131+C132</f>
        <v>0</v>
      </c>
    </row>
    <row r="130" spans="1:11" s="91" customFormat="1" ht="12" customHeight="1" x14ac:dyDescent="0.2">
      <c r="A130" s="407" t="s">
        <v>262</v>
      </c>
      <c r="B130" s="9" t="s">
        <v>509</v>
      </c>
      <c r="C130" s="237"/>
    </row>
    <row r="131" spans="1:11" ht="12" customHeight="1" x14ac:dyDescent="0.2">
      <c r="A131" s="407" t="s">
        <v>263</v>
      </c>
      <c r="B131" s="9" t="s">
        <v>449</v>
      </c>
      <c r="C131" s="237"/>
    </row>
    <row r="132" spans="1:11" ht="12" customHeight="1" thickBot="1" x14ac:dyDescent="0.25">
      <c r="A132" s="416" t="s">
        <v>264</v>
      </c>
      <c r="B132" s="7" t="s">
        <v>508</v>
      </c>
      <c r="C132" s="237"/>
    </row>
    <row r="133" spans="1:11" ht="12" customHeight="1" thickBot="1" x14ac:dyDescent="0.25">
      <c r="A133" s="32" t="s">
        <v>22</v>
      </c>
      <c r="B133" s="120" t="s">
        <v>442</v>
      </c>
      <c r="C133" s="270">
        <f>+C134+C135+C136+C137+C138+C139</f>
        <v>0</v>
      </c>
    </row>
    <row r="134" spans="1:11" ht="12" customHeight="1" x14ac:dyDescent="0.2">
      <c r="A134" s="407" t="s">
        <v>91</v>
      </c>
      <c r="B134" s="9" t="s">
        <v>451</v>
      </c>
      <c r="C134" s="237"/>
    </row>
    <row r="135" spans="1:11" ht="12" customHeight="1" x14ac:dyDescent="0.2">
      <c r="A135" s="407" t="s">
        <v>92</v>
      </c>
      <c r="B135" s="9" t="s">
        <v>443</v>
      </c>
      <c r="C135" s="237"/>
    </row>
    <row r="136" spans="1:11" ht="12" customHeight="1" x14ac:dyDescent="0.2">
      <c r="A136" s="407" t="s">
        <v>93</v>
      </c>
      <c r="B136" s="9" t="s">
        <v>444</v>
      </c>
      <c r="C136" s="237"/>
    </row>
    <row r="137" spans="1:11" ht="12" customHeight="1" x14ac:dyDescent="0.2">
      <c r="A137" s="407" t="s">
        <v>173</v>
      </c>
      <c r="B137" s="9" t="s">
        <v>507</v>
      </c>
      <c r="C137" s="237"/>
    </row>
    <row r="138" spans="1:11" ht="12" customHeight="1" x14ac:dyDescent="0.2">
      <c r="A138" s="407" t="s">
        <v>174</v>
      </c>
      <c r="B138" s="9" t="s">
        <v>446</v>
      </c>
      <c r="C138" s="237"/>
    </row>
    <row r="139" spans="1:11" s="91" customFormat="1" ht="12" customHeight="1" thickBot="1" x14ac:dyDescent="0.25">
      <c r="A139" s="416" t="s">
        <v>175</v>
      </c>
      <c r="B139" s="7" t="s">
        <v>447</v>
      </c>
      <c r="C139" s="237"/>
    </row>
    <row r="140" spans="1:11" ht="12" customHeight="1" thickBot="1" x14ac:dyDescent="0.25">
      <c r="A140" s="32" t="s">
        <v>23</v>
      </c>
      <c r="B140" s="120" t="s">
        <v>533</v>
      </c>
      <c r="C140" s="276">
        <f>+C141+C142+C144+C145+C143</f>
        <v>212087897</v>
      </c>
      <c r="K140" s="225"/>
    </row>
    <row r="141" spans="1:11" x14ac:dyDescent="0.2">
      <c r="A141" s="407" t="s">
        <v>94</v>
      </c>
      <c r="B141" s="9" t="s">
        <v>363</v>
      </c>
      <c r="C141" s="237"/>
    </row>
    <row r="142" spans="1:11" ht="12" customHeight="1" x14ac:dyDescent="0.2">
      <c r="A142" s="407" t="s">
        <v>95</v>
      </c>
      <c r="B142" s="9" t="s">
        <v>364</v>
      </c>
      <c r="C142" s="237"/>
    </row>
    <row r="143" spans="1:11" s="91" customFormat="1" ht="12" customHeight="1" x14ac:dyDescent="0.2">
      <c r="A143" s="407" t="s">
        <v>280</v>
      </c>
      <c r="B143" s="9" t="s">
        <v>532</v>
      </c>
      <c r="C143" s="237">
        <v>212087897</v>
      </c>
    </row>
    <row r="144" spans="1:11" s="91" customFormat="1" ht="12" customHeight="1" x14ac:dyDescent="0.2">
      <c r="A144" s="407" t="s">
        <v>281</v>
      </c>
      <c r="B144" s="9" t="s">
        <v>456</v>
      </c>
      <c r="C144" s="237"/>
    </row>
    <row r="145" spans="1:3" s="91" customFormat="1" ht="12" customHeight="1" thickBot="1" x14ac:dyDescent="0.25">
      <c r="A145" s="416" t="s">
        <v>282</v>
      </c>
      <c r="B145" s="7" t="s">
        <v>382</v>
      </c>
      <c r="C145" s="237"/>
    </row>
    <row r="146" spans="1:3" s="91" customFormat="1" ht="12" customHeight="1" thickBot="1" x14ac:dyDescent="0.25">
      <c r="A146" s="32" t="s">
        <v>24</v>
      </c>
      <c r="B146" s="120" t="s">
        <v>457</v>
      </c>
      <c r="C146" s="279">
        <f>+C147+C148+C149+C150+C151</f>
        <v>0</v>
      </c>
    </row>
    <row r="147" spans="1:3" s="91" customFormat="1" ht="12" customHeight="1" x14ac:dyDescent="0.2">
      <c r="A147" s="407" t="s">
        <v>96</v>
      </c>
      <c r="B147" s="9" t="s">
        <v>452</v>
      </c>
      <c r="C147" s="237"/>
    </row>
    <row r="148" spans="1:3" s="91" customFormat="1" ht="12" customHeight="1" x14ac:dyDescent="0.2">
      <c r="A148" s="407" t="s">
        <v>97</v>
      </c>
      <c r="B148" s="9" t="s">
        <v>459</v>
      </c>
      <c r="C148" s="237"/>
    </row>
    <row r="149" spans="1:3" s="91" customFormat="1" ht="12" customHeight="1" x14ac:dyDescent="0.2">
      <c r="A149" s="407" t="s">
        <v>292</v>
      </c>
      <c r="B149" s="9" t="s">
        <v>454</v>
      </c>
      <c r="C149" s="237"/>
    </row>
    <row r="150" spans="1:3" ht="12.75" customHeight="1" x14ac:dyDescent="0.2">
      <c r="A150" s="407" t="s">
        <v>293</v>
      </c>
      <c r="B150" s="9" t="s">
        <v>510</v>
      </c>
      <c r="C150" s="237"/>
    </row>
    <row r="151" spans="1:3" ht="12.75" customHeight="1" thickBot="1" x14ac:dyDescent="0.25">
      <c r="A151" s="416" t="s">
        <v>458</v>
      </c>
      <c r="B151" s="7" t="s">
        <v>461</v>
      </c>
      <c r="C151" s="239"/>
    </row>
    <row r="152" spans="1:3" ht="12.75" customHeight="1" thickBot="1" x14ac:dyDescent="0.25">
      <c r="A152" s="462" t="s">
        <v>25</v>
      </c>
      <c r="B152" s="120" t="s">
        <v>462</v>
      </c>
      <c r="C152" s="279"/>
    </row>
    <row r="153" spans="1:3" ht="12" customHeight="1" thickBot="1" x14ac:dyDescent="0.25">
      <c r="A153" s="462" t="s">
        <v>26</v>
      </c>
      <c r="B153" s="120" t="s">
        <v>463</v>
      </c>
      <c r="C153" s="279"/>
    </row>
    <row r="154" spans="1:3" ht="15.2" customHeight="1" thickBot="1" x14ac:dyDescent="0.25">
      <c r="A154" s="32" t="s">
        <v>27</v>
      </c>
      <c r="B154" s="120" t="s">
        <v>465</v>
      </c>
      <c r="C154" s="398">
        <f>+C129+C133+C140+C146+C152+C153</f>
        <v>212087897</v>
      </c>
    </row>
    <row r="155" spans="1:3" ht="13.5" thickBot="1" x14ac:dyDescent="0.25">
      <c r="A155" s="418" t="s">
        <v>28</v>
      </c>
      <c r="B155" s="353" t="s">
        <v>464</v>
      </c>
      <c r="C155" s="398">
        <f>+C128+C154</f>
        <v>640925579</v>
      </c>
    </row>
    <row r="156" spans="1:3" ht="9" customHeight="1" thickBot="1" x14ac:dyDescent="0.25">
      <c r="A156" s="361"/>
      <c r="B156" s="362"/>
      <c r="C156" s="594">
        <f>C90-C155</f>
        <v>0</v>
      </c>
    </row>
    <row r="157" spans="1:3" ht="14.45" customHeight="1" thickBot="1" x14ac:dyDescent="0.25">
      <c r="A157" s="223" t="s">
        <v>511</v>
      </c>
      <c r="B157" s="224"/>
      <c r="C157" s="117">
        <v>17</v>
      </c>
    </row>
    <row r="158" spans="1:3" ht="13.5" thickBot="1" x14ac:dyDescent="0.25">
      <c r="A158" s="223" t="s">
        <v>203</v>
      </c>
      <c r="B158" s="224"/>
      <c r="C158" s="117">
        <v>2</v>
      </c>
    </row>
    <row r="159" spans="1:3" x14ac:dyDescent="0.2">
      <c r="A159" s="591"/>
      <c r="B159" s="592"/>
      <c r="C159" s="593"/>
    </row>
    <row r="160" spans="1:3" x14ac:dyDescent="0.2">
      <c r="A160" s="591"/>
      <c r="B160" s="592"/>
    </row>
    <row r="161" spans="1:3" x14ac:dyDescent="0.2">
      <c r="A161" s="591"/>
      <c r="B161" s="592"/>
      <c r="C161" s="593"/>
    </row>
    <row r="162" spans="1:3" x14ac:dyDescent="0.2">
      <c r="A162" s="591"/>
      <c r="B162" s="592"/>
      <c r="C162" s="593"/>
    </row>
    <row r="163" spans="1:3" x14ac:dyDescent="0.2">
      <c r="A163" s="591"/>
      <c r="B163" s="592"/>
      <c r="C163" s="593"/>
    </row>
    <row r="164" spans="1:3" x14ac:dyDescent="0.2">
      <c r="A164" s="591"/>
      <c r="B164" s="592"/>
      <c r="C164" s="593"/>
    </row>
    <row r="165" spans="1:3" x14ac:dyDescent="0.2">
      <c r="A165" s="591"/>
      <c r="B165" s="592"/>
      <c r="C165" s="593"/>
    </row>
    <row r="166" spans="1:3" x14ac:dyDescent="0.2">
      <c r="A166" s="591"/>
      <c r="B166" s="592"/>
      <c r="C166" s="593"/>
    </row>
    <row r="167" spans="1:3" x14ac:dyDescent="0.2">
      <c r="A167" s="591"/>
      <c r="B167" s="592"/>
      <c r="C167" s="593"/>
    </row>
    <row r="168" spans="1:3" x14ac:dyDescent="0.2">
      <c r="A168" s="591"/>
      <c r="B168" s="592"/>
      <c r="C168" s="593"/>
    </row>
    <row r="169" spans="1:3" x14ac:dyDescent="0.2">
      <c r="A169" s="591"/>
      <c r="B169" s="592"/>
      <c r="C169" s="593"/>
    </row>
    <row r="170" spans="1:3" x14ac:dyDescent="0.2">
      <c r="A170" s="591"/>
      <c r="B170" s="592"/>
      <c r="C170" s="593"/>
    </row>
    <row r="171" spans="1:3" x14ac:dyDescent="0.2">
      <c r="A171" s="591"/>
      <c r="B171" s="592"/>
      <c r="C171" s="593"/>
    </row>
    <row r="172" spans="1:3" x14ac:dyDescent="0.2">
      <c r="A172" s="591"/>
      <c r="B172" s="592"/>
      <c r="C172" s="593"/>
    </row>
    <row r="173" spans="1:3" x14ac:dyDescent="0.2">
      <c r="A173" s="591"/>
      <c r="B173" s="592"/>
      <c r="C173" s="593"/>
    </row>
    <row r="174" spans="1:3" x14ac:dyDescent="0.2">
      <c r="A174" s="591"/>
      <c r="B174" s="592"/>
      <c r="C174" s="593"/>
    </row>
    <row r="175" spans="1:3" x14ac:dyDescent="0.2">
      <c r="A175" s="591"/>
      <c r="B175" s="592"/>
      <c r="C175" s="593"/>
    </row>
    <row r="176" spans="1:3" x14ac:dyDescent="0.2">
      <c r="A176" s="591"/>
      <c r="B176" s="592"/>
      <c r="C176" s="593"/>
    </row>
    <row r="177" spans="1:3" x14ac:dyDescent="0.2">
      <c r="A177" s="591"/>
      <c r="B177" s="592"/>
      <c r="C177" s="593"/>
    </row>
    <row r="178" spans="1:3" x14ac:dyDescent="0.2">
      <c r="A178" s="591"/>
      <c r="B178" s="592"/>
      <c r="C178" s="59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F676-1CFA-4937-A1E0-01DF1EE1FC20}">
  <sheetPr>
    <tabColor rgb="FF92D050"/>
  </sheetPr>
  <dimension ref="A1:K178"/>
  <sheetViews>
    <sheetView topLeftCell="A4" zoomScale="120" zoomScaleNormal="120" zoomScaleSheetLayoutView="85" workbookViewId="0">
      <selection activeCell="H21" sqref="H21"/>
    </sheetView>
  </sheetViews>
  <sheetFormatPr defaultRowHeight="12.75" x14ac:dyDescent="0.2"/>
  <cols>
    <col min="1" max="1" width="19.5" style="363" customWidth="1"/>
    <col min="2" max="2" width="72" style="364" customWidth="1"/>
    <col min="3" max="3" width="25" style="365" customWidth="1"/>
    <col min="4" max="16384" width="9.33203125" style="3"/>
  </cols>
  <sheetData>
    <row r="1" spans="1:3" s="2" customFormat="1" ht="16.5" customHeight="1" thickBot="1" x14ac:dyDescent="0.25">
      <c r="A1" s="572"/>
      <c r="B1" s="573"/>
      <c r="C1" s="569" t="str">
        <f>CONCATENATE("9.1.2. melléklet ",ALAPADATOK!A7," ",ALAPADATOK!B7," ",ALAPADATOK!C7," ",ALAPADATOK!D7," ",ALAPADATOK!E7," ",ALAPADATOK!F7," ",ALAPADATOK!G7," ",ALAPADATOK!H7)</f>
        <v>9.1.2. melléklet a … / 2020 ( … ) önkormányzati rendelethez</v>
      </c>
    </row>
    <row r="2" spans="1:3" s="87" customFormat="1" ht="21.2" customHeight="1" x14ac:dyDescent="0.2">
      <c r="A2" s="574" t="s">
        <v>61</v>
      </c>
      <c r="B2" s="575" t="str">
        <f>CONCATENATE(ALAPADATOK!A3)</f>
        <v>Sajószöged Községi Önkormányzat</v>
      </c>
      <c r="C2" s="576" t="s">
        <v>54</v>
      </c>
    </row>
    <row r="3" spans="1:3" s="87" customFormat="1" ht="16.5" thickBot="1" x14ac:dyDescent="0.25">
      <c r="A3" s="577" t="s">
        <v>200</v>
      </c>
      <c r="B3" s="578" t="s">
        <v>422</v>
      </c>
      <c r="C3" s="579" t="s">
        <v>60</v>
      </c>
    </row>
    <row r="4" spans="1:3" s="88" customFormat="1" ht="22.5" customHeight="1" thickBot="1" x14ac:dyDescent="0.3">
      <c r="A4" s="580"/>
      <c r="B4" s="580"/>
      <c r="C4" s="581" t="str">
        <f>'KV_9.1.1.sz.mell'!C4</f>
        <v>Forintban!</v>
      </c>
    </row>
    <row r="5" spans="1:3" ht="13.5" thickBot="1" x14ac:dyDescent="0.25">
      <c r="A5" s="582" t="s">
        <v>202</v>
      </c>
      <c r="B5" s="583" t="s">
        <v>555</v>
      </c>
      <c r="C5" s="584" t="s">
        <v>55</v>
      </c>
    </row>
    <row r="6" spans="1:3" s="68" customFormat="1" ht="12.95" customHeight="1" thickBot="1" x14ac:dyDescent="0.25">
      <c r="A6" s="585"/>
      <c r="B6" s="586" t="s">
        <v>485</v>
      </c>
      <c r="C6" s="587" t="s">
        <v>486</v>
      </c>
    </row>
    <row r="7" spans="1:3" s="68" customFormat="1" ht="15.95" customHeight="1" thickBot="1" x14ac:dyDescent="0.25">
      <c r="A7" s="208"/>
      <c r="B7" s="209" t="s">
        <v>56</v>
      </c>
      <c r="C7" s="330"/>
    </row>
    <row r="8" spans="1:3" s="68" customFormat="1" ht="12" customHeight="1" thickBot="1" x14ac:dyDescent="0.25">
      <c r="A8" s="32" t="s">
        <v>18</v>
      </c>
      <c r="B8" s="21" t="s">
        <v>246</v>
      </c>
      <c r="C8" s="270">
        <f>+C9+C10+C11+C12+C13+C14</f>
        <v>0</v>
      </c>
    </row>
    <row r="9" spans="1:3" s="89" customFormat="1" ht="12" customHeight="1" x14ac:dyDescent="0.2">
      <c r="A9" s="407" t="s">
        <v>98</v>
      </c>
      <c r="B9" s="388" t="s">
        <v>247</v>
      </c>
      <c r="C9" s="273"/>
    </row>
    <row r="10" spans="1:3" s="90" customFormat="1" ht="12" customHeight="1" x14ac:dyDescent="0.2">
      <c r="A10" s="408" t="s">
        <v>99</v>
      </c>
      <c r="B10" s="389" t="s">
        <v>248</v>
      </c>
      <c r="C10" s="272"/>
    </row>
    <row r="11" spans="1:3" s="90" customFormat="1" ht="12" customHeight="1" x14ac:dyDescent="0.2">
      <c r="A11" s="408" t="s">
        <v>100</v>
      </c>
      <c r="B11" s="389" t="s">
        <v>542</v>
      </c>
      <c r="C11" s="272"/>
    </row>
    <row r="12" spans="1:3" s="90" customFormat="1" ht="12" customHeight="1" x14ac:dyDescent="0.2">
      <c r="A12" s="408" t="s">
        <v>101</v>
      </c>
      <c r="B12" s="389" t="s">
        <v>250</v>
      </c>
      <c r="C12" s="272"/>
    </row>
    <row r="13" spans="1:3" s="90" customFormat="1" ht="12" customHeight="1" x14ac:dyDescent="0.2">
      <c r="A13" s="408" t="s">
        <v>146</v>
      </c>
      <c r="B13" s="389" t="s">
        <v>498</v>
      </c>
      <c r="C13" s="272"/>
    </row>
    <row r="14" spans="1:3" s="89" customFormat="1" ht="12" customHeight="1" thickBot="1" x14ac:dyDescent="0.25">
      <c r="A14" s="409" t="s">
        <v>102</v>
      </c>
      <c r="B14" s="390" t="s">
        <v>425</v>
      </c>
      <c r="C14" s="272"/>
    </row>
    <row r="15" spans="1:3" s="89" customFormat="1" ht="12" customHeight="1" thickBot="1" x14ac:dyDescent="0.25">
      <c r="A15" s="32" t="s">
        <v>19</v>
      </c>
      <c r="B15" s="265" t="s">
        <v>251</v>
      </c>
      <c r="C15" s="270">
        <f>+C16+C17+C18+C19+C20</f>
        <v>0</v>
      </c>
    </row>
    <row r="16" spans="1:3" s="89" customFormat="1" ht="12" customHeight="1" x14ac:dyDescent="0.2">
      <c r="A16" s="407" t="s">
        <v>104</v>
      </c>
      <c r="B16" s="388" t="s">
        <v>252</v>
      </c>
      <c r="C16" s="273"/>
    </row>
    <row r="17" spans="1:3" s="89" customFormat="1" ht="12" customHeight="1" x14ac:dyDescent="0.2">
      <c r="A17" s="408" t="s">
        <v>105</v>
      </c>
      <c r="B17" s="389" t="s">
        <v>253</v>
      </c>
      <c r="C17" s="272"/>
    </row>
    <row r="18" spans="1:3" s="89" customFormat="1" ht="12" customHeight="1" x14ac:dyDescent="0.2">
      <c r="A18" s="408" t="s">
        <v>106</v>
      </c>
      <c r="B18" s="389" t="s">
        <v>414</v>
      </c>
      <c r="C18" s="272"/>
    </row>
    <row r="19" spans="1:3" s="89" customFormat="1" ht="12" customHeight="1" x14ac:dyDescent="0.2">
      <c r="A19" s="408" t="s">
        <v>107</v>
      </c>
      <c r="B19" s="389" t="s">
        <v>415</v>
      </c>
      <c r="C19" s="272"/>
    </row>
    <row r="20" spans="1:3" s="89" customFormat="1" ht="12" customHeight="1" x14ac:dyDescent="0.2">
      <c r="A20" s="408" t="s">
        <v>108</v>
      </c>
      <c r="B20" s="389" t="s">
        <v>254</v>
      </c>
      <c r="C20" s="272"/>
    </row>
    <row r="21" spans="1:3" s="90" customFormat="1" ht="12" customHeight="1" thickBot="1" x14ac:dyDescent="0.25">
      <c r="A21" s="409" t="s">
        <v>117</v>
      </c>
      <c r="B21" s="390" t="s">
        <v>255</v>
      </c>
      <c r="C21" s="274"/>
    </row>
    <row r="22" spans="1:3" s="90" customFormat="1" ht="12" customHeight="1" thickBot="1" x14ac:dyDescent="0.25">
      <c r="A22" s="32" t="s">
        <v>20</v>
      </c>
      <c r="B22" s="21" t="s">
        <v>256</v>
      </c>
      <c r="C22" s="270">
        <f>+C23+C24+C25+C26+C27</f>
        <v>0</v>
      </c>
    </row>
    <row r="23" spans="1:3" s="90" customFormat="1" ht="12" customHeight="1" x14ac:dyDescent="0.2">
      <c r="A23" s="407" t="s">
        <v>87</v>
      </c>
      <c r="B23" s="388" t="s">
        <v>257</v>
      </c>
      <c r="C23" s="273"/>
    </row>
    <row r="24" spans="1:3" s="89" customFormat="1" ht="12" customHeight="1" x14ac:dyDescent="0.2">
      <c r="A24" s="408" t="s">
        <v>88</v>
      </c>
      <c r="B24" s="389" t="s">
        <v>258</v>
      </c>
      <c r="C24" s="272"/>
    </row>
    <row r="25" spans="1:3" s="90" customFormat="1" ht="12" customHeight="1" x14ac:dyDescent="0.2">
      <c r="A25" s="408" t="s">
        <v>89</v>
      </c>
      <c r="B25" s="389" t="s">
        <v>416</v>
      </c>
      <c r="C25" s="272"/>
    </row>
    <row r="26" spans="1:3" s="90" customFormat="1" ht="12" customHeight="1" x14ac:dyDescent="0.2">
      <c r="A26" s="408" t="s">
        <v>90</v>
      </c>
      <c r="B26" s="389" t="s">
        <v>417</v>
      </c>
      <c r="C26" s="272"/>
    </row>
    <row r="27" spans="1:3" s="90" customFormat="1" ht="12" customHeight="1" x14ac:dyDescent="0.2">
      <c r="A27" s="408" t="s">
        <v>169</v>
      </c>
      <c r="B27" s="389" t="s">
        <v>259</v>
      </c>
      <c r="C27" s="272"/>
    </row>
    <row r="28" spans="1:3" s="90" customFormat="1" ht="12" customHeight="1" thickBot="1" x14ac:dyDescent="0.25">
      <c r="A28" s="409" t="s">
        <v>170</v>
      </c>
      <c r="B28" s="390" t="s">
        <v>260</v>
      </c>
      <c r="C28" s="274"/>
    </row>
    <row r="29" spans="1:3" s="90" customFormat="1" ht="12" customHeight="1" thickBot="1" x14ac:dyDescent="0.25">
      <c r="A29" s="32" t="s">
        <v>171</v>
      </c>
      <c r="B29" s="21" t="s">
        <v>261</v>
      </c>
      <c r="C29" s="276">
        <f>SUM(C30:C36)</f>
        <v>0</v>
      </c>
    </row>
    <row r="30" spans="1:3" s="90" customFormat="1" ht="12" customHeight="1" x14ac:dyDescent="0.2">
      <c r="A30" s="407" t="s">
        <v>262</v>
      </c>
      <c r="B30" s="388" t="str">
        <f>'KV_1.1.sz.mell.'!B32</f>
        <v>Vagyoni tipusú adók</v>
      </c>
      <c r="C30" s="273"/>
    </row>
    <row r="31" spans="1:3" s="90" customFormat="1" ht="12" customHeight="1" x14ac:dyDescent="0.2">
      <c r="A31" s="408" t="s">
        <v>263</v>
      </c>
      <c r="B31" s="388" t="str">
        <f>'KV_1.1.sz.mell.'!B33</f>
        <v>Idegenforgalmi adó</v>
      </c>
      <c r="C31" s="272"/>
    </row>
    <row r="32" spans="1:3" s="90" customFormat="1" ht="12" customHeight="1" x14ac:dyDescent="0.2">
      <c r="A32" s="408" t="s">
        <v>264</v>
      </c>
      <c r="B32" s="388" t="str">
        <f>'KV_1.1.sz.mell.'!B34</f>
        <v>Iparűzési adó</v>
      </c>
      <c r="C32" s="272"/>
    </row>
    <row r="33" spans="1:3" s="90" customFormat="1" ht="12" customHeight="1" x14ac:dyDescent="0.2">
      <c r="A33" s="408" t="s">
        <v>265</v>
      </c>
      <c r="B33" s="388" t="str">
        <f>'KV_1.1.sz.mell.'!B35</f>
        <v>Talajterhelési díj</v>
      </c>
      <c r="C33" s="272"/>
    </row>
    <row r="34" spans="1:3" s="90" customFormat="1" ht="12" customHeight="1" x14ac:dyDescent="0.2">
      <c r="A34" s="408" t="s">
        <v>544</v>
      </c>
      <c r="B34" s="388" t="str">
        <f>'KV_1.1.sz.mell.'!B36</f>
        <v>Gépjárműadó</v>
      </c>
      <c r="C34" s="272"/>
    </row>
    <row r="35" spans="1:3" s="90" customFormat="1" ht="12" customHeight="1" x14ac:dyDescent="0.2">
      <c r="A35" s="408" t="s">
        <v>545</v>
      </c>
      <c r="B35" s="388" t="str">
        <f>'KV_1.1.sz.mell.'!B37</f>
        <v>Egyéb közhatalmi bevételek</v>
      </c>
      <c r="C35" s="272"/>
    </row>
    <row r="36" spans="1:3" s="90" customFormat="1" ht="12" customHeight="1" thickBot="1" x14ac:dyDescent="0.25">
      <c r="A36" s="409" t="s">
        <v>546</v>
      </c>
      <c r="B36" s="388" t="str">
        <f>'KV_1.1.sz.mell.'!B38</f>
        <v>Kommunális adó</v>
      </c>
      <c r="C36" s="274"/>
    </row>
    <row r="37" spans="1:3" s="90" customFormat="1" ht="12" customHeight="1" thickBot="1" x14ac:dyDescent="0.25">
      <c r="A37" s="32" t="s">
        <v>22</v>
      </c>
      <c r="B37" s="21" t="s">
        <v>426</v>
      </c>
      <c r="C37" s="270">
        <f>SUM(C38:C48)</f>
        <v>0</v>
      </c>
    </row>
    <row r="38" spans="1:3" s="90" customFormat="1" ht="12" customHeight="1" x14ac:dyDescent="0.2">
      <c r="A38" s="407" t="s">
        <v>91</v>
      </c>
      <c r="B38" s="388" t="s">
        <v>269</v>
      </c>
      <c r="C38" s="273"/>
    </row>
    <row r="39" spans="1:3" s="90" customFormat="1" ht="12" customHeight="1" x14ac:dyDescent="0.2">
      <c r="A39" s="408" t="s">
        <v>92</v>
      </c>
      <c r="B39" s="389" t="s">
        <v>270</v>
      </c>
      <c r="C39" s="272"/>
    </row>
    <row r="40" spans="1:3" s="90" customFormat="1" ht="12" customHeight="1" x14ac:dyDescent="0.2">
      <c r="A40" s="408" t="s">
        <v>93</v>
      </c>
      <c r="B40" s="389" t="s">
        <v>271</v>
      </c>
      <c r="C40" s="272"/>
    </row>
    <row r="41" spans="1:3" s="90" customFormat="1" ht="12" customHeight="1" x14ac:dyDescent="0.2">
      <c r="A41" s="408" t="s">
        <v>173</v>
      </c>
      <c r="B41" s="389" t="s">
        <v>272</v>
      </c>
      <c r="C41" s="272"/>
    </row>
    <row r="42" spans="1:3" s="90" customFormat="1" ht="12" customHeight="1" x14ac:dyDescent="0.2">
      <c r="A42" s="408" t="s">
        <v>174</v>
      </c>
      <c r="B42" s="389" t="s">
        <v>273</v>
      </c>
      <c r="C42" s="272"/>
    </row>
    <row r="43" spans="1:3" s="90" customFormat="1" ht="12" customHeight="1" x14ac:dyDescent="0.2">
      <c r="A43" s="408" t="s">
        <v>175</v>
      </c>
      <c r="B43" s="389" t="s">
        <v>274</v>
      </c>
      <c r="C43" s="272"/>
    </row>
    <row r="44" spans="1:3" s="90" customFormat="1" ht="12" customHeight="1" x14ac:dyDescent="0.2">
      <c r="A44" s="408" t="s">
        <v>176</v>
      </c>
      <c r="B44" s="389" t="s">
        <v>275</v>
      </c>
      <c r="C44" s="272"/>
    </row>
    <row r="45" spans="1:3" s="90" customFormat="1" ht="12" customHeight="1" x14ac:dyDescent="0.2">
      <c r="A45" s="408" t="s">
        <v>177</v>
      </c>
      <c r="B45" s="389" t="s">
        <v>553</v>
      </c>
      <c r="C45" s="272"/>
    </row>
    <row r="46" spans="1:3" s="90" customFormat="1" ht="12" customHeight="1" x14ac:dyDescent="0.2">
      <c r="A46" s="408" t="s">
        <v>267</v>
      </c>
      <c r="B46" s="389" t="s">
        <v>277</v>
      </c>
      <c r="C46" s="275"/>
    </row>
    <row r="47" spans="1:3" s="90" customFormat="1" ht="12" customHeight="1" x14ac:dyDescent="0.2">
      <c r="A47" s="409" t="s">
        <v>268</v>
      </c>
      <c r="B47" s="390" t="s">
        <v>428</v>
      </c>
      <c r="C47" s="376"/>
    </row>
    <row r="48" spans="1:3" s="90" customFormat="1" ht="12" customHeight="1" thickBot="1" x14ac:dyDescent="0.25">
      <c r="A48" s="409" t="s">
        <v>427</v>
      </c>
      <c r="B48" s="390" t="s">
        <v>278</v>
      </c>
      <c r="C48" s="376"/>
    </row>
    <row r="49" spans="1:3" s="90" customFormat="1" ht="12" customHeight="1" thickBot="1" x14ac:dyDescent="0.25">
      <c r="A49" s="32" t="s">
        <v>23</v>
      </c>
      <c r="B49" s="21" t="s">
        <v>279</v>
      </c>
      <c r="C49" s="270">
        <f>SUM(C50:C54)</f>
        <v>0</v>
      </c>
    </row>
    <row r="50" spans="1:3" s="90" customFormat="1" ht="12" customHeight="1" x14ac:dyDescent="0.2">
      <c r="A50" s="407" t="s">
        <v>94</v>
      </c>
      <c r="B50" s="388" t="s">
        <v>283</v>
      </c>
      <c r="C50" s="432"/>
    </row>
    <row r="51" spans="1:3" s="90" customFormat="1" ht="12" customHeight="1" x14ac:dyDescent="0.2">
      <c r="A51" s="408" t="s">
        <v>95</v>
      </c>
      <c r="B51" s="389" t="s">
        <v>284</v>
      </c>
      <c r="C51" s="275"/>
    </row>
    <row r="52" spans="1:3" s="90" customFormat="1" ht="12" customHeight="1" x14ac:dyDescent="0.2">
      <c r="A52" s="408" t="s">
        <v>280</v>
      </c>
      <c r="B52" s="389" t="s">
        <v>285</v>
      </c>
      <c r="C52" s="275"/>
    </row>
    <row r="53" spans="1:3" s="90" customFormat="1" ht="12" customHeight="1" x14ac:dyDescent="0.2">
      <c r="A53" s="408" t="s">
        <v>281</v>
      </c>
      <c r="B53" s="389" t="s">
        <v>286</v>
      </c>
      <c r="C53" s="275"/>
    </row>
    <row r="54" spans="1:3" s="90" customFormat="1" ht="12" customHeight="1" thickBot="1" x14ac:dyDescent="0.25">
      <c r="A54" s="409" t="s">
        <v>282</v>
      </c>
      <c r="B54" s="390" t="s">
        <v>287</v>
      </c>
      <c r="C54" s="376"/>
    </row>
    <row r="55" spans="1:3" s="90" customFormat="1" ht="12" customHeight="1" thickBot="1" x14ac:dyDescent="0.25">
      <c r="A55" s="32" t="s">
        <v>178</v>
      </c>
      <c r="B55" s="21" t="s">
        <v>288</v>
      </c>
      <c r="C55" s="270">
        <f>SUM(C56:C58)</f>
        <v>0</v>
      </c>
    </row>
    <row r="56" spans="1:3" s="90" customFormat="1" ht="12" customHeight="1" x14ac:dyDescent="0.2">
      <c r="A56" s="407" t="s">
        <v>96</v>
      </c>
      <c r="B56" s="388" t="s">
        <v>289</v>
      </c>
      <c r="C56" s="273"/>
    </row>
    <row r="57" spans="1:3" s="90" customFormat="1" ht="12" customHeight="1" x14ac:dyDescent="0.2">
      <c r="A57" s="408" t="s">
        <v>97</v>
      </c>
      <c r="B57" s="389" t="s">
        <v>418</v>
      </c>
      <c r="C57" s="272"/>
    </row>
    <row r="58" spans="1:3" s="90" customFormat="1" ht="12" customHeight="1" x14ac:dyDescent="0.2">
      <c r="A58" s="408" t="s">
        <v>292</v>
      </c>
      <c r="B58" s="389" t="s">
        <v>290</v>
      </c>
      <c r="C58" s="272"/>
    </row>
    <row r="59" spans="1:3" s="90" customFormat="1" ht="12" customHeight="1" thickBot="1" x14ac:dyDescent="0.25">
      <c r="A59" s="409" t="s">
        <v>293</v>
      </c>
      <c r="B59" s="390" t="s">
        <v>291</v>
      </c>
      <c r="C59" s="274"/>
    </row>
    <row r="60" spans="1:3" s="90" customFormat="1" ht="12" customHeight="1" thickBot="1" x14ac:dyDescent="0.25">
      <c r="A60" s="32" t="s">
        <v>25</v>
      </c>
      <c r="B60" s="265" t="s">
        <v>294</v>
      </c>
      <c r="C60" s="270">
        <f>SUM(C61:C63)</f>
        <v>0</v>
      </c>
    </row>
    <row r="61" spans="1:3" s="90" customFormat="1" ht="12" customHeight="1" x14ac:dyDescent="0.2">
      <c r="A61" s="407" t="s">
        <v>179</v>
      </c>
      <c r="B61" s="388" t="s">
        <v>296</v>
      </c>
      <c r="C61" s="275"/>
    </row>
    <row r="62" spans="1:3" s="90" customFormat="1" ht="12" customHeight="1" x14ac:dyDescent="0.2">
      <c r="A62" s="408" t="s">
        <v>180</v>
      </c>
      <c r="B62" s="389" t="s">
        <v>419</v>
      </c>
      <c r="C62" s="275"/>
    </row>
    <row r="63" spans="1:3" s="90" customFormat="1" ht="12" customHeight="1" x14ac:dyDescent="0.2">
      <c r="A63" s="408" t="s">
        <v>226</v>
      </c>
      <c r="B63" s="389" t="s">
        <v>297</v>
      </c>
      <c r="C63" s="275"/>
    </row>
    <row r="64" spans="1:3" s="90" customFormat="1" ht="12" customHeight="1" thickBot="1" x14ac:dyDescent="0.25">
      <c r="A64" s="409" t="s">
        <v>295</v>
      </c>
      <c r="B64" s="390" t="s">
        <v>298</v>
      </c>
      <c r="C64" s="275"/>
    </row>
    <row r="65" spans="1:3" s="90" customFormat="1" ht="12" customHeight="1" thickBot="1" x14ac:dyDescent="0.25">
      <c r="A65" s="32" t="s">
        <v>26</v>
      </c>
      <c r="B65" s="21" t="s">
        <v>299</v>
      </c>
      <c r="C65" s="276">
        <f>+C8+C15+C22+C29+C37+C49+C55+C60</f>
        <v>0</v>
      </c>
    </row>
    <row r="66" spans="1:3" s="90" customFormat="1" ht="12" customHeight="1" thickBot="1" x14ac:dyDescent="0.2">
      <c r="A66" s="410" t="s">
        <v>386</v>
      </c>
      <c r="B66" s="265" t="s">
        <v>301</v>
      </c>
      <c r="C66" s="270">
        <f>SUM(C67:C69)</f>
        <v>0</v>
      </c>
    </row>
    <row r="67" spans="1:3" s="90" customFormat="1" ht="12" customHeight="1" x14ac:dyDescent="0.2">
      <c r="A67" s="407" t="s">
        <v>329</v>
      </c>
      <c r="B67" s="388" t="s">
        <v>302</v>
      </c>
      <c r="C67" s="275"/>
    </row>
    <row r="68" spans="1:3" s="90" customFormat="1" ht="12" customHeight="1" x14ac:dyDescent="0.2">
      <c r="A68" s="408" t="s">
        <v>338</v>
      </c>
      <c r="B68" s="389" t="s">
        <v>303</v>
      </c>
      <c r="C68" s="275"/>
    </row>
    <row r="69" spans="1:3" s="90" customFormat="1" ht="12" customHeight="1" thickBot="1" x14ac:dyDescent="0.25">
      <c r="A69" s="409" t="s">
        <v>339</v>
      </c>
      <c r="B69" s="391" t="s">
        <v>304</v>
      </c>
      <c r="C69" s="275"/>
    </row>
    <row r="70" spans="1:3" s="90" customFormat="1" ht="12" customHeight="1" thickBot="1" x14ac:dyDescent="0.2">
      <c r="A70" s="410" t="s">
        <v>305</v>
      </c>
      <c r="B70" s="265" t="s">
        <v>306</v>
      </c>
      <c r="C70" s="270">
        <f>SUM(C71:C74)</f>
        <v>0</v>
      </c>
    </row>
    <row r="71" spans="1:3" s="90" customFormat="1" ht="12" customHeight="1" x14ac:dyDescent="0.2">
      <c r="A71" s="407" t="s">
        <v>147</v>
      </c>
      <c r="B71" s="388" t="s">
        <v>307</v>
      </c>
      <c r="C71" s="275"/>
    </row>
    <row r="72" spans="1:3" s="90" customFormat="1" ht="12" customHeight="1" x14ac:dyDescent="0.2">
      <c r="A72" s="408" t="s">
        <v>148</v>
      </c>
      <c r="B72" s="389" t="s">
        <v>561</v>
      </c>
      <c r="C72" s="275"/>
    </row>
    <row r="73" spans="1:3" s="90" customFormat="1" ht="12" customHeight="1" x14ac:dyDescent="0.2">
      <c r="A73" s="408" t="s">
        <v>330</v>
      </c>
      <c r="B73" s="389" t="s">
        <v>308</v>
      </c>
      <c r="C73" s="275"/>
    </row>
    <row r="74" spans="1:3" s="90" customFormat="1" ht="12" customHeight="1" x14ac:dyDescent="0.2">
      <c r="A74" s="408" t="s">
        <v>331</v>
      </c>
      <c r="B74" s="266" t="s">
        <v>562</v>
      </c>
      <c r="C74" s="275"/>
    </row>
    <row r="75" spans="1:3" s="90" customFormat="1" ht="12" customHeight="1" thickBot="1" x14ac:dyDescent="0.2">
      <c r="A75" s="414" t="s">
        <v>309</v>
      </c>
      <c r="B75" s="554" t="s">
        <v>310</v>
      </c>
      <c r="C75" s="457">
        <f>SUM(C76:C77)</f>
        <v>0</v>
      </c>
    </row>
    <row r="76" spans="1:3" s="90" customFormat="1" ht="12" customHeight="1" x14ac:dyDescent="0.2">
      <c r="A76" s="407" t="s">
        <v>332</v>
      </c>
      <c r="B76" s="388" t="s">
        <v>311</v>
      </c>
      <c r="C76" s="275"/>
    </row>
    <row r="77" spans="1:3" s="90" customFormat="1" ht="12" customHeight="1" thickBot="1" x14ac:dyDescent="0.25">
      <c r="A77" s="409" t="s">
        <v>333</v>
      </c>
      <c r="B77" s="390" t="s">
        <v>312</v>
      </c>
      <c r="C77" s="275"/>
    </row>
    <row r="78" spans="1:3" s="89" customFormat="1" ht="12" customHeight="1" thickBot="1" x14ac:dyDescent="0.2">
      <c r="A78" s="410" t="s">
        <v>313</v>
      </c>
      <c r="B78" s="265" t="s">
        <v>314</v>
      </c>
      <c r="C78" s="270">
        <f>SUM(C79:C81)</f>
        <v>0</v>
      </c>
    </row>
    <row r="79" spans="1:3" s="90" customFormat="1" ht="12" customHeight="1" x14ac:dyDescent="0.2">
      <c r="A79" s="407" t="s">
        <v>334</v>
      </c>
      <c r="B79" s="388" t="s">
        <v>315</v>
      </c>
      <c r="C79" s="275"/>
    </row>
    <row r="80" spans="1:3" s="90" customFormat="1" ht="12" customHeight="1" x14ac:dyDescent="0.2">
      <c r="A80" s="408" t="s">
        <v>335</v>
      </c>
      <c r="B80" s="389" t="s">
        <v>316</v>
      </c>
      <c r="C80" s="275"/>
    </row>
    <row r="81" spans="1:3" s="90" customFormat="1" ht="12" customHeight="1" thickBot="1" x14ac:dyDescent="0.25">
      <c r="A81" s="409" t="s">
        <v>336</v>
      </c>
      <c r="B81" s="390" t="s">
        <v>563</v>
      </c>
      <c r="C81" s="275"/>
    </row>
    <row r="82" spans="1:3" s="90" customFormat="1" ht="12" customHeight="1" thickBot="1" x14ac:dyDescent="0.2">
      <c r="A82" s="410" t="s">
        <v>317</v>
      </c>
      <c r="B82" s="265" t="s">
        <v>337</v>
      </c>
      <c r="C82" s="270">
        <f>SUM(C83:C86)</f>
        <v>0</v>
      </c>
    </row>
    <row r="83" spans="1:3" s="90" customFormat="1" ht="12" customHeight="1" x14ac:dyDescent="0.2">
      <c r="A83" s="411" t="s">
        <v>318</v>
      </c>
      <c r="B83" s="388" t="s">
        <v>319</v>
      </c>
      <c r="C83" s="275"/>
    </row>
    <row r="84" spans="1:3" s="90" customFormat="1" ht="12" customHeight="1" x14ac:dyDescent="0.2">
      <c r="A84" s="412" t="s">
        <v>320</v>
      </c>
      <c r="B84" s="389" t="s">
        <v>321</v>
      </c>
      <c r="C84" s="275"/>
    </row>
    <row r="85" spans="1:3" s="90" customFormat="1" ht="12" customHeight="1" x14ac:dyDescent="0.2">
      <c r="A85" s="412" t="s">
        <v>322</v>
      </c>
      <c r="B85" s="389" t="s">
        <v>323</v>
      </c>
      <c r="C85" s="275"/>
    </row>
    <row r="86" spans="1:3" s="89" customFormat="1" ht="12" customHeight="1" thickBot="1" x14ac:dyDescent="0.25">
      <c r="A86" s="413" t="s">
        <v>324</v>
      </c>
      <c r="B86" s="390" t="s">
        <v>325</v>
      </c>
      <c r="C86" s="275"/>
    </row>
    <row r="87" spans="1:3" s="89" customFormat="1" ht="12" customHeight="1" thickBot="1" x14ac:dyDescent="0.2">
      <c r="A87" s="410" t="s">
        <v>326</v>
      </c>
      <c r="B87" s="265" t="s">
        <v>467</v>
      </c>
      <c r="C87" s="433"/>
    </row>
    <row r="88" spans="1:3" s="89" customFormat="1" ht="12" customHeight="1" thickBot="1" x14ac:dyDescent="0.2">
      <c r="A88" s="410" t="s">
        <v>499</v>
      </c>
      <c r="B88" s="265" t="s">
        <v>327</v>
      </c>
      <c r="C88" s="433"/>
    </row>
    <row r="89" spans="1:3" s="89" customFormat="1" ht="12" customHeight="1" thickBot="1" x14ac:dyDescent="0.2">
      <c r="A89" s="410" t="s">
        <v>500</v>
      </c>
      <c r="B89" s="395" t="s">
        <v>470</v>
      </c>
      <c r="C89" s="276">
        <f>+C66+C70+C75+C78+C82+C88+C87</f>
        <v>0</v>
      </c>
    </row>
    <row r="90" spans="1:3" s="89" customFormat="1" ht="12" customHeight="1" thickBot="1" x14ac:dyDescent="0.2">
      <c r="A90" s="414" t="s">
        <v>501</v>
      </c>
      <c r="B90" s="396" t="s">
        <v>502</v>
      </c>
      <c r="C90" s="276">
        <f>+C65+C89</f>
        <v>0</v>
      </c>
    </row>
    <row r="91" spans="1:3" s="90" customFormat="1" ht="6.75" customHeight="1" thickBot="1" x14ac:dyDescent="0.25">
      <c r="A91" s="214"/>
      <c r="B91" s="215"/>
      <c r="C91" s="335"/>
    </row>
    <row r="92" spans="1:3" s="68" customFormat="1" ht="16.5" customHeight="1" thickBot="1" x14ac:dyDescent="0.25">
      <c r="A92" s="218"/>
      <c r="B92" s="219" t="s">
        <v>57</v>
      </c>
      <c r="C92" s="337"/>
    </row>
    <row r="93" spans="1:3" s="91" customFormat="1" ht="12" customHeight="1" thickBot="1" x14ac:dyDescent="0.25">
      <c r="A93" s="382" t="s">
        <v>18</v>
      </c>
      <c r="B93" s="28" t="s">
        <v>506</v>
      </c>
      <c r="C93" s="269">
        <f>+C94+C95+C96+C97+C98+C111</f>
        <v>0</v>
      </c>
    </row>
    <row r="94" spans="1:3" ht="12" customHeight="1" x14ac:dyDescent="0.2">
      <c r="A94" s="415" t="s">
        <v>98</v>
      </c>
      <c r="B94" s="10" t="s">
        <v>49</v>
      </c>
      <c r="C94" s="271"/>
    </row>
    <row r="95" spans="1:3" ht="12" customHeight="1" x14ac:dyDescent="0.2">
      <c r="A95" s="408" t="s">
        <v>99</v>
      </c>
      <c r="B95" s="8" t="s">
        <v>181</v>
      </c>
      <c r="C95" s="272"/>
    </row>
    <row r="96" spans="1:3" ht="12" customHeight="1" x14ac:dyDescent="0.2">
      <c r="A96" s="408" t="s">
        <v>100</v>
      </c>
      <c r="B96" s="8" t="s">
        <v>138</v>
      </c>
      <c r="C96" s="274"/>
    </row>
    <row r="97" spans="1:3" ht="12" customHeight="1" x14ac:dyDescent="0.2">
      <c r="A97" s="408" t="s">
        <v>101</v>
      </c>
      <c r="B97" s="11" t="s">
        <v>182</v>
      </c>
      <c r="C97" s="274"/>
    </row>
    <row r="98" spans="1:3" ht="12" customHeight="1" x14ac:dyDescent="0.2">
      <c r="A98" s="408" t="s">
        <v>112</v>
      </c>
      <c r="B98" s="19" t="s">
        <v>183</v>
      </c>
      <c r="C98" s="274"/>
    </row>
    <row r="99" spans="1:3" ht="12" customHeight="1" x14ac:dyDescent="0.2">
      <c r="A99" s="408" t="s">
        <v>102</v>
      </c>
      <c r="B99" s="8" t="s">
        <v>503</v>
      </c>
      <c r="C99" s="274"/>
    </row>
    <row r="100" spans="1:3" ht="12" customHeight="1" x14ac:dyDescent="0.2">
      <c r="A100" s="408" t="s">
        <v>103</v>
      </c>
      <c r="B100" s="138" t="s">
        <v>433</v>
      </c>
      <c r="C100" s="274"/>
    </row>
    <row r="101" spans="1:3" ht="12" customHeight="1" x14ac:dyDescent="0.2">
      <c r="A101" s="408" t="s">
        <v>113</v>
      </c>
      <c r="B101" s="138" t="s">
        <v>432</v>
      </c>
      <c r="C101" s="274"/>
    </row>
    <row r="102" spans="1:3" ht="12" customHeight="1" x14ac:dyDescent="0.2">
      <c r="A102" s="408" t="s">
        <v>114</v>
      </c>
      <c r="B102" s="138" t="s">
        <v>343</v>
      </c>
      <c r="C102" s="274"/>
    </row>
    <row r="103" spans="1:3" ht="12" customHeight="1" x14ac:dyDescent="0.2">
      <c r="A103" s="408" t="s">
        <v>115</v>
      </c>
      <c r="B103" s="139" t="s">
        <v>344</v>
      </c>
      <c r="C103" s="274"/>
    </row>
    <row r="104" spans="1:3" ht="12" customHeight="1" x14ac:dyDescent="0.2">
      <c r="A104" s="408" t="s">
        <v>116</v>
      </c>
      <c r="B104" s="139" t="s">
        <v>345</v>
      </c>
      <c r="C104" s="274"/>
    </row>
    <row r="105" spans="1:3" ht="12" customHeight="1" x14ac:dyDescent="0.2">
      <c r="A105" s="408" t="s">
        <v>118</v>
      </c>
      <c r="B105" s="138" t="s">
        <v>346</v>
      </c>
      <c r="C105" s="274"/>
    </row>
    <row r="106" spans="1:3" ht="12" customHeight="1" x14ac:dyDescent="0.2">
      <c r="A106" s="408" t="s">
        <v>184</v>
      </c>
      <c r="B106" s="138" t="s">
        <v>347</v>
      </c>
      <c r="C106" s="274"/>
    </row>
    <row r="107" spans="1:3" ht="12" customHeight="1" x14ac:dyDescent="0.2">
      <c r="A107" s="408" t="s">
        <v>341</v>
      </c>
      <c r="B107" s="139" t="s">
        <v>348</v>
      </c>
      <c r="C107" s="274"/>
    </row>
    <row r="108" spans="1:3" ht="12" customHeight="1" x14ac:dyDescent="0.2">
      <c r="A108" s="416" t="s">
        <v>342</v>
      </c>
      <c r="B108" s="140" t="s">
        <v>349</v>
      </c>
      <c r="C108" s="274"/>
    </row>
    <row r="109" spans="1:3" ht="12" customHeight="1" x14ac:dyDescent="0.2">
      <c r="A109" s="408" t="s">
        <v>430</v>
      </c>
      <c r="B109" s="140" t="s">
        <v>350</v>
      </c>
      <c r="C109" s="274"/>
    </row>
    <row r="110" spans="1:3" ht="12" customHeight="1" x14ac:dyDescent="0.2">
      <c r="A110" s="408" t="s">
        <v>431</v>
      </c>
      <c r="B110" s="139" t="s">
        <v>351</v>
      </c>
      <c r="C110" s="272"/>
    </row>
    <row r="111" spans="1:3" ht="12" customHeight="1" x14ac:dyDescent="0.2">
      <c r="A111" s="408" t="s">
        <v>435</v>
      </c>
      <c r="B111" s="11" t="s">
        <v>50</v>
      </c>
      <c r="C111" s="272"/>
    </row>
    <row r="112" spans="1:3" ht="12" customHeight="1" x14ac:dyDescent="0.2">
      <c r="A112" s="409" t="s">
        <v>436</v>
      </c>
      <c r="B112" s="8" t="s">
        <v>504</v>
      </c>
      <c r="C112" s="274"/>
    </row>
    <row r="113" spans="1:3" ht="12" customHeight="1" thickBot="1" x14ac:dyDescent="0.25">
      <c r="A113" s="417" t="s">
        <v>437</v>
      </c>
      <c r="B113" s="141" t="s">
        <v>505</v>
      </c>
      <c r="C113" s="278"/>
    </row>
    <row r="114" spans="1:3" ht="12" customHeight="1" thickBot="1" x14ac:dyDescent="0.25">
      <c r="A114" s="32" t="s">
        <v>19</v>
      </c>
      <c r="B114" s="27" t="s">
        <v>352</v>
      </c>
      <c r="C114" s="270">
        <f>+C115+C117+C119</f>
        <v>0</v>
      </c>
    </row>
    <row r="115" spans="1:3" ht="12" customHeight="1" x14ac:dyDescent="0.2">
      <c r="A115" s="407" t="s">
        <v>104</v>
      </c>
      <c r="B115" s="8" t="s">
        <v>225</v>
      </c>
      <c r="C115" s="273"/>
    </row>
    <row r="116" spans="1:3" ht="12" customHeight="1" x14ac:dyDescent="0.2">
      <c r="A116" s="407" t="s">
        <v>105</v>
      </c>
      <c r="B116" s="12" t="s">
        <v>356</v>
      </c>
      <c r="C116" s="273"/>
    </row>
    <row r="117" spans="1:3" ht="12" customHeight="1" x14ac:dyDescent="0.2">
      <c r="A117" s="407" t="s">
        <v>106</v>
      </c>
      <c r="B117" s="12" t="s">
        <v>185</v>
      </c>
      <c r="C117" s="272"/>
    </row>
    <row r="118" spans="1:3" ht="12" customHeight="1" x14ac:dyDescent="0.2">
      <c r="A118" s="407" t="s">
        <v>107</v>
      </c>
      <c r="B118" s="12" t="s">
        <v>357</v>
      </c>
      <c r="C118" s="237"/>
    </row>
    <row r="119" spans="1:3" ht="12" customHeight="1" x14ac:dyDescent="0.2">
      <c r="A119" s="407" t="s">
        <v>108</v>
      </c>
      <c r="B119" s="267" t="s">
        <v>227</v>
      </c>
      <c r="C119" s="237"/>
    </row>
    <row r="120" spans="1:3" ht="12" customHeight="1" x14ac:dyDescent="0.2">
      <c r="A120" s="407" t="s">
        <v>117</v>
      </c>
      <c r="B120" s="266" t="s">
        <v>420</v>
      </c>
      <c r="C120" s="237"/>
    </row>
    <row r="121" spans="1:3" ht="12" customHeight="1" x14ac:dyDescent="0.2">
      <c r="A121" s="407" t="s">
        <v>119</v>
      </c>
      <c r="B121" s="384" t="s">
        <v>362</v>
      </c>
      <c r="C121" s="237"/>
    </row>
    <row r="122" spans="1:3" ht="12" customHeight="1" x14ac:dyDescent="0.2">
      <c r="A122" s="407" t="s">
        <v>186</v>
      </c>
      <c r="B122" s="139" t="s">
        <v>345</v>
      </c>
      <c r="C122" s="237"/>
    </row>
    <row r="123" spans="1:3" ht="12" customHeight="1" x14ac:dyDescent="0.2">
      <c r="A123" s="407" t="s">
        <v>187</v>
      </c>
      <c r="B123" s="139" t="s">
        <v>361</v>
      </c>
      <c r="C123" s="237"/>
    </row>
    <row r="124" spans="1:3" ht="12" customHeight="1" x14ac:dyDescent="0.2">
      <c r="A124" s="407" t="s">
        <v>188</v>
      </c>
      <c r="B124" s="139" t="s">
        <v>360</v>
      </c>
      <c r="C124" s="237"/>
    </row>
    <row r="125" spans="1:3" ht="12" customHeight="1" x14ac:dyDescent="0.2">
      <c r="A125" s="407" t="s">
        <v>353</v>
      </c>
      <c r="B125" s="139" t="s">
        <v>348</v>
      </c>
      <c r="C125" s="237"/>
    </row>
    <row r="126" spans="1:3" ht="12" customHeight="1" x14ac:dyDescent="0.2">
      <c r="A126" s="407" t="s">
        <v>354</v>
      </c>
      <c r="B126" s="139" t="s">
        <v>359</v>
      </c>
      <c r="C126" s="237"/>
    </row>
    <row r="127" spans="1:3" ht="12" customHeight="1" thickBot="1" x14ac:dyDescent="0.25">
      <c r="A127" s="416" t="s">
        <v>355</v>
      </c>
      <c r="B127" s="139" t="s">
        <v>358</v>
      </c>
      <c r="C127" s="239"/>
    </row>
    <row r="128" spans="1:3" ht="12" customHeight="1" thickBot="1" x14ac:dyDescent="0.25">
      <c r="A128" s="32" t="s">
        <v>20</v>
      </c>
      <c r="B128" s="120" t="s">
        <v>440</v>
      </c>
      <c r="C128" s="270">
        <f>+C93+C114</f>
        <v>0</v>
      </c>
    </row>
    <row r="129" spans="1:11" ht="12" customHeight="1" thickBot="1" x14ac:dyDescent="0.25">
      <c r="A129" s="32" t="s">
        <v>21</v>
      </c>
      <c r="B129" s="120" t="s">
        <v>441</v>
      </c>
      <c r="C129" s="270">
        <f>+C130+C131+C132</f>
        <v>0</v>
      </c>
    </row>
    <row r="130" spans="1:11" s="91" customFormat="1" ht="12" customHeight="1" x14ac:dyDescent="0.2">
      <c r="A130" s="407" t="s">
        <v>262</v>
      </c>
      <c r="B130" s="9" t="s">
        <v>509</v>
      </c>
      <c r="C130" s="237"/>
    </row>
    <row r="131" spans="1:11" ht="12" customHeight="1" x14ac:dyDescent="0.2">
      <c r="A131" s="407" t="s">
        <v>263</v>
      </c>
      <c r="B131" s="9" t="s">
        <v>449</v>
      </c>
      <c r="C131" s="237"/>
    </row>
    <row r="132" spans="1:11" ht="12" customHeight="1" thickBot="1" x14ac:dyDescent="0.25">
      <c r="A132" s="416" t="s">
        <v>264</v>
      </c>
      <c r="B132" s="7" t="s">
        <v>508</v>
      </c>
      <c r="C132" s="237"/>
    </row>
    <row r="133" spans="1:11" ht="12" customHeight="1" thickBot="1" x14ac:dyDescent="0.25">
      <c r="A133" s="32" t="s">
        <v>22</v>
      </c>
      <c r="B133" s="120" t="s">
        <v>442</v>
      </c>
      <c r="C133" s="270">
        <f>+C134+C135+C136+C137+C138+C139</f>
        <v>0</v>
      </c>
    </row>
    <row r="134" spans="1:11" ht="12" customHeight="1" x14ac:dyDescent="0.2">
      <c r="A134" s="407" t="s">
        <v>91</v>
      </c>
      <c r="B134" s="9" t="s">
        <v>451</v>
      </c>
      <c r="C134" s="237"/>
    </row>
    <row r="135" spans="1:11" ht="12" customHeight="1" x14ac:dyDescent="0.2">
      <c r="A135" s="407" t="s">
        <v>92</v>
      </c>
      <c r="B135" s="9" t="s">
        <v>443</v>
      </c>
      <c r="C135" s="237"/>
    </row>
    <row r="136" spans="1:11" ht="12" customHeight="1" x14ac:dyDescent="0.2">
      <c r="A136" s="407" t="s">
        <v>93</v>
      </c>
      <c r="B136" s="9" t="s">
        <v>444</v>
      </c>
      <c r="C136" s="237"/>
    </row>
    <row r="137" spans="1:11" ht="12" customHeight="1" x14ac:dyDescent="0.2">
      <c r="A137" s="407" t="s">
        <v>173</v>
      </c>
      <c r="B137" s="9" t="s">
        <v>507</v>
      </c>
      <c r="C137" s="237"/>
    </row>
    <row r="138" spans="1:11" ht="12" customHeight="1" x14ac:dyDescent="0.2">
      <c r="A138" s="407" t="s">
        <v>174</v>
      </c>
      <c r="B138" s="9" t="s">
        <v>446</v>
      </c>
      <c r="C138" s="237"/>
    </row>
    <row r="139" spans="1:11" s="91" customFormat="1" ht="12" customHeight="1" thickBot="1" x14ac:dyDescent="0.25">
      <c r="A139" s="416" t="s">
        <v>175</v>
      </c>
      <c r="B139" s="7" t="s">
        <v>447</v>
      </c>
      <c r="C139" s="237"/>
    </row>
    <row r="140" spans="1:11" ht="12" customHeight="1" thickBot="1" x14ac:dyDescent="0.25">
      <c r="A140" s="32" t="s">
        <v>23</v>
      </c>
      <c r="B140" s="120" t="s">
        <v>533</v>
      </c>
      <c r="C140" s="276">
        <f>+C141+C142+C144+C145+C143</f>
        <v>0</v>
      </c>
      <c r="K140" s="225"/>
    </row>
    <row r="141" spans="1:11" x14ac:dyDescent="0.2">
      <c r="A141" s="407" t="s">
        <v>94</v>
      </c>
      <c r="B141" s="9" t="s">
        <v>363</v>
      </c>
      <c r="C141" s="237"/>
    </row>
    <row r="142" spans="1:11" ht="12" customHeight="1" x14ac:dyDescent="0.2">
      <c r="A142" s="407" t="s">
        <v>95</v>
      </c>
      <c r="B142" s="9" t="s">
        <v>364</v>
      </c>
      <c r="C142" s="237"/>
    </row>
    <row r="143" spans="1:11" s="91" customFormat="1" ht="12" customHeight="1" x14ac:dyDescent="0.2">
      <c r="A143" s="407" t="s">
        <v>280</v>
      </c>
      <c r="B143" s="9" t="s">
        <v>532</v>
      </c>
      <c r="C143" s="237"/>
    </row>
    <row r="144" spans="1:11" s="91" customFormat="1" ht="12" customHeight="1" x14ac:dyDescent="0.2">
      <c r="A144" s="407" t="s">
        <v>281</v>
      </c>
      <c r="B144" s="9" t="s">
        <v>456</v>
      </c>
      <c r="C144" s="237"/>
    </row>
    <row r="145" spans="1:3" s="91" customFormat="1" ht="12" customHeight="1" thickBot="1" x14ac:dyDescent="0.25">
      <c r="A145" s="416" t="s">
        <v>282</v>
      </c>
      <c r="B145" s="7" t="s">
        <v>382</v>
      </c>
      <c r="C145" s="237"/>
    </row>
    <row r="146" spans="1:3" s="91" customFormat="1" ht="12" customHeight="1" thickBot="1" x14ac:dyDescent="0.25">
      <c r="A146" s="32" t="s">
        <v>24</v>
      </c>
      <c r="B146" s="120" t="s">
        <v>457</v>
      </c>
      <c r="C146" s="279">
        <f>+C147+C148+C149+C150+C151</f>
        <v>0</v>
      </c>
    </row>
    <row r="147" spans="1:3" s="91" customFormat="1" ht="12" customHeight="1" x14ac:dyDescent="0.2">
      <c r="A147" s="407" t="s">
        <v>96</v>
      </c>
      <c r="B147" s="9" t="s">
        <v>452</v>
      </c>
      <c r="C147" s="237"/>
    </row>
    <row r="148" spans="1:3" s="91" customFormat="1" ht="12" customHeight="1" x14ac:dyDescent="0.2">
      <c r="A148" s="407" t="s">
        <v>97</v>
      </c>
      <c r="B148" s="9" t="s">
        <v>459</v>
      </c>
      <c r="C148" s="237"/>
    </row>
    <row r="149" spans="1:3" s="91" customFormat="1" ht="12" customHeight="1" x14ac:dyDescent="0.2">
      <c r="A149" s="407" t="s">
        <v>292</v>
      </c>
      <c r="B149" s="9" t="s">
        <v>454</v>
      </c>
      <c r="C149" s="237"/>
    </row>
    <row r="150" spans="1:3" ht="12.75" customHeight="1" x14ac:dyDescent="0.2">
      <c r="A150" s="407" t="s">
        <v>293</v>
      </c>
      <c r="B150" s="9" t="s">
        <v>510</v>
      </c>
      <c r="C150" s="237"/>
    </row>
    <row r="151" spans="1:3" ht="12.75" customHeight="1" thickBot="1" x14ac:dyDescent="0.25">
      <c r="A151" s="416" t="s">
        <v>458</v>
      </c>
      <c r="B151" s="7" t="s">
        <v>461</v>
      </c>
      <c r="C151" s="239"/>
    </row>
    <row r="152" spans="1:3" ht="12.75" customHeight="1" thickBot="1" x14ac:dyDescent="0.25">
      <c r="A152" s="462" t="s">
        <v>25</v>
      </c>
      <c r="B152" s="120" t="s">
        <v>462</v>
      </c>
      <c r="C152" s="279"/>
    </row>
    <row r="153" spans="1:3" ht="12" customHeight="1" thickBot="1" x14ac:dyDescent="0.25">
      <c r="A153" s="462" t="s">
        <v>26</v>
      </c>
      <c r="B153" s="120" t="s">
        <v>463</v>
      </c>
      <c r="C153" s="279"/>
    </row>
    <row r="154" spans="1:3" ht="15.2" customHeight="1" thickBot="1" x14ac:dyDescent="0.25">
      <c r="A154" s="32" t="s">
        <v>27</v>
      </c>
      <c r="B154" s="120" t="s">
        <v>465</v>
      </c>
      <c r="C154" s="398">
        <f>+C129+C133+C140+C146+C152+C153</f>
        <v>0</v>
      </c>
    </row>
    <row r="155" spans="1:3" ht="13.5" thickBot="1" x14ac:dyDescent="0.25">
      <c r="A155" s="418" t="s">
        <v>28</v>
      </c>
      <c r="B155" s="353" t="s">
        <v>464</v>
      </c>
      <c r="C155" s="398">
        <f>+C128+C154</f>
        <v>0</v>
      </c>
    </row>
    <row r="156" spans="1:3" ht="7.5" customHeight="1" thickBot="1" x14ac:dyDescent="0.25">
      <c r="A156" s="361"/>
      <c r="B156" s="362"/>
      <c r="C156" s="594">
        <f>C90-C155</f>
        <v>0</v>
      </c>
    </row>
    <row r="157" spans="1:3" ht="14.45" customHeight="1" thickBot="1" x14ac:dyDescent="0.25">
      <c r="A157" s="223" t="s">
        <v>511</v>
      </c>
      <c r="B157" s="224"/>
      <c r="C157" s="117"/>
    </row>
    <row r="158" spans="1:3" ht="13.5" thickBot="1" x14ac:dyDescent="0.25">
      <c r="A158" s="223" t="s">
        <v>203</v>
      </c>
      <c r="B158" s="224"/>
      <c r="C158" s="117"/>
    </row>
    <row r="159" spans="1:3" x14ac:dyDescent="0.2">
      <c r="A159" s="591"/>
      <c r="B159" s="592"/>
      <c r="C159" s="593"/>
    </row>
    <row r="160" spans="1:3" x14ac:dyDescent="0.2">
      <c r="A160" s="591"/>
      <c r="B160" s="592"/>
    </row>
    <row r="161" spans="1:3" x14ac:dyDescent="0.2">
      <c r="A161" s="591"/>
      <c r="B161" s="592"/>
      <c r="C161" s="593"/>
    </row>
    <row r="162" spans="1:3" x14ac:dyDescent="0.2">
      <c r="A162" s="591"/>
      <c r="B162" s="592"/>
      <c r="C162" s="593"/>
    </row>
    <row r="163" spans="1:3" x14ac:dyDescent="0.2">
      <c r="A163" s="591"/>
      <c r="B163" s="592"/>
      <c r="C163" s="593"/>
    </row>
    <row r="164" spans="1:3" x14ac:dyDescent="0.2">
      <c r="A164" s="591"/>
      <c r="B164" s="592"/>
      <c r="C164" s="593"/>
    </row>
    <row r="165" spans="1:3" x14ac:dyDescent="0.2">
      <c r="A165" s="591"/>
      <c r="B165" s="592"/>
      <c r="C165" s="593"/>
    </row>
    <row r="166" spans="1:3" x14ac:dyDescent="0.2">
      <c r="A166" s="591"/>
      <c r="B166" s="592"/>
      <c r="C166" s="593"/>
    </row>
    <row r="167" spans="1:3" x14ac:dyDescent="0.2">
      <c r="A167" s="591"/>
      <c r="B167" s="592"/>
      <c r="C167" s="593"/>
    </row>
    <row r="168" spans="1:3" x14ac:dyDescent="0.2">
      <c r="A168" s="591"/>
      <c r="B168" s="592"/>
      <c r="C168" s="593"/>
    </row>
    <row r="169" spans="1:3" x14ac:dyDescent="0.2">
      <c r="A169" s="591"/>
      <c r="B169" s="592"/>
      <c r="C169" s="593"/>
    </row>
    <row r="170" spans="1:3" x14ac:dyDescent="0.2">
      <c r="A170" s="591"/>
      <c r="B170" s="592"/>
      <c r="C170" s="593"/>
    </row>
    <row r="171" spans="1:3" x14ac:dyDescent="0.2">
      <c r="A171" s="591"/>
      <c r="B171" s="592"/>
      <c r="C171" s="593"/>
    </row>
    <row r="172" spans="1:3" x14ac:dyDescent="0.2">
      <c r="A172" s="591"/>
      <c r="B172" s="592"/>
      <c r="C172" s="593"/>
    </row>
    <row r="173" spans="1:3" x14ac:dyDescent="0.2">
      <c r="A173" s="591"/>
      <c r="B173" s="592"/>
      <c r="C173" s="593"/>
    </row>
    <row r="174" spans="1:3" x14ac:dyDescent="0.2">
      <c r="A174" s="591"/>
      <c r="B174" s="592"/>
      <c r="C174" s="593"/>
    </row>
    <row r="175" spans="1:3" x14ac:dyDescent="0.2">
      <c r="A175" s="591"/>
      <c r="B175" s="592"/>
      <c r="C175" s="593"/>
    </row>
    <row r="176" spans="1:3" x14ac:dyDescent="0.2">
      <c r="A176" s="591"/>
      <c r="B176" s="592"/>
      <c r="C176" s="593"/>
    </row>
    <row r="177" spans="1:3" x14ac:dyDescent="0.2">
      <c r="A177" s="591"/>
      <c r="B177" s="592"/>
      <c r="C177" s="593"/>
    </row>
    <row r="178" spans="1:3" x14ac:dyDescent="0.2">
      <c r="A178" s="591"/>
      <c r="B178" s="592"/>
      <c r="C178" s="59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7EC7-80A3-40AC-B6AE-FAFB95C0F27A}">
  <sheetPr>
    <tabColor rgb="FF92D050"/>
  </sheetPr>
  <dimension ref="A1:K176"/>
  <sheetViews>
    <sheetView topLeftCell="A23" zoomScale="120" zoomScaleNormal="120" zoomScaleSheetLayoutView="85" workbookViewId="0">
      <selection activeCell="H21" sqref="H21"/>
    </sheetView>
  </sheetViews>
  <sheetFormatPr defaultRowHeight="12.75" x14ac:dyDescent="0.2"/>
  <cols>
    <col min="1" max="1" width="19.5" style="363" customWidth="1"/>
    <col min="2" max="2" width="72" style="364" customWidth="1"/>
    <col min="3" max="3" width="25" style="365" customWidth="1"/>
    <col min="4" max="16384" width="9.33203125" style="3"/>
  </cols>
  <sheetData>
    <row r="1" spans="1:3" s="2" customFormat="1" ht="16.5" customHeight="1" thickBot="1" x14ac:dyDescent="0.25">
      <c r="A1" s="572"/>
      <c r="B1" s="573"/>
      <c r="C1" s="569" t="str">
        <f>CONCATENATE("9.1.3. melléklet ",ALAPADATOK!A7," ",ALAPADATOK!B7," ",ALAPADATOK!C7," ",ALAPADATOK!D7," ",ALAPADATOK!E7," ",ALAPADATOK!F7," ",ALAPADATOK!G7," ",ALAPADATOK!H7)</f>
        <v>9.1.3. melléklet a … / 2020 ( … ) önkormányzati rendelethez</v>
      </c>
    </row>
    <row r="2" spans="1:3" s="87" customFormat="1" ht="21.2" customHeight="1" x14ac:dyDescent="0.2">
      <c r="A2" s="574" t="s">
        <v>61</v>
      </c>
      <c r="B2" s="575" t="str">
        <f>CONCATENATE(ALAPADATOK!A3)</f>
        <v>Sajószöged Községi Önkormányzat</v>
      </c>
      <c r="C2" s="576" t="s">
        <v>54</v>
      </c>
    </row>
    <row r="3" spans="1:3" s="87" customFormat="1" ht="16.5" thickBot="1" x14ac:dyDescent="0.25">
      <c r="A3" s="577" t="s">
        <v>200</v>
      </c>
      <c r="B3" s="578" t="s">
        <v>520</v>
      </c>
      <c r="C3" s="579" t="s">
        <v>423</v>
      </c>
    </row>
    <row r="4" spans="1:3" s="88" customFormat="1" ht="22.5" customHeight="1" thickBot="1" x14ac:dyDescent="0.3">
      <c r="A4" s="580"/>
      <c r="B4" s="580"/>
      <c r="C4" s="581" t="str">
        <f>'KV_9.1.2.sz.mell.'!C4</f>
        <v>Forintban!</v>
      </c>
    </row>
    <row r="5" spans="1:3" ht="13.5" thickBot="1" x14ac:dyDescent="0.25">
      <c r="A5" s="582" t="s">
        <v>202</v>
      </c>
      <c r="B5" s="583" t="s">
        <v>555</v>
      </c>
      <c r="C5" s="584" t="s">
        <v>55</v>
      </c>
    </row>
    <row r="6" spans="1:3" s="68" customFormat="1" ht="12.95" customHeight="1" thickBot="1" x14ac:dyDescent="0.25">
      <c r="A6" s="585"/>
      <c r="B6" s="586" t="s">
        <v>485</v>
      </c>
      <c r="C6" s="587" t="s">
        <v>486</v>
      </c>
    </row>
    <row r="7" spans="1:3" s="68" customFormat="1" ht="15.95" customHeight="1" thickBot="1" x14ac:dyDescent="0.25">
      <c r="A7" s="208"/>
      <c r="B7" s="209" t="s">
        <v>56</v>
      </c>
      <c r="C7" s="330"/>
    </row>
    <row r="8" spans="1:3" s="68" customFormat="1" ht="12" customHeight="1" thickBot="1" x14ac:dyDescent="0.25">
      <c r="A8" s="32" t="s">
        <v>18</v>
      </c>
      <c r="B8" s="21" t="s">
        <v>246</v>
      </c>
      <c r="C8" s="270">
        <f>+C9+C10+C11+C12+C13+C14</f>
        <v>0</v>
      </c>
    </row>
    <row r="9" spans="1:3" s="89" customFormat="1" ht="12" customHeight="1" x14ac:dyDescent="0.2">
      <c r="A9" s="407" t="s">
        <v>98</v>
      </c>
      <c r="B9" s="388" t="s">
        <v>247</v>
      </c>
      <c r="C9" s="273"/>
    </row>
    <row r="10" spans="1:3" s="90" customFormat="1" ht="12" customHeight="1" x14ac:dyDescent="0.2">
      <c r="A10" s="408" t="s">
        <v>99</v>
      </c>
      <c r="B10" s="389" t="s">
        <v>248</v>
      </c>
      <c r="C10" s="272"/>
    </row>
    <row r="11" spans="1:3" s="90" customFormat="1" ht="12" customHeight="1" x14ac:dyDescent="0.2">
      <c r="A11" s="408" t="s">
        <v>100</v>
      </c>
      <c r="B11" s="389" t="s">
        <v>542</v>
      </c>
      <c r="C11" s="272"/>
    </row>
    <row r="12" spans="1:3" s="90" customFormat="1" ht="12" customHeight="1" x14ac:dyDescent="0.2">
      <c r="A12" s="408" t="s">
        <v>101</v>
      </c>
      <c r="B12" s="389" t="s">
        <v>250</v>
      </c>
      <c r="C12" s="272"/>
    </row>
    <row r="13" spans="1:3" s="90" customFormat="1" ht="12" customHeight="1" x14ac:dyDescent="0.2">
      <c r="A13" s="408" t="s">
        <v>146</v>
      </c>
      <c r="B13" s="389" t="s">
        <v>498</v>
      </c>
      <c r="C13" s="272"/>
    </row>
    <row r="14" spans="1:3" s="89" customFormat="1" ht="12" customHeight="1" thickBot="1" x14ac:dyDescent="0.25">
      <c r="A14" s="409" t="s">
        <v>102</v>
      </c>
      <c r="B14" s="390" t="s">
        <v>425</v>
      </c>
      <c r="C14" s="272"/>
    </row>
    <row r="15" spans="1:3" s="89" customFormat="1" ht="12" customHeight="1" thickBot="1" x14ac:dyDescent="0.25">
      <c r="A15" s="32" t="s">
        <v>19</v>
      </c>
      <c r="B15" s="265" t="s">
        <v>251</v>
      </c>
      <c r="C15" s="270">
        <f>+C16+C17+C18+C19+C20</f>
        <v>0</v>
      </c>
    </row>
    <row r="16" spans="1:3" s="89" customFormat="1" ht="12" customHeight="1" x14ac:dyDescent="0.2">
      <c r="A16" s="407" t="s">
        <v>104</v>
      </c>
      <c r="B16" s="388" t="s">
        <v>252</v>
      </c>
      <c r="C16" s="273"/>
    </row>
    <row r="17" spans="1:3" s="89" customFormat="1" ht="12" customHeight="1" x14ac:dyDescent="0.2">
      <c r="A17" s="408" t="s">
        <v>105</v>
      </c>
      <c r="B17" s="389" t="s">
        <v>253</v>
      </c>
      <c r="C17" s="272"/>
    </row>
    <row r="18" spans="1:3" s="89" customFormat="1" ht="12" customHeight="1" x14ac:dyDescent="0.2">
      <c r="A18" s="408" t="s">
        <v>106</v>
      </c>
      <c r="B18" s="389" t="s">
        <v>414</v>
      </c>
      <c r="C18" s="272"/>
    </row>
    <row r="19" spans="1:3" s="89" customFormat="1" ht="12" customHeight="1" x14ac:dyDescent="0.2">
      <c r="A19" s="408" t="s">
        <v>107</v>
      </c>
      <c r="B19" s="389" t="s">
        <v>415</v>
      </c>
      <c r="C19" s="272"/>
    </row>
    <row r="20" spans="1:3" s="89" customFormat="1" ht="12" customHeight="1" x14ac:dyDescent="0.2">
      <c r="A20" s="408" t="s">
        <v>108</v>
      </c>
      <c r="B20" s="389" t="s">
        <v>254</v>
      </c>
      <c r="C20" s="272"/>
    </row>
    <row r="21" spans="1:3" s="90" customFormat="1" ht="12" customHeight="1" thickBot="1" x14ac:dyDescent="0.25">
      <c r="A21" s="409" t="s">
        <v>117</v>
      </c>
      <c r="B21" s="390" t="s">
        <v>255</v>
      </c>
      <c r="C21" s="274"/>
    </row>
    <row r="22" spans="1:3" s="90" customFormat="1" ht="12" customHeight="1" thickBot="1" x14ac:dyDescent="0.25">
      <c r="A22" s="32" t="s">
        <v>20</v>
      </c>
      <c r="B22" s="21" t="s">
        <v>256</v>
      </c>
      <c r="C22" s="270">
        <f>+C23+C24+C25+C26+C27</f>
        <v>0</v>
      </c>
    </row>
    <row r="23" spans="1:3" s="90" customFormat="1" ht="12" customHeight="1" x14ac:dyDescent="0.2">
      <c r="A23" s="407" t="s">
        <v>87</v>
      </c>
      <c r="B23" s="388" t="s">
        <v>257</v>
      </c>
      <c r="C23" s="273"/>
    </row>
    <row r="24" spans="1:3" s="89" customFormat="1" ht="12" customHeight="1" x14ac:dyDescent="0.2">
      <c r="A24" s="408" t="s">
        <v>88</v>
      </c>
      <c r="B24" s="389" t="s">
        <v>258</v>
      </c>
      <c r="C24" s="272"/>
    </row>
    <row r="25" spans="1:3" s="90" customFormat="1" ht="12" customHeight="1" x14ac:dyDescent="0.2">
      <c r="A25" s="408" t="s">
        <v>89</v>
      </c>
      <c r="B25" s="389" t="s">
        <v>416</v>
      </c>
      <c r="C25" s="272"/>
    </row>
    <row r="26" spans="1:3" s="90" customFormat="1" ht="12" customHeight="1" x14ac:dyDescent="0.2">
      <c r="A26" s="408" t="s">
        <v>90</v>
      </c>
      <c r="B26" s="389" t="s">
        <v>417</v>
      </c>
      <c r="C26" s="272"/>
    </row>
    <row r="27" spans="1:3" s="90" customFormat="1" ht="12" customHeight="1" x14ac:dyDescent="0.2">
      <c r="A27" s="408" t="s">
        <v>169</v>
      </c>
      <c r="B27" s="389" t="s">
        <v>259</v>
      </c>
      <c r="C27" s="272"/>
    </row>
    <row r="28" spans="1:3" s="90" customFormat="1" ht="12" customHeight="1" thickBot="1" x14ac:dyDescent="0.25">
      <c r="A28" s="409" t="s">
        <v>170</v>
      </c>
      <c r="B28" s="390" t="s">
        <v>260</v>
      </c>
      <c r="C28" s="274"/>
    </row>
    <row r="29" spans="1:3" s="90" customFormat="1" ht="12" customHeight="1" thickBot="1" x14ac:dyDescent="0.25">
      <c r="A29" s="32" t="s">
        <v>171</v>
      </c>
      <c r="B29" s="21" t="s">
        <v>261</v>
      </c>
      <c r="C29" s="276">
        <f>SUM(C30:C36)</f>
        <v>0</v>
      </c>
    </row>
    <row r="30" spans="1:3" s="90" customFormat="1" ht="12" customHeight="1" x14ac:dyDescent="0.2">
      <c r="A30" s="407" t="s">
        <v>262</v>
      </c>
      <c r="B30" s="388" t="str">
        <f>'KV_1.1.sz.mell.'!B32</f>
        <v>Vagyoni tipusú adók</v>
      </c>
      <c r="C30" s="273"/>
    </row>
    <row r="31" spans="1:3" s="90" customFormat="1" ht="12" customHeight="1" x14ac:dyDescent="0.2">
      <c r="A31" s="408" t="s">
        <v>263</v>
      </c>
      <c r="B31" s="388" t="str">
        <f>'KV_1.1.sz.mell.'!B33</f>
        <v>Idegenforgalmi adó</v>
      </c>
      <c r="C31" s="272"/>
    </row>
    <row r="32" spans="1:3" s="90" customFormat="1" ht="12" customHeight="1" x14ac:dyDescent="0.2">
      <c r="A32" s="408" t="s">
        <v>264</v>
      </c>
      <c r="B32" s="388" t="str">
        <f>'KV_1.1.sz.mell.'!B34</f>
        <v>Iparűzési adó</v>
      </c>
      <c r="C32" s="272"/>
    </row>
    <row r="33" spans="1:3" s="90" customFormat="1" ht="12" customHeight="1" x14ac:dyDescent="0.2">
      <c r="A33" s="408" t="s">
        <v>265</v>
      </c>
      <c r="B33" s="388" t="str">
        <f>'KV_1.1.sz.mell.'!B35</f>
        <v>Talajterhelési díj</v>
      </c>
      <c r="C33" s="272"/>
    </row>
    <row r="34" spans="1:3" s="90" customFormat="1" ht="12" customHeight="1" x14ac:dyDescent="0.2">
      <c r="A34" s="408" t="s">
        <v>544</v>
      </c>
      <c r="B34" s="388" t="str">
        <f>'KV_1.1.sz.mell.'!B36</f>
        <v>Gépjárműadó</v>
      </c>
      <c r="C34" s="272"/>
    </row>
    <row r="35" spans="1:3" s="90" customFormat="1" ht="12" customHeight="1" x14ac:dyDescent="0.2">
      <c r="A35" s="408" t="s">
        <v>545</v>
      </c>
      <c r="B35" s="388" t="str">
        <f>'KV_1.1.sz.mell.'!B37</f>
        <v>Egyéb közhatalmi bevételek</v>
      </c>
      <c r="C35" s="272"/>
    </row>
    <row r="36" spans="1:3" s="90" customFormat="1" ht="12" customHeight="1" thickBot="1" x14ac:dyDescent="0.25">
      <c r="A36" s="409" t="s">
        <v>546</v>
      </c>
      <c r="B36" s="388" t="str">
        <f>'KV_1.1.sz.mell.'!B38</f>
        <v>Kommunális adó</v>
      </c>
      <c r="C36" s="274"/>
    </row>
    <row r="37" spans="1:3" s="90" customFormat="1" ht="12" customHeight="1" thickBot="1" x14ac:dyDescent="0.25">
      <c r="A37" s="32" t="s">
        <v>22</v>
      </c>
      <c r="B37" s="21" t="s">
        <v>426</v>
      </c>
      <c r="C37" s="270">
        <f>SUM(C38:C48)</f>
        <v>0</v>
      </c>
    </row>
    <row r="38" spans="1:3" s="90" customFormat="1" ht="12" customHeight="1" x14ac:dyDescent="0.2">
      <c r="A38" s="407" t="s">
        <v>91</v>
      </c>
      <c r="B38" s="388" t="s">
        <v>269</v>
      </c>
      <c r="C38" s="273"/>
    </row>
    <row r="39" spans="1:3" s="90" customFormat="1" ht="12" customHeight="1" x14ac:dyDescent="0.2">
      <c r="A39" s="408" t="s">
        <v>92</v>
      </c>
      <c r="B39" s="389" t="s">
        <v>270</v>
      </c>
      <c r="C39" s="272"/>
    </row>
    <row r="40" spans="1:3" s="90" customFormat="1" ht="12" customHeight="1" x14ac:dyDescent="0.2">
      <c r="A40" s="408" t="s">
        <v>93</v>
      </c>
      <c r="B40" s="389" t="s">
        <v>271</v>
      </c>
      <c r="C40" s="272"/>
    </row>
    <row r="41" spans="1:3" s="90" customFormat="1" ht="12" customHeight="1" x14ac:dyDescent="0.2">
      <c r="A41" s="408" t="s">
        <v>173</v>
      </c>
      <c r="B41" s="389" t="s">
        <v>272</v>
      </c>
      <c r="C41" s="272"/>
    </row>
    <row r="42" spans="1:3" s="90" customFormat="1" ht="12" customHeight="1" x14ac:dyDescent="0.2">
      <c r="A42" s="408" t="s">
        <v>174</v>
      </c>
      <c r="B42" s="389" t="s">
        <v>273</v>
      </c>
      <c r="C42" s="272"/>
    </row>
    <row r="43" spans="1:3" s="90" customFormat="1" ht="12" customHeight="1" x14ac:dyDescent="0.2">
      <c r="A43" s="408" t="s">
        <v>175</v>
      </c>
      <c r="B43" s="389" t="s">
        <v>274</v>
      </c>
      <c r="C43" s="272"/>
    </row>
    <row r="44" spans="1:3" s="90" customFormat="1" ht="12" customHeight="1" x14ac:dyDescent="0.2">
      <c r="A44" s="408" t="s">
        <v>176</v>
      </c>
      <c r="B44" s="389" t="s">
        <v>275</v>
      </c>
      <c r="C44" s="272"/>
    </row>
    <row r="45" spans="1:3" s="90" customFormat="1" ht="12" customHeight="1" x14ac:dyDescent="0.2">
      <c r="A45" s="408" t="s">
        <v>177</v>
      </c>
      <c r="B45" s="389" t="s">
        <v>551</v>
      </c>
      <c r="C45" s="272"/>
    </row>
    <row r="46" spans="1:3" s="90" customFormat="1" ht="12" customHeight="1" x14ac:dyDescent="0.2">
      <c r="A46" s="408" t="s">
        <v>267</v>
      </c>
      <c r="B46" s="389" t="s">
        <v>277</v>
      </c>
      <c r="C46" s="275"/>
    </row>
    <row r="47" spans="1:3" s="90" customFormat="1" ht="12" customHeight="1" x14ac:dyDescent="0.2">
      <c r="A47" s="409" t="s">
        <v>268</v>
      </c>
      <c r="B47" s="390" t="s">
        <v>428</v>
      </c>
      <c r="C47" s="376"/>
    </row>
    <row r="48" spans="1:3" s="90" customFormat="1" ht="12" customHeight="1" thickBot="1" x14ac:dyDescent="0.25">
      <c r="A48" s="409" t="s">
        <v>427</v>
      </c>
      <c r="B48" s="390" t="s">
        <v>278</v>
      </c>
      <c r="C48" s="376"/>
    </row>
    <row r="49" spans="1:3" s="90" customFormat="1" ht="12" customHeight="1" thickBot="1" x14ac:dyDescent="0.25">
      <c r="A49" s="32" t="s">
        <v>23</v>
      </c>
      <c r="B49" s="21" t="s">
        <v>279</v>
      </c>
      <c r="C49" s="270">
        <f>SUM(C50:C54)</f>
        <v>0</v>
      </c>
    </row>
    <row r="50" spans="1:3" s="90" customFormat="1" ht="12" customHeight="1" x14ac:dyDescent="0.2">
      <c r="A50" s="407" t="s">
        <v>94</v>
      </c>
      <c r="B50" s="388" t="s">
        <v>283</v>
      </c>
      <c r="C50" s="432"/>
    </row>
    <row r="51" spans="1:3" s="90" customFormat="1" ht="12" customHeight="1" x14ac:dyDescent="0.2">
      <c r="A51" s="408" t="s">
        <v>95</v>
      </c>
      <c r="B51" s="389" t="s">
        <v>284</v>
      </c>
      <c r="C51" s="275"/>
    </row>
    <row r="52" spans="1:3" s="90" customFormat="1" ht="12" customHeight="1" x14ac:dyDescent="0.2">
      <c r="A52" s="408" t="s">
        <v>280</v>
      </c>
      <c r="B52" s="389" t="s">
        <v>285</v>
      </c>
      <c r="C52" s="275"/>
    </row>
    <row r="53" spans="1:3" s="90" customFormat="1" ht="12" customHeight="1" x14ac:dyDescent="0.2">
      <c r="A53" s="408" t="s">
        <v>281</v>
      </c>
      <c r="B53" s="389" t="s">
        <v>286</v>
      </c>
      <c r="C53" s="275"/>
    </row>
    <row r="54" spans="1:3" s="90" customFormat="1" ht="12" customHeight="1" thickBot="1" x14ac:dyDescent="0.25">
      <c r="A54" s="409" t="s">
        <v>282</v>
      </c>
      <c r="B54" s="487" t="s">
        <v>287</v>
      </c>
      <c r="C54" s="376"/>
    </row>
    <row r="55" spans="1:3" s="90" customFormat="1" ht="12" customHeight="1" thickBot="1" x14ac:dyDescent="0.25">
      <c r="A55" s="32" t="s">
        <v>178</v>
      </c>
      <c r="B55" s="21" t="s">
        <v>288</v>
      </c>
      <c r="C55" s="270">
        <f>SUM(C56:C58)</f>
        <v>0</v>
      </c>
    </row>
    <row r="56" spans="1:3" s="90" customFormat="1" ht="12" customHeight="1" x14ac:dyDescent="0.2">
      <c r="A56" s="407" t="s">
        <v>96</v>
      </c>
      <c r="B56" s="388" t="s">
        <v>289</v>
      </c>
      <c r="C56" s="273"/>
    </row>
    <row r="57" spans="1:3" s="90" customFormat="1" ht="12" customHeight="1" x14ac:dyDescent="0.2">
      <c r="A57" s="408" t="s">
        <v>97</v>
      </c>
      <c r="B57" s="389" t="s">
        <v>418</v>
      </c>
      <c r="C57" s="272"/>
    </row>
    <row r="58" spans="1:3" s="90" customFormat="1" ht="12" customHeight="1" x14ac:dyDescent="0.2">
      <c r="A58" s="408" t="s">
        <v>292</v>
      </c>
      <c r="B58" s="389" t="s">
        <v>290</v>
      </c>
      <c r="C58" s="272"/>
    </row>
    <row r="59" spans="1:3" s="90" customFormat="1" ht="12" customHeight="1" thickBot="1" x14ac:dyDescent="0.25">
      <c r="A59" s="409" t="s">
        <v>293</v>
      </c>
      <c r="B59" s="487" t="s">
        <v>291</v>
      </c>
      <c r="C59" s="274"/>
    </row>
    <row r="60" spans="1:3" s="90" customFormat="1" ht="12" customHeight="1" thickBot="1" x14ac:dyDescent="0.25">
      <c r="A60" s="32" t="s">
        <v>25</v>
      </c>
      <c r="B60" s="265" t="s">
        <v>294</v>
      </c>
      <c r="C60" s="270">
        <f>SUM(C61:C63)</f>
        <v>0</v>
      </c>
    </row>
    <row r="61" spans="1:3" s="90" customFormat="1" ht="12" customHeight="1" x14ac:dyDescent="0.2">
      <c r="A61" s="407" t="s">
        <v>179</v>
      </c>
      <c r="B61" s="388" t="s">
        <v>296</v>
      </c>
      <c r="C61" s="275"/>
    </row>
    <row r="62" spans="1:3" s="90" customFormat="1" ht="12" customHeight="1" x14ac:dyDescent="0.2">
      <c r="A62" s="408" t="s">
        <v>180</v>
      </c>
      <c r="B62" s="389" t="s">
        <v>419</v>
      </c>
      <c r="C62" s="275"/>
    </row>
    <row r="63" spans="1:3" s="90" customFormat="1" ht="12" customHeight="1" x14ac:dyDescent="0.2">
      <c r="A63" s="408" t="s">
        <v>226</v>
      </c>
      <c r="B63" s="389" t="s">
        <v>297</v>
      </c>
      <c r="C63" s="275"/>
    </row>
    <row r="64" spans="1:3" s="90" customFormat="1" ht="12" customHeight="1" thickBot="1" x14ac:dyDescent="0.25">
      <c r="A64" s="409" t="s">
        <v>295</v>
      </c>
      <c r="B64" s="487" t="s">
        <v>298</v>
      </c>
      <c r="C64" s="275"/>
    </row>
    <row r="65" spans="1:3" s="90" customFormat="1" ht="12" customHeight="1" thickBot="1" x14ac:dyDescent="0.25">
      <c r="A65" s="32" t="s">
        <v>26</v>
      </c>
      <c r="B65" s="21" t="s">
        <v>299</v>
      </c>
      <c r="C65" s="276">
        <f>+C8+C15+C22+C29+C37+C49+C55+C60</f>
        <v>0</v>
      </c>
    </row>
    <row r="66" spans="1:3" s="90" customFormat="1" ht="12" customHeight="1" thickBot="1" x14ac:dyDescent="0.2">
      <c r="A66" s="410" t="s">
        <v>386</v>
      </c>
      <c r="B66" s="265" t="s">
        <v>301</v>
      </c>
      <c r="C66" s="270">
        <f>SUM(C67:C69)</f>
        <v>0</v>
      </c>
    </row>
    <row r="67" spans="1:3" s="90" customFormat="1" ht="12" customHeight="1" x14ac:dyDescent="0.2">
      <c r="A67" s="407" t="s">
        <v>329</v>
      </c>
      <c r="B67" s="388" t="s">
        <v>302</v>
      </c>
      <c r="C67" s="275"/>
    </row>
    <row r="68" spans="1:3" s="90" customFormat="1" ht="12" customHeight="1" x14ac:dyDescent="0.2">
      <c r="A68" s="408" t="s">
        <v>338</v>
      </c>
      <c r="B68" s="389" t="s">
        <v>303</v>
      </c>
      <c r="C68" s="275"/>
    </row>
    <row r="69" spans="1:3" s="90" customFormat="1" ht="12" customHeight="1" thickBot="1" x14ac:dyDescent="0.25">
      <c r="A69" s="409" t="s">
        <v>339</v>
      </c>
      <c r="B69" s="490" t="s">
        <v>304</v>
      </c>
      <c r="C69" s="275"/>
    </row>
    <row r="70" spans="1:3" s="90" customFormat="1" ht="12" customHeight="1" thickBot="1" x14ac:dyDescent="0.2">
      <c r="A70" s="410" t="s">
        <v>305</v>
      </c>
      <c r="B70" s="265" t="s">
        <v>306</v>
      </c>
      <c r="C70" s="270">
        <f>SUM(C71:C74)</f>
        <v>0</v>
      </c>
    </row>
    <row r="71" spans="1:3" s="90" customFormat="1" ht="12" customHeight="1" x14ac:dyDescent="0.2">
      <c r="A71" s="407" t="s">
        <v>147</v>
      </c>
      <c r="B71" s="388" t="s">
        <v>307</v>
      </c>
      <c r="C71" s="275"/>
    </row>
    <row r="72" spans="1:3" s="90" customFormat="1" ht="12" customHeight="1" x14ac:dyDescent="0.2">
      <c r="A72" s="408" t="s">
        <v>148</v>
      </c>
      <c r="B72" s="389" t="s">
        <v>561</v>
      </c>
      <c r="C72" s="275"/>
    </row>
    <row r="73" spans="1:3" s="90" customFormat="1" ht="12" customHeight="1" x14ac:dyDescent="0.2">
      <c r="A73" s="408" t="s">
        <v>330</v>
      </c>
      <c r="B73" s="389" t="s">
        <v>308</v>
      </c>
      <c r="C73" s="275"/>
    </row>
    <row r="74" spans="1:3" s="90" customFormat="1" ht="12" customHeight="1" x14ac:dyDescent="0.2">
      <c r="A74" s="408" t="s">
        <v>331</v>
      </c>
      <c r="B74" s="266" t="s">
        <v>562</v>
      </c>
      <c r="C74" s="275"/>
    </row>
    <row r="75" spans="1:3" s="90" customFormat="1" ht="12" customHeight="1" thickBot="1" x14ac:dyDescent="0.2">
      <c r="A75" s="414" t="s">
        <v>309</v>
      </c>
      <c r="B75" s="554" t="s">
        <v>310</v>
      </c>
      <c r="C75" s="457">
        <f>SUM(C76:C77)</f>
        <v>0</v>
      </c>
    </row>
    <row r="76" spans="1:3" s="90" customFormat="1" ht="12" customHeight="1" x14ac:dyDescent="0.2">
      <c r="A76" s="407" t="s">
        <v>332</v>
      </c>
      <c r="B76" s="388" t="s">
        <v>311</v>
      </c>
      <c r="C76" s="275"/>
    </row>
    <row r="77" spans="1:3" s="90" customFormat="1" ht="12" customHeight="1" thickBot="1" x14ac:dyDescent="0.25">
      <c r="A77" s="409" t="s">
        <v>333</v>
      </c>
      <c r="B77" s="390" t="s">
        <v>312</v>
      </c>
      <c r="C77" s="275"/>
    </row>
    <row r="78" spans="1:3" s="89" customFormat="1" ht="12" customHeight="1" thickBot="1" x14ac:dyDescent="0.2">
      <c r="A78" s="410" t="s">
        <v>313</v>
      </c>
      <c r="B78" s="265" t="s">
        <v>314</v>
      </c>
      <c r="C78" s="270">
        <f>SUM(C79:C81)</f>
        <v>0</v>
      </c>
    </row>
    <row r="79" spans="1:3" s="90" customFormat="1" ht="12" customHeight="1" x14ac:dyDescent="0.2">
      <c r="A79" s="407" t="s">
        <v>334</v>
      </c>
      <c r="B79" s="388" t="s">
        <v>315</v>
      </c>
      <c r="C79" s="275"/>
    </row>
    <row r="80" spans="1:3" s="90" customFormat="1" ht="12" customHeight="1" x14ac:dyDescent="0.2">
      <c r="A80" s="408" t="s">
        <v>335</v>
      </c>
      <c r="B80" s="389" t="s">
        <v>316</v>
      </c>
      <c r="C80" s="275"/>
    </row>
    <row r="81" spans="1:3" s="90" customFormat="1" ht="12" customHeight="1" thickBot="1" x14ac:dyDescent="0.25">
      <c r="A81" s="409" t="s">
        <v>336</v>
      </c>
      <c r="B81" s="390" t="s">
        <v>563</v>
      </c>
      <c r="C81" s="275"/>
    </row>
    <row r="82" spans="1:3" s="90" customFormat="1" ht="12" customHeight="1" thickBot="1" x14ac:dyDescent="0.2">
      <c r="A82" s="410" t="s">
        <v>317</v>
      </c>
      <c r="B82" s="265" t="s">
        <v>337</v>
      </c>
      <c r="C82" s="270">
        <f>SUM(C83:C86)</f>
        <v>0</v>
      </c>
    </row>
    <row r="83" spans="1:3" s="90" customFormat="1" ht="12" customHeight="1" x14ac:dyDescent="0.2">
      <c r="A83" s="411" t="s">
        <v>318</v>
      </c>
      <c r="B83" s="388" t="s">
        <v>319</v>
      </c>
      <c r="C83" s="275"/>
    </row>
    <row r="84" spans="1:3" s="90" customFormat="1" ht="12" customHeight="1" x14ac:dyDescent="0.2">
      <c r="A84" s="412" t="s">
        <v>320</v>
      </c>
      <c r="B84" s="389" t="s">
        <v>321</v>
      </c>
      <c r="C84" s="275"/>
    </row>
    <row r="85" spans="1:3" s="90" customFormat="1" ht="12" customHeight="1" x14ac:dyDescent="0.2">
      <c r="A85" s="412" t="s">
        <v>322</v>
      </c>
      <c r="B85" s="389" t="s">
        <v>323</v>
      </c>
      <c r="C85" s="275"/>
    </row>
    <row r="86" spans="1:3" s="89" customFormat="1" ht="12" customHeight="1" thickBot="1" x14ac:dyDescent="0.25">
      <c r="A86" s="413" t="s">
        <v>324</v>
      </c>
      <c r="B86" s="390" t="s">
        <v>325</v>
      </c>
      <c r="C86" s="275"/>
    </row>
    <row r="87" spans="1:3" s="89" customFormat="1" ht="12" customHeight="1" thickBot="1" x14ac:dyDescent="0.2">
      <c r="A87" s="410" t="s">
        <v>326</v>
      </c>
      <c r="B87" s="265" t="s">
        <v>467</v>
      </c>
      <c r="C87" s="433"/>
    </row>
    <row r="88" spans="1:3" s="89" customFormat="1" ht="12" customHeight="1" thickBot="1" x14ac:dyDescent="0.2">
      <c r="A88" s="410" t="s">
        <v>499</v>
      </c>
      <c r="B88" s="265" t="s">
        <v>327</v>
      </c>
      <c r="C88" s="433"/>
    </row>
    <row r="89" spans="1:3" s="89" customFormat="1" ht="12" customHeight="1" thickBot="1" x14ac:dyDescent="0.2">
      <c r="A89" s="410" t="s">
        <v>500</v>
      </c>
      <c r="B89" s="395" t="s">
        <v>470</v>
      </c>
      <c r="C89" s="276">
        <f>+C66+C70+C75+C78+C82+C88+C87</f>
        <v>0</v>
      </c>
    </row>
    <row r="90" spans="1:3" s="89" customFormat="1" ht="12" customHeight="1" thickBot="1" x14ac:dyDescent="0.2">
      <c r="A90" s="414" t="s">
        <v>501</v>
      </c>
      <c r="B90" s="396" t="s">
        <v>502</v>
      </c>
      <c r="C90" s="276">
        <f>+C65+C89</f>
        <v>0</v>
      </c>
    </row>
    <row r="91" spans="1:3" s="90" customFormat="1" ht="6.75" customHeight="1" thickBot="1" x14ac:dyDescent="0.25">
      <c r="A91" s="214"/>
      <c r="B91" s="215"/>
      <c r="C91" s="335"/>
    </row>
    <row r="92" spans="1:3" s="68" customFormat="1" ht="16.5" customHeight="1" thickBot="1" x14ac:dyDescent="0.25">
      <c r="A92" s="218"/>
      <c r="B92" s="219" t="s">
        <v>57</v>
      </c>
      <c r="C92" s="337"/>
    </row>
    <row r="93" spans="1:3" s="91" customFormat="1" ht="12" customHeight="1" thickBot="1" x14ac:dyDescent="0.25">
      <c r="A93" s="382" t="s">
        <v>18</v>
      </c>
      <c r="B93" s="28" t="s">
        <v>506</v>
      </c>
      <c r="C93" s="269">
        <f>+C94+C95+C96+C97+C98+C111</f>
        <v>0</v>
      </c>
    </row>
    <row r="94" spans="1:3" ht="12" customHeight="1" x14ac:dyDescent="0.2">
      <c r="A94" s="415" t="s">
        <v>98</v>
      </c>
      <c r="B94" s="10" t="s">
        <v>49</v>
      </c>
      <c r="C94" s="271"/>
    </row>
    <row r="95" spans="1:3" ht="12" customHeight="1" x14ac:dyDescent="0.2">
      <c r="A95" s="408" t="s">
        <v>99</v>
      </c>
      <c r="B95" s="8" t="s">
        <v>181</v>
      </c>
      <c r="C95" s="272"/>
    </row>
    <row r="96" spans="1:3" ht="12" customHeight="1" x14ac:dyDescent="0.2">
      <c r="A96" s="408" t="s">
        <v>100</v>
      </c>
      <c r="B96" s="8" t="s">
        <v>138</v>
      </c>
      <c r="C96" s="274"/>
    </row>
    <row r="97" spans="1:3" ht="12" customHeight="1" x14ac:dyDescent="0.2">
      <c r="A97" s="408" t="s">
        <v>101</v>
      </c>
      <c r="B97" s="11" t="s">
        <v>182</v>
      </c>
      <c r="C97" s="274"/>
    </row>
    <row r="98" spans="1:3" ht="12" customHeight="1" x14ac:dyDescent="0.2">
      <c r="A98" s="408" t="s">
        <v>112</v>
      </c>
      <c r="B98" s="19" t="s">
        <v>183</v>
      </c>
      <c r="C98" s="274"/>
    </row>
    <row r="99" spans="1:3" ht="12" customHeight="1" x14ac:dyDescent="0.2">
      <c r="A99" s="408" t="s">
        <v>102</v>
      </c>
      <c r="B99" s="8" t="s">
        <v>503</v>
      </c>
      <c r="C99" s="274"/>
    </row>
    <row r="100" spans="1:3" ht="12" customHeight="1" x14ac:dyDescent="0.2">
      <c r="A100" s="408" t="s">
        <v>103</v>
      </c>
      <c r="B100" s="138" t="s">
        <v>433</v>
      </c>
      <c r="C100" s="274"/>
    </row>
    <row r="101" spans="1:3" ht="12" customHeight="1" x14ac:dyDescent="0.2">
      <c r="A101" s="408" t="s">
        <v>113</v>
      </c>
      <c r="B101" s="138" t="s">
        <v>432</v>
      </c>
      <c r="C101" s="274"/>
    </row>
    <row r="102" spans="1:3" ht="12" customHeight="1" x14ac:dyDescent="0.2">
      <c r="A102" s="408" t="s">
        <v>114</v>
      </c>
      <c r="B102" s="138" t="s">
        <v>343</v>
      </c>
      <c r="C102" s="274"/>
    </row>
    <row r="103" spans="1:3" ht="12" customHeight="1" x14ac:dyDescent="0.2">
      <c r="A103" s="408" t="s">
        <v>115</v>
      </c>
      <c r="B103" s="139" t="s">
        <v>344</v>
      </c>
      <c r="C103" s="274"/>
    </row>
    <row r="104" spans="1:3" ht="12" customHeight="1" x14ac:dyDescent="0.2">
      <c r="A104" s="408" t="s">
        <v>116</v>
      </c>
      <c r="B104" s="139" t="s">
        <v>345</v>
      </c>
      <c r="C104" s="274"/>
    </row>
    <row r="105" spans="1:3" ht="12" customHeight="1" x14ac:dyDescent="0.2">
      <c r="A105" s="408" t="s">
        <v>118</v>
      </c>
      <c r="B105" s="138" t="s">
        <v>346</v>
      </c>
      <c r="C105" s="274"/>
    </row>
    <row r="106" spans="1:3" ht="12" customHeight="1" x14ac:dyDescent="0.2">
      <c r="A106" s="408" t="s">
        <v>184</v>
      </c>
      <c r="B106" s="138" t="s">
        <v>347</v>
      </c>
      <c r="C106" s="274"/>
    </row>
    <row r="107" spans="1:3" ht="12" customHeight="1" x14ac:dyDescent="0.2">
      <c r="A107" s="408" t="s">
        <v>341</v>
      </c>
      <c r="B107" s="139" t="s">
        <v>348</v>
      </c>
      <c r="C107" s="274"/>
    </row>
    <row r="108" spans="1:3" ht="12" customHeight="1" x14ac:dyDescent="0.2">
      <c r="A108" s="416" t="s">
        <v>342</v>
      </c>
      <c r="B108" s="140" t="s">
        <v>349</v>
      </c>
      <c r="C108" s="274"/>
    </row>
    <row r="109" spans="1:3" ht="12" customHeight="1" x14ac:dyDescent="0.2">
      <c r="A109" s="408" t="s">
        <v>430</v>
      </c>
      <c r="B109" s="140" t="s">
        <v>350</v>
      </c>
      <c r="C109" s="274"/>
    </row>
    <row r="110" spans="1:3" ht="12" customHeight="1" x14ac:dyDescent="0.2">
      <c r="A110" s="408" t="s">
        <v>431</v>
      </c>
      <c r="B110" s="139" t="s">
        <v>351</v>
      </c>
      <c r="C110" s="272"/>
    </row>
    <row r="111" spans="1:3" ht="12" customHeight="1" x14ac:dyDescent="0.2">
      <c r="A111" s="408" t="s">
        <v>435</v>
      </c>
      <c r="B111" s="11" t="s">
        <v>50</v>
      </c>
      <c r="C111" s="272"/>
    </row>
    <row r="112" spans="1:3" ht="12" customHeight="1" x14ac:dyDescent="0.2">
      <c r="A112" s="409" t="s">
        <v>436</v>
      </c>
      <c r="B112" s="8" t="s">
        <v>504</v>
      </c>
      <c r="C112" s="274"/>
    </row>
    <row r="113" spans="1:3" ht="12" customHeight="1" thickBot="1" x14ac:dyDescent="0.25">
      <c r="A113" s="417" t="s">
        <v>437</v>
      </c>
      <c r="B113" s="141" t="s">
        <v>505</v>
      </c>
      <c r="C113" s="278"/>
    </row>
    <row r="114" spans="1:3" ht="12" customHeight="1" thickBot="1" x14ac:dyDescent="0.25">
      <c r="A114" s="32" t="s">
        <v>19</v>
      </c>
      <c r="B114" s="27" t="s">
        <v>352</v>
      </c>
      <c r="C114" s="270">
        <f>+C115+C117+C119</f>
        <v>0</v>
      </c>
    </row>
    <row r="115" spans="1:3" ht="12" customHeight="1" x14ac:dyDescent="0.2">
      <c r="A115" s="407" t="s">
        <v>104</v>
      </c>
      <c r="B115" s="8" t="s">
        <v>225</v>
      </c>
      <c r="C115" s="273"/>
    </row>
    <row r="116" spans="1:3" ht="12" customHeight="1" x14ac:dyDescent="0.2">
      <c r="A116" s="407" t="s">
        <v>105</v>
      </c>
      <c r="B116" s="12" t="s">
        <v>356</v>
      </c>
      <c r="C116" s="273"/>
    </row>
    <row r="117" spans="1:3" ht="12" customHeight="1" x14ac:dyDescent="0.2">
      <c r="A117" s="407" t="s">
        <v>106</v>
      </c>
      <c r="B117" s="12" t="s">
        <v>185</v>
      </c>
      <c r="C117" s="272"/>
    </row>
    <row r="118" spans="1:3" ht="12" customHeight="1" x14ac:dyDescent="0.2">
      <c r="A118" s="407" t="s">
        <v>107</v>
      </c>
      <c r="B118" s="12" t="s">
        <v>357</v>
      </c>
      <c r="C118" s="237"/>
    </row>
    <row r="119" spans="1:3" ht="12" customHeight="1" x14ac:dyDescent="0.2">
      <c r="A119" s="407" t="s">
        <v>108</v>
      </c>
      <c r="B119" s="267" t="s">
        <v>227</v>
      </c>
      <c r="C119" s="237"/>
    </row>
    <row r="120" spans="1:3" ht="12" customHeight="1" x14ac:dyDescent="0.2">
      <c r="A120" s="407" t="s">
        <v>117</v>
      </c>
      <c r="B120" s="266" t="s">
        <v>420</v>
      </c>
      <c r="C120" s="237"/>
    </row>
    <row r="121" spans="1:3" ht="12" customHeight="1" x14ac:dyDescent="0.2">
      <c r="A121" s="407" t="s">
        <v>119</v>
      </c>
      <c r="B121" s="384" t="s">
        <v>362</v>
      </c>
      <c r="C121" s="237"/>
    </row>
    <row r="122" spans="1:3" ht="12" customHeight="1" x14ac:dyDescent="0.2">
      <c r="A122" s="407" t="s">
        <v>186</v>
      </c>
      <c r="B122" s="139" t="s">
        <v>345</v>
      </c>
      <c r="C122" s="237"/>
    </row>
    <row r="123" spans="1:3" ht="12" customHeight="1" x14ac:dyDescent="0.2">
      <c r="A123" s="407" t="s">
        <v>187</v>
      </c>
      <c r="B123" s="139" t="s">
        <v>361</v>
      </c>
      <c r="C123" s="237"/>
    </row>
    <row r="124" spans="1:3" ht="12" customHeight="1" x14ac:dyDescent="0.2">
      <c r="A124" s="407" t="s">
        <v>188</v>
      </c>
      <c r="B124" s="139" t="s">
        <v>360</v>
      </c>
      <c r="C124" s="237"/>
    </row>
    <row r="125" spans="1:3" ht="12" customHeight="1" x14ac:dyDescent="0.2">
      <c r="A125" s="407" t="s">
        <v>353</v>
      </c>
      <c r="B125" s="139" t="s">
        <v>348</v>
      </c>
      <c r="C125" s="237"/>
    </row>
    <row r="126" spans="1:3" ht="12" customHeight="1" x14ac:dyDescent="0.2">
      <c r="A126" s="407" t="s">
        <v>354</v>
      </c>
      <c r="B126" s="139" t="s">
        <v>359</v>
      </c>
      <c r="C126" s="237"/>
    </row>
    <row r="127" spans="1:3" ht="12" customHeight="1" thickBot="1" x14ac:dyDescent="0.25">
      <c r="A127" s="416" t="s">
        <v>355</v>
      </c>
      <c r="B127" s="139" t="s">
        <v>358</v>
      </c>
      <c r="C127" s="239"/>
    </row>
    <row r="128" spans="1:3" ht="12" customHeight="1" thickBot="1" x14ac:dyDescent="0.25">
      <c r="A128" s="32" t="s">
        <v>20</v>
      </c>
      <c r="B128" s="120" t="s">
        <v>440</v>
      </c>
      <c r="C128" s="270">
        <f>+C93+C114</f>
        <v>0</v>
      </c>
    </row>
    <row r="129" spans="1:11" ht="12" customHeight="1" thickBot="1" x14ac:dyDescent="0.25">
      <c r="A129" s="32" t="s">
        <v>21</v>
      </c>
      <c r="B129" s="120" t="s">
        <v>441</v>
      </c>
      <c r="C129" s="270">
        <f>+C130+C131+C132</f>
        <v>0</v>
      </c>
    </row>
    <row r="130" spans="1:11" s="91" customFormat="1" ht="12" customHeight="1" x14ac:dyDescent="0.2">
      <c r="A130" s="407" t="s">
        <v>262</v>
      </c>
      <c r="B130" s="9" t="s">
        <v>509</v>
      </c>
      <c r="C130" s="237"/>
    </row>
    <row r="131" spans="1:11" ht="12" customHeight="1" x14ac:dyDescent="0.2">
      <c r="A131" s="407" t="s">
        <v>263</v>
      </c>
      <c r="B131" s="9" t="s">
        <v>449</v>
      </c>
      <c r="C131" s="237"/>
    </row>
    <row r="132" spans="1:11" ht="12" customHeight="1" thickBot="1" x14ac:dyDescent="0.25">
      <c r="A132" s="416" t="s">
        <v>264</v>
      </c>
      <c r="B132" s="7" t="s">
        <v>508</v>
      </c>
      <c r="C132" s="237"/>
    </row>
    <row r="133" spans="1:11" ht="12" customHeight="1" thickBot="1" x14ac:dyDescent="0.25">
      <c r="A133" s="32" t="s">
        <v>22</v>
      </c>
      <c r="B133" s="120" t="s">
        <v>442</v>
      </c>
      <c r="C133" s="270">
        <f>+C134+C135+C136+C137+C138+C139</f>
        <v>0</v>
      </c>
    </row>
    <row r="134" spans="1:11" ht="12" customHeight="1" x14ac:dyDescent="0.2">
      <c r="A134" s="407" t="s">
        <v>91</v>
      </c>
      <c r="B134" s="9" t="s">
        <v>451</v>
      </c>
      <c r="C134" s="237"/>
    </row>
    <row r="135" spans="1:11" ht="12" customHeight="1" x14ac:dyDescent="0.2">
      <c r="A135" s="407" t="s">
        <v>92</v>
      </c>
      <c r="B135" s="9" t="s">
        <v>443</v>
      </c>
      <c r="C135" s="237"/>
    </row>
    <row r="136" spans="1:11" ht="12" customHeight="1" x14ac:dyDescent="0.2">
      <c r="A136" s="407" t="s">
        <v>93</v>
      </c>
      <c r="B136" s="9" t="s">
        <v>444</v>
      </c>
      <c r="C136" s="237"/>
    </row>
    <row r="137" spans="1:11" ht="12" customHeight="1" x14ac:dyDescent="0.2">
      <c r="A137" s="407" t="s">
        <v>173</v>
      </c>
      <c r="B137" s="9" t="s">
        <v>507</v>
      </c>
      <c r="C137" s="237"/>
    </row>
    <row r="138" spans="1:11" ht="12" customHeight="1" x14ac:dyDescent="0.2">
      <c r="A138" s="407" t="s">
        <v>174</v>
      </c>
      <c r="B138" s="9" t="s">
        <v>446</v>
      </c>
      <c r="C138" s="237"/>
    </row>
    <row r="139" spans="1:11" s="91" customFormat="1" ht="12" customHeight="1" thickBot="1" x14ac:dyDescent="0.25">
      <c r="A139" s="416" t="s">
        <v>175</v>
      </c>
      <c r="B139" s="7" t="s">
        <v>447</v>
      </c>
      <c r="C139" s="237"/>
    </row>
    <row r="140" spans="1:11" ht="12" customHeight="1" thickBot="1" x14ac:dyDescent="0.25">
      <c r="A140" s="32" t="s">
        <v>23</v>
      </c>
      <c r="B140" s="120" t="s">
        <v>533</v>
      </c>
      <c r="C140" s="276">
        <f>+C141+C142+C144+C145+C143</f>
        <v>0</v>
      </c>
      <c r="K140" s="225"/>
    </row>
    <row r="141" spans="1:11" x14ac:dyDescent="0.2">
      <c r="A141" s="407" t="s">
        <v>94</v>
      </c>
      <c r="B141" s="9" t="s">
        <v>363</v>
      </c>
      <c r="C141" s="237"/>
    </row>
    <row r="142" spans="1:11" ht="12" customHeight="1" x14ac:dyDescent="0.2">
      <c r="A142" s="407" t="s">
        <v>95</v>
      </c>
      <c r="B142" s="9" t="s">
        <v>364</v>
      </c>
      <c r="C142" s="237"/>
    </row>
    <row r="143" spans="1:11" s="91" customFormat="1" ht="12" customHeight="1" x14ac:dyDescent="0.2">
      <c r="A143" s="407" t="s">
        <v>280</v>
      </c>
      <c r="B143" s="9" t="s">
        <v>532</v>
      </c>
      <c r="C143" s="237"/>
    </row>
    <row r="144" spans="1:11" s="91" customFormat="1" ht="12" customHeight="1" x14ac:dyDescent="0.2">
      <c r="A144" s="407" t="s">
        <v>281</v>
      </c>
      <c r="B144" s="9" t="s">
        <v>456</v>
      </c>
      <c r="C144" s="237"/>
    </row>
    <row r="145" spans="1:3" s="91" customFormat="1" ht="12" customHeight="1" thickBot="1" x14ac:dyDescent="0.25">
      <c r="A145" s="416" t="s">
        <v>282</v>
      </c>
      <c r="B145" s="7" t="s">
        <v>382</v>
      </c>
      <c r="C145" s="237"/>
    </row>
    <row r="146" spans="1:3" s="91" customFormat="1" ht="12" customHeight="1" thickBot="1" x14ac:dyDescent="0.25">
      <c r="A146" s="32" t="s">
        <v>24</v>
      </c>
      <c r="B146" s="120" t="s">
        <v>457</v>
      </c>
      <c r="C146" s="279">
        <f>+C147+C148+C149+C150+C151</f>
        <v>0</v>
      </c>
    </row>
    <row r="147" spans="1:3" s="91" customFormat="1" ht="12" customHeight="1" x14ac:dyDescent="0.2">
      <c r="A147" s="407" t="s">
        <v>96</v>
      </c>
      <c r="B147" s="9" t="s">
        <v>452</v>
      </c>
      <c r="C147" s="237"/>
    </row>
    <row r="148" spans="1:3" s="91" customFormat="1" ht="12" customHeight="1" x14ac:dyDescent="0.2">
      <c r="A148" s="407" t="s">
        <v>97</v>
      </c>
      <c r="B148" s="9" t="s">
        <v>459</v>
      </c>
      <c r="C148" s="237"/>
    </row>
    <row r="149" spans="1:3" s="91" customFormat="1" ht="12" customHeight="1" x14ac:dyDescent="0.2">
      <c r="A149" s="407" t="s">
        <v>292</v>
      </c>
      <c r="B149" s="9" t="s">
        <v>454</v>
      </c>
      <c r="C149" s="237"/>
    </row>
    <row r="150" spans="1:3" ht="12.75" customHeight="1" x14ac:dyDescent="0.2">
      <c r="A150" s="407" t="s">
        <v>293</v>
      </c>
      <c r="B150" s="9" t="s">
        <v>510</v>
      </c>
      <c r="C150" s="237"/>
    </row>
    <row r="151" spans="1:3" ht="12.75" customHeight="1" thickBot="1" x14ac:dyDescent="0.25">
      <c r="A151" s="416" t="s">
        <v>458</v>
      </c>
      <c r="B151" s="7" t="s">
        <v>461</v>
      </c>
      <c r="C151" s="239"/>
    </row>
    <row r="152" spans="1:3" ht="12.75" customHeight="1" thickBot="1" x14ac:dyDescent="0.25">
      <c r="A152" s="462" t="s">
        <v>25</v>
      </c>
      <c r="B152" s="120" t="s">
        <v>462</v>
      </c>
      <c r="C152" s="279"/>
    </row>
    <row r="153" spans="1:3" ht="12" customHeight="1" thickBot="1" x14ac:dyDescent="0.25">
      <c r="A153" s="462" t="s">
        <v>26</v>
      </c>
      <c r="B153" s="120" t="s">
        <v>463</v>
      </c>
      <c r="C153" s="279"/>
    </row>
    <row r="154" spans="1:3" ht="15.2" customHeight="1" thickBot="1" x14ac:dyDescent="0.25">
      <c r="A154" s="32" t="s">
        <v>27</v>
      </c>
      <c r="B154" s="120" t="s">
        <v>465</v>
      </c>
      <c r="C154" s="398">
        <f>+C129+C133+C140+C146+C152+C153</f>
        <v>0</v>
      </c>
    </row>
    <row r="155" spans="1:3" ht="13.5" thickBot="1" x14ac:dyDescent="0.25">
      <c r="A155" s="418" t="s">
        <v>28</v>
      </c>
      <c r="B155" s="353" t="s">
        <v>464</v>
      </c>
      <c r="C155" s="398">
        <f>+C128+C154</f>
        <v>0</v>
      </c>
    </row>
    <row r="156" spans="1:3" ht="9" customHeight="1" thickBot="1" x14ac:dyDescent="0.25">
      <c r="A156" s="361"/>
      <c r="B156" s="362"/>
      <c r="C156" s="594">
        <f>C90-C155</f>
        <v>0</v>
      </c>
    </row>
    <row r="157" spans="1:3" ht="14.45" customHeight="1" thickBot="1" x14ac:dyDescent="0.25">
      <c r="A157" s="223" t="s">
        <v>511</v>
      </c>
      <c r="B157" s="224"/>
      <c r="C157" s="117"/>
    </row>
    <row r="158" spans="1:3" ht="13.5" thickBot="1" x14ac:dyDescent="0.25">
      <c r="A158" s="223" t="s">
        <v>203</v>
      </c>
      <c r="B158" s="224"/>
      <c r="C158" s="117"/>
    </row>
    <row r="159" spans="1:3" x14ac:dyDescent="0.2">
      <c r="A159" s="591"/>
      <c r="B159" s="592"/>
      <c r="C159" s="593"/>
    </row>
    <row r="160" spans="1:3" x14ac:dyDescent="0.2">
      <c r="A160" s="591"/>
      <c r="B160" s="592"/>
    </row>
    <row r="161" spans="1:3" x14ac:dyDescent="0.2">
      <c r="A161" s="591"/>
      <c r="B161" s="592"/>
      <c r="C161" s="593"/>
    </row>
    <row r="162" spans="1:3" x14ac:dyDescent="0.2">
      <c r="A162" s="591"/>
      <c r="B162" s="592"/>
      <c r="C162" s="593"/>
    </row>
    <row r="163" spans="1:3" x14ac:dyDescent="0.2">
      <c r="A163" s="591"/>
      <c r="B163" s="592"/>
      <c r="C163" s="593"/>
    </row>
    <row r="164" spans="1:3" x14ac:dyDescent="0.2">
      <c r="A164" s="591"/>
      <c r="B164" s="592"/>
      <c r="C164" s="593"/>
    </row>
    <row r="165" spans="1:3" x14ac:dyDescent="0.2">
      <c r="A165" s="591"/>
      <c r="B165" s="592"/>
      <c r="C165" s="593"/>
    </row>
    <row r="166" spans="1:3" x14ac:dyDescent="0.2">
      <c r="A166" s="591"/>
      <c r="B166" s="592"/>
      <c r="C166" s="593"/>
    </row>
    <row r="167" spans="1:3" x14ac:dyDescent="0.2">
      <c r="A167" s="591"/>
      <c r="B167" s="592"/>
      <c r="C167" s="593"/>
    </row>
    <row r="168" spans="1:3" x14ac:dyDescent="0.2">
      <c r="A168" s="591"/>
      <c r="B168" s="592"/>
      <c r="C168" s="593"/>
    </row>
    <row r="169" spans="1:3" x14ac:dyDescent="0.2">
      <c r="A169" s="591"/>
      <c r="B169" s="592"/>
      <c r="C169" s="593"/>
    </row>
    <row r="170" spans="1:3" x14ac:dyDescent="0.2">
      <c r="A170" s="591"/>
      <c r="B170" s="592"/>
      <c r="C170" s="593"/>
    </row>
    <row r="171" spans="1:3" x14ac:dyDescent="0.2">
      <c r="A171" s="591"/>
      <c r="B171" s="592"/>
      <c r="C171" s="593"/>
    </row>
    <row r="172" spans="1:3" x14ac:dyDescent="0.2">
      <c r="A172" s="591"/>
      <c r="B172" s="592"/>
      <c r="C172" s="593"/>
    </row>
    <row r="173" spans="1:3" x14ac:dyDescent="0.2">
      <c r="A173" s="591"/>
      <c r="B173" s="592"/>
      <c r="C173" s="593"/>
    </row>
    <row r="174" spans="1:3" x14ac:dyDescent="0.2">
      <c r="A174" s="591"/>
      <c r="B174" s="592"/>
      <c r="C174" s="593"/>
    </row>
    <row r="175" spans="1:3" x14ac:dyDescent="0.2">
      <c r="A175" s="591"/>
      <c r="B175" s="592"/>
      <c r="C175" s="593"/>
    </row>
    <row r="176" spans="1:3" x14ac:dyDescent="0.2">
      <c r="A176" s="591"/>
      <c r="B176" s="592"/>
      <c r="C176" s="593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F8E8-DA0D-4709-95C1-D642294135F3}">
  <sheetPr>
    <tabColor rgb="FF92D050"/>
  </sheetPr>
  <dimension ref="A1:C83"/>
  <sheetViews>
    <sheetView topLeftCell="A31" zoomScale="120" zoomScaleNormal="120" workbookViewId="0">
      <selection activeCell="C63" sqref="C63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572"/>
      <c r="B1" s="573"/>
      <c r="C1" s="569" t="str">
        <f>CONCATENATE("9.2. melléklet ",ALAPADATOK!A7," ",ALAPADATOK!B7," ",ALAPADATOK!C7," ",ALAPADATOK!D7," ",ALAPADATOK!E7," ",ALAPADATOK!F7," ",ALAPADATOK!G7," ",ALAPADATOK!H7)</f>
        <v>9.2. melléklet a … / 2020 ( … ) önkormányzati rendelethez</v>
      </c>
    </row>
    <row r="2" spans="1:3" s="427" customFormat="1" ht="36" x14ac:dyDescent="0.2">
      <c r="A2" s="574" t="s">
        <v>201</v>
      </c>
      <c r="B2" s="575" t="str">
        <f>CONCATENATE(ALAPADATOK!A11)</f>
        <v>Sajószögedi Polgármesteri Hivatal</v>
      </c>
      <c r="C2" s="595" t="s">
        <v>59</v>
      </c>
    </row>
    <row r="3" spans="1:3" s="427" customFormat="1" ht="24.75" thickBot="1" x14ac:dyDescent="0.25">
      <c r="A3" s="596" t="s">
        <v>200</v>
      </c>
      <c r="B3" s="578" t="s">
        <v>390</v>
      </c>
      <c r="C3" s="597" t="s">
        <v>54</v>
      </c>
    </row>
    <row r="4" spans="1:3" s="428" customFormat="1" ht="15.95" customHeight="1" thickBot="1" x14ac:dyDescent="0.3">
      <c r="A4" s="580"/>
      <c r="B4" s="580"/>
      <c r="C4" s="581" t="str">
        <f>'KV_9.1.3.sz.mell'!C4</f>
        <v>Forintban!</v>
      </c>
    </row>
    <row r="5" spans="1:3" ht="13.5" thickBot="1" x14ac:dyDescent="0.25">
      <c r="A5" s="582" t="s">
        <v>202</v>
      </c>
      <c r="B5" s="583" t="s">
        <v>555</v>
      </c>
      <c r="C5" s="598" t="s">
        <v>55</v>
      </c>
    </row>
    <row r="6" spans="1:3" s="429" customFormat="1" ht="12.95" customHeight="1" thickBot="1" x14ac:dyDescent="0.25">
      <c r="A6" s="585"/>
      <c r="B6" s="586" t="s">
        <v>485</v>
      </c>
      <c r="C6" s="587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0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/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/>
    </row>
    <row r="14" spans="1:3" s="341" customFormat="1" ht="12" customHeight="1" x14ac:dyDescent="0.2">
      <c r="A14" s="423" t="s">
        <v>102</v>
      </c>
      <c r="B14" s="8" t="s">
        <v>391</v>
      </c>
      <c r="C14" s="288"/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513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>
        <v>50000</v>
      </c>
    </row>
    <row r="26" spans="1:3" s="430" customFormat="1" ht="12" customHeight="1" thickBot="1" x14ac:dyDescent="0.25">
      <c r="A26" s="191" t="s">
        <v>21</v>
      </c>
      <c r="B26" s="120" t="s">
        <v>514</v>
      </c>
      <c r="C26" s="290">
        <f>+C27+C28+C29</f>
        <v>0</v>
      </c>
    </row>
    <row r="27" spans="1:3" s="430" customFormat="1" ht="12" customHeight="1" x14ac:dyDescent="0.2">
      <c r="A27" s="424" t="s">
        <v>262</v>
      </c>
      <c r="B27" s="425" t="s">
        <v>257</v>
      </c>
      <c r="C27" s="76"/>
    </row>
    <row r="28" spans="1:3" s="430" customFormat="1" ht="12" customHeight="1" x14ac:dyDescent="0.2">
      <c r="A28" s="424" t="s">
        <v>263</v>
      </c>
      <c r="B28" s="425" t="s">
        <v>394</v>
      </c>
      <c r="C28" s="288"/>
    </row>
    <row r="29" spans="1:3" s="430" customFormat="1" ht="12" customHeight="1" x14ac:dyDescent="0.2">
      <c r="A29" s="424" t="s">
        <v>264</v>
      </c>
      <c r="B29" s="426" t="s">
        <v>397</v>
      </c>
      <c r="C29" s="288"/>
    </row>
    <row r="30" spans="1:3" s="430" customFormat="1" ht="12" customHeight="1" thickBot="1" x14ac:dyDescent="0.25">
      <c r="A30" s="423" t="s">
        <v>265</v>
      </c>
      <c r="B30" s="137" t="s">
        <v>515</v>
      </c>
      <c r="C30" s="83"/>
    </row>
    <row r="31" spans="1:3" s="430" customFormat="1" ht="12" customHeight="1" thickBot="1" x14ac:dyDescent="0.25">
      <c r="A31" s="191" t="s">
        <v>22</v>
      </c>
      <c r="B31" s="120" t="s">
        <v>398</v>
      </c>
      <c r="C31" s="290">
        <f>+C32+C33+C34</f>
        <v>0</v>
      </c>
    </row>
    <row r="32" spans="1:3" s="430" customFormat="1" ht="12" customHeight="1" x14ac:dyDescent="0.2">
      <c r="A32" s="424" t="s">
        <v>91</v>
      </c>
      <c r="B32" s="425" t="s">
        <v>283</v>
      </c>
      <c r="C32" s="76"/>
    </row>
    <row r="33" spans="1:3" s="430" customFormat="1" ht="12" customHeight="1" x14ac:dyDescent="0.2">
      <c r="A33" s="424" t="s">
        <v>92</v>
      </c>
      <c r="B33" s="426" t="s">
        <v>284</v>
      </c>
      <c r="C33" s="291"/>
    </row>
    <row r="34" spans="1:3" s="430" customFormat="1" ht="12" customHeight="1" thickBot="1" x14ac:dyDescent="0.25">
      <c r="A34" s="423" t="s">
        <v>93</v>
      </c>
      <c r="B34" s="137" t="s">
        <v>285</v>
      </c>
      <c r="C34" s="83"/>
    </row>
    <row r="35" spans="1:3" s="341" customFormat="1" ht="12" customHeight="1" thickBot="1" x14ac:dyDescent="0.25">
      <c r="A35" s="191" t="s">
        <v>23</v>
      </c>
      <c r="B35" s="120" t="s">
        <v>368</v>
      </c>
      <c r="C35" s="316"/>
    </row>
    <row r="36" spans="1:3" s="341" customFormat="1" ht="12" customHeight="1" thickBot="1" x14ac:dyDescent="0.25">
      <c r="A36" s="191" t="s">
        <v>24</v>
      </c>
      <c r="B36" s="120" t="s">
        <v>399</v>
      </c>
      <c r="C36" s="333"/>
    </row>
    <row r="37" spans="1:3" s="341" customFormat="1" ht="12" customHeight="1" thickBot="1" x14ac:dyDescent="0.25">
      <c r="A37" s="183" t="s">
        <v>25</v>
      </c>
      <c r="B37" s="120" t="s">
        <v>400</v>
      </c>
      <c r="C37" s="334">
        <f>+C8+C20+C25+C26+C31+C35+C36</f>
        <v>50000</v>
      </c>
    </row>
    <row r="38" spans="1:3" s="341" customFormat="1" ht="12" customHeight="1" thickBot="1" x14ac:dyDescent="0.25">
      <c r="A38" s="212" t="s">
        <v>26</v>
      </c>
      <c r="B38" s="120" t="s">
        <v>401</v>
      </c>
      <c r="C38" s="334">
        <f>+C39+C40+C41</f>
        <v>83879325</v>
      </c>
    </row>
    <row r="39" spans="1:3" s="341" customFormat="1" ht="12" customHeight="1" x14ac:dyDescent="0.2">
      <c r="A39" s="424" t="s">
        <v>402</v>
      </c>
      <c r="B39" s="425" t="s">
        <v>231</v>
      </c>
      <c r="C39" s="76">
        <v>454814</v>
      </c>
    </row>
    <row r="40" spans="1:3" s="341" customFormat="1" ht="12" customHeight="1" x14ac:dyDescent="0.2">
      <c r="A40" s="424" t="s">
        <v>403</v>
      </c>
      <c r="B40" s="426" t="s">
        <v>2</v>
      </c>
      <c r="C40" s="291"/>
    </row>
    <row r="41" spans="1:3" s="430" customFormat="1" ht="12" customHeight="1" thickBot="1" x14ac:dyDescent="0.25">
      <c r="A41" s="423" t="s">
        <v>404</v>
      </c>
      <c r="B41" s="137" t="s">
        <v>405</v>
      </c>
      <c r="C41" s="83">
        <v>83424511</v>
      </c>
    </row>
    <row r="42" spans="1:3" s="430" customFormat="1" ht="15.2" customHeight="1" thickBot="1" x14ac:dyDescent="0.25">
      <c r="A42" s="212" t="s">
        <v>27</v>
      </c>
      <c r="B42" s="213" t="s">
        <v>406</v>
      </c>
      <c r="C42" s="337">
        <f>+C37+C38</f>
        <v>83929325</v>
      </c>
    </row>
    <row r="43" spans="1:3" s="430" customFormat="1" ht="15.2" customHeight="1" x14ac:dyDescent="0.2">
      <c r="A43" s="214"/>
      <c r="B43" s="215"/>
      <c r="C43" s="335"/>
    </row>
    <row r="44" spans="1:3" ht="13.5" thickBot="1" x14ac:dyDescent="0.25">
      <c r="A44" s="216"/>
      <c r="B44" s="217"/>
      <c r="C44" s="336"/>
    </row>
    <row r="45" spans="1:3" s="429" customFormat="1" ht="16.5" customHeight="1" thickBot="1" x14ac:dyDescent="0.25">
      <c r="A45" s="218"/>
      <c r="B45" s="219" t="s">
        <v>57</v>
      </c>
      <c r="C45" s="337"/>
    </row>
    <row r="46" spans="1:3" s="431" customFormat="1" ht="12" customHeight="1" thickBot="1" x14ac:dyDescent="0.25">
      <c r="A46" s="191" t="s">
        <v>18</v>
      </c>
      <c r="B46" s="120" t="s">
        <v>407</v>
      </c>
      <c r="C46" s="290">
        <f>SUM(C47:C51)</f>
        <v>78640226</v>
      </c>
    </row>
    <row r="47" spans="1:3" ht="12" customHeight="1" x14ac:dyDescent="0.2">
      <c r="A47" s="423" t="s">
        <v>98</v>
      </c>
      <c r="B47" s="9" t="s">
        <v>49</v>
      </c>
      <c r="C47" s="76">
        <v>50683984</v>
      </c>
    </row>
    <row r="48" spans="1:3" ht="12" customHeight="1" x14ac:dyDescent="0.2">
      <c r="A48" s="423" t="s">
        <v>99</v>
      </c>
      <c r="B48" s="8" t="s">
        <v>181</v>
      </c>
      <c r="C48" s="79">
        <v>9363442</v>
      </c>
    </row>
    <row r="49" spans="1:3" ht="12" customHeight="1" x14ac:dyDescent="0.2">
      <c r="A49" s="423" t="s">
        <v>100</v>
      </c>
      <c r="B49" s="8" t="s">
        <v>138</v>
      </c>
      <c r="C49" s="79">
        <v>18592800</v>
      </c>
    </row>
    <row r="50" spans="1:3" ht="12" customHeight="1" x14ac:dyDescent="0.2">
      <c r="A50" s="423" t="s">
        <v>101</v>
      </c>
      <c r="B50" s="8" t="s">
        <v>182</v>
      </c>
      <c r="C50" s="79"/>
    </row>
    <row r="51" spans="1:3" ht="12" customHeight="1" thickBot="1" x14ac:dyDescent="0.25">
      <c r="A51" s="423" t="s">
        <v>146</v>
      </c>
      <c r="B51" s="8" t="s">
        <v>183</v>
      </c>
      <c r="C51" s="79"/>
    </row>
    <row r="52" spans="1:3" ht="12" customHeight="1" thickBot="1" x14ac:dyDescent="0.25">
      <c r="A52" s="191" t="s">
        <v>19</v>
      </c>
      <c r="B52" s="120" t="s">
        <v>408</v>
      </c>
      <c r="C52" s="290">
        <f>SUM(C53:C55)</f>
        <v>5289099</v>
      </c>
    </row>
    <row r="53" spans="1:3" s="431" customFormat="1" ht="12" customHeight="1" x14ac:dyDescent="0.2">
      <c r="A53" s="423" t="s">
        <v>104</v>
      </c>
      <c r="B53" s="9" t="s">
        <v>225</v>
      </c>
      <c r="C53" s="76">
        <v>5289099</v>
      </c>
    </row>
    <row r="54" spans="1:3" ht="12" customHeight="1" x14ac:dyDescent="0.2">
      <c r="A54" s="423" t="s">
        <v>105</v>
      </c>
      <c r="B54" s="8" t="s">
        <v>185</v>
      </c>
      <c r="C54" s="79"/>
    </row>
    <row r="55" spans="1:3" ht="12" customHeight="1" x14ac:dyDescent="0.2">
      <c r="A55" s="423" t="s">
        <v>106</v>
      </c>
      <c r="B55" s="8" t="s">
        <v>58</v>
      </c>
      <c r="C55" s="79"/>
    </row>
    <row r="56" spans="1:3" ht="12" customHeight="1" thickBot="1" x14ac:dyDescent="0.25">
      <c r="A56" s="423" t="s">
        <v>107</v>
      </c>
      <c r="B56" s="8" t="s">
        <v>516</v>
      </c>
      <c r="C56" s="79"/>
    </row>
    <row r="57" spans="1:3" ht="12" customHeight="1" thickBot="1" x14ac:dyDescent="0.25">
      <c r="A57" s="191" t="s">
        <v>20</v>
      </c>
      <c r="B57" s="120" t="s">
        <v>13</v>
      </c>
      <c r="C57" s="316"/>
    </row>
    <row r="58" spans="1:3" ht="15.2" customHeight="1" thickBot="1" x14ac:dyDescent="0.25">
      <c r="A58" s="191" t="s">
        <v>21</v>
      </c>
      <c r="B58" s="220" t="s">
        <v>521</v>
      </c>
      <c r="C58" s="338">
        <f>+C46+C52+C57</f>
        <v>83929325</v>
      </c>
    </row>
    <row r="59" spans="1:3" ht="13.5" thickBot="1" x14ac:dyDescent="0.25">
      <c r="C59" s="602">
        <f>C42-C58</f>
        <v>0</v>
      </c>
    </row>
    <row r="60" spans="1:3" ht="15.2" customHeight="1" thickBot="1" x14ac:dyDescent="0.25">
      <c r="A60" s="223" t="s">
        <v>511</v>
      </c>
      <c r="B60" s="224"/>
      <c r="C60" s="117">
        <v>8</v>
      </c>
    </row>
    <row r="61" spans="1:3" ht="14.45" customHeight="1" thickBot="1" x14ac:dyDescent="0.25">
      <c r="A61" s="223" t="s">
        <v>203</v>
      </c>
      <c r="B61" s="224"/>
      <c r="C61" s="117">
        <v>0</v>
      </c>
    </row>
    <row r="62" spans="1:3" x14ac:dyDescent="0.2">
      <c r="A62" s="599"/>
      <c r="B62" s="600"/>
      <c r="C62" s="600"/>
    </row>
    <row r="63" spans="1:3" x14ac:dyDescent="0.2">
      <c r="A63" s="599"/>
      <c r="B63" s="600"/>
    </row>
    <row r="64" spans="1:3" x14ac:dyDescent="0.2">
      <c r="A64" s="599"/>
      <c r="B64" s="600"/>
      <c r="C64" s="600"/>
    </row>
    <row r="65" spans="1:3" x14ac:dyDescent="0.2">
      <c r="A65" s="599"/>
      <c r="B65" s="600"/>
      <c r="C65" s="600"/>
    </row>
    <row r="66" spans="1:3" x14ac:dyDescent="0.2">
      <c r="A66" s="599"/>
      <c r="B66" s="600"/>
      <c r="C66" s="600"/>
    </row>
    <row r="67" spans="1:3" x14ac:dyDescent="0.2">
      <c r="A67" s="599"/>
      <c r="B67" s="600"/>
      <c r="C67" s="600"/>
    </row>
    <row r="68" spans="1:3" x14ac:dyDescent="0.2">
      <c r="A68" s="599"/>
      <c r="B68" s="600"/>
      <c r="C68" s="600"/>
    </row>
    <row r="69" spans="1:3" x14ac:dyDescent="0.2">
      <c r="A69" s="599"/>
      <c r="B69" s="600"/>
      <c r="C69" s="600"/>
    </row>
    <row r="70" spans="1:3" x14ac:dyDescent="0.2">
      <c r="A70" s="599"/>
      <c r="B70" s="600"/>
      <c r="C70" s="600"/>
    </row>
    <row r="71" spans="1:3" x14ac:dyDescent="0.2">
      <c r="A71" s="599"/>
      <c r="B71" s="600"/>
      <c r="C71" s="600"/>
    </row>
    <row r="72" spans="1:3" x14ac:dyDescent="0.2">
      <c r="A72" s="599"/>
      <c r="B72" s="600"/>
      <c r="C72" s="600"/>
    </row>
    <row r="73" spans="1:3" x14ac:dyDescent="0.2">
      <c r="A73" s="599"/>
      <c r="B73" s="600"/>
      <c r="C73" s="600"/>
    </row>
    <row r="74" spans="1:3" x14ac:dyDescent="0.2">
      <c r="A74" s="599"/>
      <c r="B74" s="600"/>
      <c r="C74" s="600"/>
    </row>
    <row r="75" spans="1:3" x14ac:dyDescent="0.2">
      <c r="A75" s="599"/>
      <c r="B75" s="600"/>
      <c r="C75" s="600"/>
    </row>
    <row r="76" spans="1:3" x14ac:dyDescent="0.2">
      <c r="A76" s="599"/>
      <c r="B76" s="600"/>
      <c r="C76" s="600"/>
    </row>
    <row r="77" spans="1:3" x14ac:dyDescent="0.2">
      <c r="A77" s="599"/>
      <c r="B77" s="600"/>
      <c r="C77" s="600"/>
    </row>
    <row r="78" spans="1:3" x14ac:dyDescent="0.2">
      <c r="A78" s="599"/>
      <c r="B78" s="600"/>
      <c r="C78" s="600"/>
    </row>
    <row r="79" spans="1:3" x14ac:dyDescent="0.2">
      <c r="A79" s="599"/>
      <c r="B79" s="600"/>
      <c r="C79" s="600"/>
    </row>
    <row r="80" spans="1:3" x14ac:dyDescent="0.2">
      <c r="A80" s="599"/>
      <c r="B80" s="600"/>
      <c r="C80" s="600"/>
    </row>
    <row r="81" spans="1:3" x14ac:dyDescent="0.2">
      <c r="A81" s="599"/>
      <c r="B81" s="600"/>
      <c r="C81" s="600"/>
    </row>
    <row r="82" spans="1:3" x14ac:dyDescent="0.2">
      <c r="A82" s="599"/>
      <c r="B82" s="600"/>
      <c r="C82" s="600"/>
    </row>
    <row r="83" spans="1:3" x14ac:dyDescent="0.2">
      <c r="A83" s="599"/>
      <c r="B83" s="600"/>
      <c r="C83" s="600"/>
    </row>
  </sheetData>
  <sheetProtection sheet="1" formatCells="0"/>
  <phoneticPr fontId="29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19212-53D3-4B2D-BAF3-DD871BD57C02}">
  <sheetPr>
    <tabColor rgb="FF92D050"/>
  </sheetPr>
  <dimension ref="A1:C63"/>
  <sheetViews>
    <sheetView topLeftCell="A23" zoomScale="120" zoomScaleNormal="120" workbookViewId="0">
      <selection activeCell="D62" sqref="D62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201"/>
      <c r="B1" s="203"/>
      <c r="C1" s="569" t="str">
        <f>CONCATENATE("9.2.1. melléklet ",ALAPADATOK!A7," ",ALAPADATOK!B7," ",ALAPADATOK!C7," ",ALAPADATOK!D7," ",ALAPADATOK!E7," ",ALAPADATOK!F7," ",ALAPADATOK!G7," ",ALAPADATOK!H7)</f>
        <v>9.2.1. melléklet a … / 2020 ( … ) önkormányzati rendelethez</v>
      </c>
    </row>
    <row r="2" spans="1:3" s="427" customFormat="1" ht="36" x14ac:dyDescent="0.2">
      <c r="A2" s="380" t="s">
        <v>201</v>
      </c>
      <c r="B2" s="567" t="str">
        <f>CONCATENATE(ALAPADATOK!A11)</f>
        <v>Sajószögedi Polgármesteri Hivatal</v>
      </c>
      <c r="C2" s="339" t="s">
        <v>59</v>
      </c>
    </row>
    <row r="3" spans="1:3" s="427" customFormat="1" ht="24.75" thickBot="1" x14ac:dyDescent="0.25">
      <c r="A3" s="421" t="s">
        <v>200</v>
      </c>
      <c r="B3" s="568" t="s">
        <v>409</v>
      </c>
      <c r="C3" s="340" t="s">
        <v>59</v>
      </c>
    </row>
    <row r="4" spans="1:3" s="428" customFormat="1" ht="15.95" customHeight="1" thickBot="1" x14ac:dyDescent="0.3">
      <c r="A4" s="204"/>
      <c r="B4" s="204"/>
      <c r="C4" s="205" t="str">
        <f>'KV_9.2.sz.mell'!C4</f>
        <v>Forintban!</v>
      </c>
    </row>
    <row r="5" spans="1:3" ht="13.5" thickBot="1" x14ac:dyDescent="0.25">
      <c r="A5" s="381" t="s">
        <v>202</v>
      </c>
      <c r="B5" s="206" t="s">
        <v>555</v>
      </c>
      <c r="C5" s="207" t="s">
        <v>55</v>
      </c>
    </row>
    <row r="6" spans="1:3" s="429" customFormat="1" ht="12.95" customHeight="1" thickBot="1" x14ac:dyDescent="0.25">
      <c r="A6" s="183"/>
      <c r="B6" s="184" t="s">
        <v>485</v>
      </c>
      <c r="C6" s="185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0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/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/>
    </row>
    <row r="14" spans="1:3" s="341" customFormat="1" ht="12" customHeight="1" x14ac:dyDescent="0.2">
      <c r="A14" s="423" t="s">
        <v>102</v>
      </c>
      <c r="B14" s="8" t="s">
        <v>391</v>
      </c>
      <c r="C14" s="288"/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513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>
        <v>50000</v>
      </c>
    </row>
    <row r="26" spans="1:3" s="430" customFormat="1" ht="12" customHeight="1" thickBot="1" x14ac:dyDescent="0.25">
      <c r="A26" s="191" t="s">
        <v>21</v>
      </c>
      <c r="B26" s="120" t="s">
        <v>514</v>
      </c>
      <c r="C26" s="290">
        <f>+C27+C28+C29</f>
        <v>0</v>
      </c>
    </row>
    <row r="27" spans="1:3" s="430" customFormat="1" ht="12" customHeight="1" x14ac:dyDescent="0.2">
      <c r="A27" s="424" t="s">
        <v>262</v>
      </c>
      <c r="B27" s="425" t="s">
        <v>257</v>
      </c>
      <c r="C27" s="76"/>
    </row>
    <row r="28" spans="1:3" s="430" customFormat="1" ht="12" customHeight="1" x14ac:dyDescent="0.2">
      <c r="A28" s="424" t="s">
        <v>263</v>
      </c>
      <c r="B28" s="425" t="s">
        <v>394</v>
      </c>
      <c r="C28" s="288"/>
    </row>
    <row r="29" spans="1:3" s="430" customFormat="1" ht="12" customHeight="1" x14ac:dyDescent="0.2">
      <c r="A29" s="424" t="s">
        <v>264</v>
      </c>
      <c r="B29" s="426" t="s">
        <v>397</v>
      </c>
      <c r="C29" s="288"/>
    </row>
    <row r="30" spans="1:3" s="430" customFormat="1" ht="12" customHeight="1" thickBot="1" x14ac:dyDescent="0.25">
      <c r="A30" s="423" t="s">
        <v>265</v>
      </c>
      <c r="B30" s="137" t="s">
        <v>515</v>
      </c>
      <c r="C30" s="83"/>
    </row>
    <row r="31" spans="1:3" s="430" customFormat="1" ht="12" customHeight="1" thickBot="1" x14ac:dyDescent="0.25">
      <c r="A31" s="191" t="s">
        <v>22</v>
      </c>
      <c r="B31" s="120" t="s">
        <v>398</v>
      </c>
      <c r="C31" s="290">
        <f>+C32+C33+C34</f>
        <v>0</v>
      </c>
    </row>
    <row r="32" spans="1:3" s="430" customFormat="1" ht="12" customHeight="1" x14ac:dyDescent="0.2">
      <c r="A32" s="424" t="s">
        <v>91</v>
      </c>
      <c r="B32" s="425" t="s">
        <v>283</v>
      </c>
      <c r="C32" s="76"/>
    </row>
    <row r="33" spans="1:3" s="430" customFormat="1" ht="12" customHeight="1" x14ac:dyDescent="0.2">
      <c r="A33" s="424" t="s">
        <v>92</v>
      </c>
      <c r="B33" s="426" t="s">
        <v>284</v>
      </c>
      <c r="C33" s="291"/>
    </row>
    <row r="34" spans="1:3" s="430" customFormat="1" ht="12" customHeight="1" thickBot="1" x14ac:dyDescent="0.25">
      <c r="A34" s="423" t="s">
        <v>93</v>
      </c>
      <c r="B34" s="137" t="s">
        <v>285</v>
      </c>
      <c r="C34" s="83"/>
    </row>
    <row r="35" spans="1:3" s="341" customFormat="1" ht="12" customHeight="1" thickBot="1" x14ac:dyDescent="0.25">
      <c r="A35" s="191" t="s">
        <v>23</v>
      </c>
      <c r="B35" s="120" t="s">
        <v>368</v>
      </c>
      <c r="C35" s="316"/>
    </row>
    <row r="36" spans="1:3" s="341" customFormat="1" ht="12" customHeight="1" thickBot="1" x14ac:dyDescent="0.25">
      <c r="A36" s="191" t="s">
        <v>24</v>
      </c>
      <c r="B36" s="120" t="s">
        <v>399</v>
      </c>
      <c r="C36" s="333"/>
    </row>
    <row r="37" spans="1:3" s="341" customFormat="1" ht="12" customHeight="1" thickBot="1" x14ac:dyDescent="0.25">
      <c r="A37" s="183" t="s">
        <v>25</v>
      </c>
      <c r="B37" s="120" t="s">
        <v>400</v>
      </c>
      <c r="C37" s="334">
        <f>+C8+C20+C25+C26+C31+C35+C36</f>
        <v>50000</v>
      </c>
    </row>
    <row r="38" spans="1:3" s="341" customFormat="1" ht="12" customHeight="1" thickBot="1" x14ac:dyDescent="0.25">
      <c r="A38" s="212" t="s">
        <v>26</v>
      </c>
      <c r="B38" s="120" t="s">
        <v>401</v>
      </c>
      <c r="C38" s="334">
        <f>+C39+C40+C41</f>
        <v>83879325</v>
      </c>
    </row>
    <row r="39" spans="1:3" s="341" customFormat="1" ht="12" customHeight="1" x14ac:dyDescent="0.2">
      <c r="A39" s="424" t="s">
        <v>402</v>
      </c>
      <c r="B39" s="425" t="s">
        <v>231</v>
      </c>
      <c r="C39" s="76">
        <v>454814</v>
      </c>
    </row>
    <row r="40" spans="1:3" s="341" customFormat="1" ht="12" customHeight="1" x14ac:dyDescent="0.2">
      <c r="A40" s="424" t="s">
        <v>403</v>
      </c>
      <c r="B40" s="426" t="s">
        <v>2</v>
      </c>
      <c r="C40" s="291"/>
    </row>
    <row r="41" spans="1:3" s="430" customFormat="1" ht="12" customHeight="1" thickBot="1" x14ac:dyDescent="0.25">
      <c r="A41" s="423" t="s">
        <v>404</v>
      </c>
      <c r="B41" s="137" t="s">
        <v>405</v>
      </c>
      <c r="C41" s="83">
        <v>83424511</v>
      </c>
    </row>
    <row r="42" spans="1:3" s="430" customFormat="1" ht="15.2" customHeight="1" thickBot="1" x14ac:dyDescent="0.25">
      <c r="A42" s="212" t="s">
        <v>27</v>
      </c>
      <c r="B42" s="213" t="s">
        <v>406</v>
      </c>
      <c r="C42" s="337">
        <f>+C37+C38</f>
        <v>83929325</v>
      </c>
    </row>
    <row r="43" spans="1:3" s="430" customFormat="1" ht="15.2" customHeight="1" x14ac:dyDescent="0.2">
      <c r="A43" s="214"/>
      <c r="B43" s="215"/>
      <c r="C43" s="335"/>
    </row>
    <row r="44" spans="1:3" ht="13.5" thickBot="1" x14ac:dyDescent="0.25">
      <c r="A44" s="216"/>
      <c r="B44" s="217"/>
      <c r="C44" s="336"/>
    </row>
    <row r="45" spans="1:3" s="429" customFormat="1" ht="16.5" customHeight="1" thickBot="1" x14ac:dyDescent="0.25">
      <c r="A45" s="218"/>
      <c r="B45" s="219" t="s">
        <v>57</v>
      </c>
      <c r="C45" s="337"/>
    </row>
    <row r="46" spans="1:3" s="431" customFormat="1" ht="12" customHeight="1" thickBot="1" x14ac:dyDescent="0.25">
      <c r="A46" s="191" t="s">
        <v>18</v>
      </c>
      <c r="B46" s="120" t="s">
        <v>407</v>
      </c>
      <c r="C46" s="290">
        <f>SUM(C47:C51)</f>
        <v>78640226</v>
      </c>
    </row>
    <row r="47" spans="1:3" ht="12" customHeight="1" x14ac:dyDescent="0.2">
      <c r="A47" s="423" t="s">
        <v>98</v>
      </c>
      <c r="B47" s="9" t="s">
        <v>49</v>
      </c>
      <c r="C47" s="76">
        <v>50683984</v>
      </c>
    </row>
    <row r="48" spans="1:3" ht="12" customHeight="1" x14ac:dyDescent="0.2">
      <c r="A48" s="423" t="s">
        <v>99</v>
      </c>
      <c r="B48" s="8" t="s">
        <v>181</v>
      </c>
      <c r="C48" s="79">
        <v>9363442</v>
      </c>
    </row>
    <row r="49" spans="1:3" ht="12" customHeight="1" x14ac:dyDescent="0.2">
      <c r="A49" s="423" t="s">
        <v>100</v>
      </c>
      <c r="B49" s="8" t="s">
        <v>138</v>
      </c>
      <c r="C49" s="79">
        <v>18592800</v>
      </c>
    </row>
    <row r="50" spans="1:3" ht="12" customHeight="1" x14ac:dyDescent="0.2">
      <c r="A50" s="423" t="s">
        <v>101</v>
      </c>
      <c r="B50" s="8" t="s">
        <v>182</v>
      </c>
      <c r="C50" s="79"/>
    </row>
    <row r="51" spans="1:3" ht="12" customHeight="1" thickBot="1" x14ac:dyDescent="0.25">
      <c r="A51" s="423" t="s">
        <v>146</v>
      </c>
      <c r="B51" s="8" t="s">
        <v>183</v>
      </c>
      <c r="C51" s="79"/>
    </row>
    <row r="52" spans="1:3" ht="12" customHeight="1" thickBot="1" x14ac:dyDescent="0.25">
      <c r="A52" s="191" t="s">
        <v>19</v>
      </c>
      <c r="B52" s="120" t="s">
        <v>408</v>
      </c>
      <c r="C52" s="290">
        <f>SUM(C53:C55)</f>
        <v>5289099</v>
      </c>
    </row>
    <row r="53" spans="1:3" s="431" customFormat="1" ht="12" customHeight="1" x14ac:dyDescent="0.2">
      <c r="A53" s="423" t="s">
        <v>104</v>
      </c>
      <c r="B53" s="9" t="s">
        <v>225</v>
      </c>
      <c r="C53" s="76">
        <v>5289099</v>
      </c>
    </row>
    <row r="54" spans="1:3" ht="12" customHeight="1" x14ac:dyDescent="0.2">
      <c r="A54" s="423" t="s">
        <v>105</v>
      </c>
      <c r="B54" s="8" t="s">
        <v>185</v>
      </c>
      <c r="C54" s="79"/>
    </row>
    <row r="55" spans="1:3" ht="12" customHeight="1" x14ac:dyDescent="0.2">
      <c r="A55" s="423" t="s">
        <v>106</v>
      </c>
      <c r="B55" s="8" t="s">
        <v>58</v>
      </c>
      <c r="C55" s="79"/>
    </row>
    <row r="56" spans="1:3" ht="12" customHeight="1" thickBot="1" x14ac:dyDescent="0.25">
      <c r="A56" s="423" t="s">
        <v>107</v>
      </c>
      <c r="B56" s="8" t="s">
        <v>516</v>
      </c>
      <c r="C56" s="79"/>
    </row>
    <row r="57" spans="1:3" ht="15.2" customHeight="1" thickBot="1" x14ac:dyDescent="0.25">
      <c r="A57" s="191" t="s">
        <v>20</v>
      </c>
      <c r="B57" s="120" t="s">
        <v>13</v>
      </c>
      <c r="C57" s="316"/>
    </row>
    <row r="58" spans="1:3" ht="13.5" thickBot="1" x14ac:dyDescent="0.25">
      <c r="A58" s="191" t="s">
        <v>21</v>
      </c>
      <c r="B58" s="220" t="s">
        <v>521</v>
      </c>
      <c r="C58" s="338">
        <f>+C46+C52+C57</f>
        <v>83929325</v>
      </c>
    </row>
    <row r="59" spans="1:3" ht="15.2" customHeight="1" thickBot="1" x14ac:dyDescent="0.25">
      <c r="C59" s="602">
        <f>C42-C58</f>
        <v>0</v>
      </c>
    </row>
    <row r="60" spans="1:3" ht="14.45" customHeight="1" thickBot="1" x14ac:dyDescent="0.25">
      <c r="A60" s="223" t="s">
        <v>511</v>
      </c>
      <c r="B60" s="224"/>
      <c r="C60" s="117">
        <v>8</v>
      </c>
    </row>
    <row r="61" spans="1:3" ht="13.5" thickBot="1" x14ac:dyDescent="0.25">
      <c r="A61" s="223" t="s">
        <v>203</v>
      </c>
      <c r="B61" s="224"/>
      <c r="C61" s="117">
        <v>0</v>
      </c>
    </row>
    <row r="63" spans="1:3" x14ac:dyDescent="0.2">
      <c r="C63" s="54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EC57-2F52-40AC-B227-EF8899ABFE71}">
  <sheetPr>
    <tabColor rgb="FF92D050"/>
  </sheetPr>
  <dimension ref="A1:C61"/>
  <sheetViews>
    <sheetView topLeftCell="A26" zoomScale="120" zoomScaleNormal="120" workbookViewId="0">
      <selection activeCell="H21" sqref="H21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201"/>
      <c r="B1" s="203"/>
      <c r="C1" s="569" t="str">
        <f>CONCATENATE("9.2.2. melléklet ",ALAPADATOK!A7," ",ALAPADATOK!B7," ",ALAPADATOK!C7," ",ALAPADATOK!D7," ",ALAPADATOK!E7," ",ALAPADATOK!F7," ",ALAPADATOK!G7," ",ALAPADATOK!H7)</f>
        <v>9.2.2. melléklet a … / 2020 ( … ) önkormányzati rendelethez</v>
      </c>
    </row>
    <row r="2" spans="1:3" s="427" customFormat="1" ht="36" x14ac:dyDescent="0.2">
      <c r="A2" s="380" t="s">
        <v>201</v>
      </c>
      <c r="B2" s="567" t="str">
        <f>CONCATENATE(ALAPADATOK!A11)</f>
        <v>Sajószögedi Polgármesteri Hivatal</v>
      </c>
      <c r="C2" s="339" t="s">
        <v>59</v>
      </c>
    </row>
    <row r="3" spans="1:3" s="427" customFormat="1" ht="24.75" thickBot="1" x14ac:dyDescent="0.25">
      <c r="A3" s="421" t="s">
        <v>200</v>
      </c>
      <c r="B3" s="568" t="s">
        <v>410</v>
      </c>
      <c r="C3" s="340" t="s">
        <v>60</v>
      </c>
    </row>
    <row r="4" spans="1:3" s="428" customFormat="1" ht="15.95" customHeight="1" thickBot="1" x14ac:dyDescent="0.3">
      <c r="A4" s="204"/>
      <c r="B4" s="204"/>
      <c r="C4" s="205" t="str">
        <f>'KV_9.2.1.sz.mell'!C4</f>
        <v>Forintban!</v>
      </c>
    </row>
    <row r="5" spans="1:3" ht="13.5" thickBot="1" x14ac:dyDescent="0.25">
      <c r="A5" s="381" t="s">
        <v>202</v>
      </c>
      <c r="B5" s="206" t="s">
        <v>555</v>
      </c>
      <c r="C5" s="207" t="s">
        <v>55</v>
      </c>
    </row>
    <row r="6" spans="1:3" s="429" customFormat="1" ht="12.95" customHeight="1" thickBot="1" x14ac:dyDescent="0.25">
      <c r="A6" s="183"/>
      <c r="B6" s="184" t="s">
        <v>485</v>
      </c>
      <c r="C6" s="185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0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/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/>
    </row>
    <row r="14" spans="1:3" s="341" customFormat="1" ht="12" customHeight="1" x14ac:dyDescent="0.2">
      <c r="A14" s="423" t="s">
        <v>102</v>
      </c>
      <c r="B14" s="8" t="s">
        <v>391</v>
      </c>
      <c r="C14" s="288"/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513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/>
    </row>
    <row r="26" spans="1:3" s="430" customFormat="1" ht="12" customHeight="1" thickBot="1" x14ac:dyDescent="0.25">
      <c r="A26" s="191" t="s">
        <v>21</v>
      </c>
      <c r="B26" s="120" t="s">
        <v>514</v>
      </c>
      <c r="C26" s="290">
        <f>+C27+C28+C29</f>
        <v>0</v>
      </c>
    </row>
    <row r="27" spans="1:3" s="430" customFormat="1" ht="12" customHeight="1" x14ac:dyDescent="0.2">
      <c r="A27" s="424" t="s">
        <v>262</v>
      </c>
      <c r="B27" s="425" t="s">
        <v>257</v>
      </c>
      <c r="C27" s="76"/>
    </row>
    <row r="28" spans="1:3" s="430" customFormat="1" ht="12" customHeight="1" x14ac:dyDescent="0.2">
      <c r="A28" s="424" t="s">
        <v>263</v>
      </c>
      <c r="B28" s="425" t="s">
        <v>394</v>
      </c>
      <c r="C28" s="288"/>
    </row>
    <row r="29" spans="1:3" s="430" customFormat="1" ht="12" customHeight="1" x14ac:dyDescent="0.2">
      <c r="A29" s="424" t="s">
        <v>264</v>
      </c>
      <c r="B29" s="426" t="s">
        <v>397</v>
      </c>
      <c r="C29" s="288"/>
    </row>
    <row r="30" spans="1:3" s="430" customFormat="1" ht="12" customHeight="1" thickBot="1" x14ac:dyDescent="0.25">
      <c r="A30" s="423" t="s">
        <v>265</v>
      </c>
      <c r="B30" s="137" t="s">
        <v>515</v>
      </c>
      <c r="C30" s="83"/>
    </row>
    <row r="31" spans="1:3" s="430" customFormat="1" ht="12" customHeight="1" thickBot="1" x14ac:dyDescent="0.25">
      <c r="A31" s="191" t="s">
        <v>22</v>
      </c>
      <c r="B31" s="120" t="s">
        <v>398</v>
      </c>
      <c r="C31" s="290">
        <f>+C32+C33+C34</f>
        <v>0</v>
      </c>
    </row>
    <row r="32" spans="1:3" s="430" customFormat="1" ht="12" customHeight="1" x14ac:dyDescent="0.2">
      <c r="A32" s="424" t="s">
        <v>91</v>
      </c>
      <c r="B32" s="425" t="s">
        <v>283</v>
      </c>
      <c r="C32" s="76"/>
    </row>
    <row r="33" spans="1:3" s="430" customFormat="1" ht="12" customHeight="1" x14ac:dyDescent="0.2">
      <c r="A33" s="424" t="s">
        <v>92</v>
      </c>
      <c r="B33" s="426" t="s">
        <v>284</v>
      </c>
      <c r="C33" s="291"/>
    </row>
    <row r="34" spans="1:3" s="430" customFormat="1" ht="12" customHeight="1" thickBot="1" x14ac:dyDescent="0.25">
      <c r="A34" s="423" t="s">
        <v>93</v>
      </c>
      <c r="B34" s="137" t="s">
        <v>285</v>
      </c>
      <c r="C34" s="83"/>
    </row>
    <row r="35" spans="1:3" s="341" customFormat="1" ht="12" customHeight="1" thickBot="1" x14ac:dyDescent="0.25">
      <c r="A35" s="191" t="s">
        <v>23</v>
      </c>
      <c r="B35" s="120" t="s">
        <v>368</v>
      </c>
      <c r="C35" s="316"/>
    </row>
    <row r="36" spans="1:3" s="341" customFormat="1" ht="12" customHeight="1" thickBot="1" x14ac:dyDescent="0.25">
      <c r="A36" s="191" t="s">
        <v>24</v>
      </c>
      <c r="B36" s="120" t="s">
        <v>399</v>
      </c>
      <c r="C36" s="333"/>
    </row>
    <row r="37" spans="1:3" s="341" customFormat="1" ht="12" customHeight="1" thickBot="1" x14ac:dyDescent="0.25">
      <c r="A37" s="183" t="s">
        <v>25</v>
      </c>
      <c r="B37" s="120" t="s">
        <v>400</v>
      </c>
      <c r="C37" s="334">
        <f>+C8+C20+C25+C26+C31+C35+C36</f>
        <v>0</v>
      </c>
    </row>
    <row r="38" spans="1:3" s="341" customFormat="1" ht="12" customHeight="1" thickBot="1" x14ac:dyDescent="0.25">
      <c r="A38" s="212" t="s">
        <v>26</v>
      </c>
      <c r="B38" s="120" t="s">
        <v>401</v>
      </c>
      <c r="C38" s="334">
        <f>+C39+C40+C41</f>
        <v>0</v>
      </c>
    </row>
    <row r="39" spans="1:3" s="341" customFormat="1" ht="12" customHeight="1" x14ac:dyDescent="0.2">
      <c r="A39" s="424" t="s">
        <v>402</v>
      </c>
      <c r="B39" s="425" t="s">
        <v>231</v>
      </c>
      <c r="C39" s="76"/>
    </row>
    <row r="40" spans="1:3" s="341" customFormat="1" ht="12" customHeight="1" x14ac:dyDescent="0.2">
      <c r="A40" s="424" t="s">
        <v>403</v>
      </c>
      <c r="B40" s="426" t="s">
        <v>2</v>
      </c>
      <c r="C40" s="291"/>
    </row>
    <row r="41" spans="1:3" s="430" customFormat="1" ht="12" customHeight="1" thickBot="1" x14ac:dyDescent="0.25">
      <c r="A41" s="423" t="s">
        <v>404</v>
      </c>
      <c r="B41" s="137" t="s">
        <v>405</v>
      </c>
      <c r="C41" s="83"/>
    </row>
    <row r="42" spans="1:3" s="430" customFormat="1" ht="15.2" customHeight="1" thickBot="1" x14ac:dyDescent="0.25">
      <c r="A42" s="212" t="s">
        <v>27</v>
      </c>
      <c r="B42" s="213" t="s">
        <v>406</v>
      </c>
      <c r="C42" s="337">
        <f>+C37+C38</f>
        <v>0</v>
      </c>
    </row>
    <row r="43" spans="1:3" s="430" customFormat="1" ht="15.2" customHeight="1" x14ac:dyDescent="0.2">
      <c r="A43" s="214"/>
      <c r="B43" s="215"/>
      <c r="C43" s="335"/>
    </row>
    <row r="44" spans="1:3" ht="13.5" thickBot="1" x14ac:dyDescent="0.25">
      <c r="A44" s="216"/>
      <c r="B44" s="217"/>
      <c r="C44" s="336"/>
    </row>
    <row r="45" spans="1:3" s="429" customFormat="1" ht="16.5" customHeight="1" thickBot="1" x14ac:dyDescent="0.25">
      <c r="A45" s="218"/>
      <c r="B45" s="219" t="s">
        <v>57</v>
      </c>
      <c r="C45" s="337"/>
    </row>
    <row r="46" spans="1:3" s="431" customFormat="1" ht="12" customHeight="1" thickBot="1" x14ac:dyDescent="0.25">
      <c r="A46" s="191" t="s">
        <v>18</v>
      </c>
      <c r="B46" s="120" t="s">
        <v>407</v>
      </c>
      <c r="C46" s="290">
        <f>SUM(C47:C51)</f>
        <v>0</v>
      </c>
    </row>
    <row r="47" spans="1:3" ht="12" customHeight="1" x14ac:dyDescent="0.2">
      <c r="A47" s="423" t="s">
        <v>98</v>
      </c>
      <c r="B47" s="9" t="s">
        <v>49</v>
      </c>
      <c r="C47" s="76"/>
    </row>
    <row r="48" spans="1:3" ht="12" customHeight="1" x14ac:dyDescent="0.2">
      <c r="A48" s="423" t="s">
        <v>99</v>
      </c>
      <c r="B48" s="8" t="s">
        <v>181</v>
      </c>
      <c r="C48" s="79"/>
    </row>
    <row r="49" spans="1:3" ht="12" customHeight="1" x14ac:dyDescent="0.2">
      <c r="A49" s="423" t="s">
        <v>100</v>
      </c>
      <c r="B49" s="8" t="s">
        <v>138</v>
      </c>
      <c r="C49" s="79"/>
    </row>
    <row r="50" spans="1:3" ht="12" customHeight="1" x14ac:dyDescent="0.2">
      <c r="A50" s="423" t="s">
        <v>101</v>
      </c>
      <c r="B50" s="8" t="s">
        <v>182</v>
      </c>
      <c r="C50" s="79"/>
    </row>
    <row r="51" spans="1:3" ht="12" customHeight="1" thickBot="1" x14ac:dyDescent="0.25">
      <c r="A51" s="423" t="s">
        <v>146</v>
      </c>
      <c r="B51" s="8" t="s">
        <v>183</v>
      </c>
      <c r="C51" s="79"/>
    </row>
    <row r="52" spans="1:3" ht="12" customHeight="1" thickBot="1" x14ac:dyDescent="0.25">
      <c r="A52" s="191" t="s">
        <v>19</v>
      </c>
      <c r="B52" s="120" t="s">
        <v>408</v>
      </c>
      <c r="C52" s="290">
        <f>SUM(C53:C55)</f>
        <v>0</v>
      </c>
    </row>
    <row r="53" spans="1:3" s="431" customFormat="1" ht="12" customHeight="1" x14ac:dyDescent="0.2">
      <c r="A53" s="423" t="s">
        <v>104</v>
      </c>
      <c r="B53" s="9" t="s">
        <v>225</v>
      </c>
      <c r="C53" s="76"/>
    </row>
    <row r="54" spans="1:3" ht="12" customHeight="1" x14ac:dyDescent="0.2">
      <c r="A54" s="423" t="s">
        <v>105</v>
      </c>
      <c r="B54" s="8" t="s">
        <v>185</v>
      </c>
      <c r="C54" s="79"/>
    </row>
    <row r="55" spans="1:3" ht="12" customHeight="1" x14ac:dyDescent="0.2">
      <c r="A55" s="423" t="s">
        <v>106</v>
      </c>
      <c r="B55" s="8" t="s">
        <v>58</v>
      </c>
      <c r="C55" s="79"/>
    </row>
    <row r="56" spans="1:3" ht="12" customHeight="1" thickBot="1" x14ac:dyDescent="0.25">
      <c r="A56" s="423" t="s">
        <v>107</v>
      </c>
      <c r="B56" s="8" t="s">
        <v>516</v>
      </c>
      <c r="C56" s="79"/>
    </row>
    <row r="57" spans="1:3" ht="15.2" customHeight="1" thickBot="1" x14ac:dyDescent="0.25">
      <c r="A57" s="191" t="s">
        <v>20</v>
      </c>
      <c r="B57" s="120" t="s">
        <v>13</v>
      </c>
      <c r="C57" s="316"/>
    </row>
    <row r="58" spans="1:3" ht="13.5" thickBot="1" x14ac:dyDescent="0.25">
      <c r="A58" s="191" t="s">
        <v>21</v>
      </c>
      <c r="B58" s="220" t="s">
        <v>521</v>
      </c>
      <c r="C58" s="338">
        <f>+C46+C52+C57</f>
        <v>0</v>
      </c>
    </row>
    <row r="59" spans="1:3" ht="15.2" customHeight="1" thickBot="1" x14ac:dyDescent="0.25">
      <c r="C59" s="602">
        <f>C42-C58</f>
        <v>0</v>
      </c>
    </row>
    <row r="60" spans="1:3" ht="14.45" customHeight="1" thickBot="1" x14ac:dyDescent="0.25">
      <c r="A60" s="223" t="s">
        <v>511</v>
      </c>
      <c r="B60" s="224"/>
      <c r="C60" s="117"/>
    </row>
    <row r="61" spans="1:3" ht="13.5" thickBot="1" x14ac:dyDescent="0.25">
      <c r="A61" s="223" t="s">
        <v>203</v>
      </c>
      <c r="B61" s="224"/>
      <c r="C61" s="117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C3A3B-371A-4E28-9152-A8528B4338D8}">
  <sheetPr>
    <tabColor rgb="FF92D050"/>
  </sheetPr>
  <dimension ref="A1:C61"/>
  <sheetViews>
    <sheetView topLeftCell="A23" zoomScale="120" zoomScaleNormal="120" workbookViewId="0">
      <selection activeCell="C53" sqref="C53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201"/>
      <c r="B1" s="203"/>
      <c r="C1" s="569" t="str">
        <f>CONCATENATE("9.2.3. melléklet ",ALAPADATOK!A7," ",ALAPADATOK!B7," ",ALAPADATOK!C7," ",ALAPADATOK!D7," ",ALAPADATOK!E7," ",ALAPADATOK!F7," ",ALAPADATOK!G7," ",ALAPADATOK!H7)</f>
        <v>9.2.3. melléklet a … / 2020 ( … ) önkormányzati rendelethez</v>
      </c>
    </row>
    <row r="2" spans="1:3" s="427" customFormat="1" ht="36" x14ac:dyDescent="0.2">
      <c r="A2" s="380" t="s">
        <v>201</v>
      </c>
      <c r="B2" s="567" t="str">
        <f>CONCATENATE(ALAPADATOK!A11)</f>
        <v>Sajószögedi Polgármesteri Hivatal</v>
      </c>
      <c r="C2" s="339" t="s">
        <v>59</v>
      </c>
    </row>
    <row r="3" spans="1:3" s="427" customFormat="1" ht="24.75" thickBot="1" x14ac:dyDescent="0.25">
      <c r="A3" s="421" t="s">
        <v>200</v>
      </c>
      <c r="B3" s="568" t="s">
        <v>522</v>
      </c>
      <c r="C3" s="340" t="s">
        <v>423</v>
      </c>
    </row>
    <row r="4" spans="1:3" s="428" customFormat="1" ht="15.95" customHeight="1" thickBot="1" x14ac:dyDescent="0.3">
      <c r="A4" s="204"/>
      <c r="B4" s="204"/>
      <c r="C4" s="205" t="str">
        <f>'KV_9.2.2.sz.mell'!C4</f>
        <v>Forintban!</v>
      </c>
    </row>
    <row r="5" spans="1:3" ht="13.5" thickBot="1" x14ac:dyDescent="0.25">
      <c r="A5" s="381" t="s">
        <v>202</v>
      </c>
      <c r="B5" s="206" t="s">
        <v>555</v>
      </c>
      <c r="C5" s="207" t="s">
        <v>55</v>
      </c>
    </row>
    <row r="6" spans="1:3" s="429" customFormat="1" ht="12.95" customHeight="1" thickBot="1" x14ac:dyDescent="0.25">
      <c r="A6" s="183"/>
      <c r="B6" s="184" t="s">
        <v>485</v>
      </c>
      <c r="C6" s="185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0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/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/>
    </row>
    <row r="14" spans="1:3" s="341" customFormat="1" ht="12" customHeight="1" x14ac:dyDescent="0.2">
      <c r="A14" s="423" t="s">
        <v>102</v>
      </c>
      <c r="B14" s="8" t="s">
        <v>391</v>
      </c>
      <c r="C14" s="288"/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513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/>
    </row>
    <row r="26" spans="1:3" s="430" customFormat="1" ht="12" customHeight="1" thickBot="1" x14ac:dyDescent="0.25">
      <c r="A26" s="191" t="s">
        <v>21</v>
      </c>
      <c r="B26" s="120" t="s">
        <v>514</v>
      </c>
      <c r="C26" s="290">
        <f>+C27+C28+C29</f>
        <v>0</v>
      </c>
    </row>
    <row r="27" spans="1:3" s="430" customFormat="1" ht="12" customHeight="1" x14ac:dyDescent="0.2">
      <c r="A27" s="424" t="s">
        <v>262</v>
      </c>
      <c r="B27" s="425" t="s">
        <v>257</v>
      </c>
      <c r="C27" s="76"/>
    </row>
    <row r="28" spans="1:3" s="430" customFormat="1" ht="12" customHeight="1" x14ac:dyDescent="0.2">
      <c r="A28" s="424" t="s">
        <v>263</v>
      </c>
      <c r="B28" s="425" t="s">
        <v>394</v>
      </c>
      <c r="C28" s="288"/>
    </row>
    <row r="29" spans="1:3" s="430" customFormat="1" ht="12" customHeight="1" x14ac:dyDescent="0.2">
      <c r="A29" s="424" t="s">
        <v>264</v>
      </c>
      <c r="B29" s="426" t="s">
        <v>397</v>
      </c>
      <c r="C29" s="288"/>
    </row>
    <row r="30" spans="1:3" s="430" customFormat="1" ht="12" customHeight="1" thickBot="1" x14ac:dyDescent="0.25">
      <c r="A30" s="423" t="s">
        <v>265</v>
      </c>
      <c r="B30" s="137" t="s">
        <v>515</v>
      </c>
      <c r="C30" s="83"/>
    </row>
    <row r="31" spans="1:3" s="430" customFormat="1" ht="12" customHeight="1" thickBot="1" x14ac:dyDescent="0.25">
      <c r="A31" s="191" t="s">
        <v>22</v>
      </c>
      <c r="B31" s="120" t="s">
        <v>398</v>
      </c>
      <c r="C31" s="290">
        <f>+C32+C33+C34</f>
        <v>0</v>
      </c>
    </row>
    <row r="32" spans="1:3" s="430" customFormat="1" ht="12" customHeight="1" x14ac:dyDescent="0.2">
      <c r="A32" s="424" t="s">
        <v>91</v>
      </c>
      <c r="B32" s="425" t="s">
        <v>283</v>
      </c>
      <c r="C32" s="76"/>
    </row>
    <row r="33" spans="1:3" s="430" customFormat="1" ht="12" customHeight="1" x14ac:dyDescent="0.2">
      <c r="A33" s="424" t="s">
        <v>92</v>
      </c>
      <c r="B33" s="426" t="s">
        <v>284</v>
      </c>
      <c r="C33" s="291"/>
    </row>
    <row r="34" spans="1:3" s="430" customFormat="1" ht="12" customHeight="1" thickBot="1" x14ac:dyDescent="0.25">
      <c r="A34" s="423" t="s">
        <v>93</v>
      </c>
      <c r="B34" s="137" t="s">
        <v>285</v>
      </c>
      <c r="C34" s="83"/>
    </row>
    <row r="35" spans="1:3" s="341" customFormat="1" ht="12" customHeight="1" thickBot="1" x14ac:dyDescent="0.25">
      <c r="A35" s="191" t="s">
        <v>23</v>
      </c>
      <c r="B35" s="120" t="s">
        <v>368</v>
      </c>
      <c r="C35" s="316"/>
    </row>
    <row r="36" spans="1:3" s="341" customFormat="1" ht="12" customHeight="1" thickBot="1" x14ac:dyDescent="0.25">
      <c r="A36" s="191" t="s">
        <v>24</v>
      </c>
      <c r="B36" s="120" t="s">
        <v>399</v>
      </c>
      <c r="C36" s="333"/>
    </row>
    <row r="37" spans="1:3" s="341" customFormat="1" ht="12" customHeight="1" thickBot="1" x14ac:dyDescent="0.25">
      <c r="A37" s="183" t="s">
        <v>25</v>
      </c>
      <c r="B37" s="120" t="s">
        <v>400</v>
      </c>
      <c r="C37" s="334">
        <f>+C8+C20+C25+C26+C31+C35+C36</f>
        <v>0</v>
      </c>
    </row>
    <row r="38" spans="1:3" s="341" customFormat="1" ht="12" customHeight="1" thickBot="1" x14ac:dyDescent="0.25">
      <c r="A38" s="212" t="s">
        <v>26</v>
      </c>
      <c r="B38" s="120" t="s">
        <v>401</v>
      </c>
      <c r="C38" s="334">
        <f>+C39+C40+C41</f>
        <v>0</v>
      </c>
    </row>
    <row r="39" spans="1:3" s="341" customFormat="1" ht="12" customHeight="1" x14ac:dyDescent="0.2">
      <c r="A39" s="424" t="s">
        <v>402</v>
      </c>
      <c r="B39" s="425" t="s">
        <v>231</v>
      </c>
      <c r="C39" s="76"/>
    </row>
    <row r="40" spans="1:3" s="341" customFormat="1" ht="12" customHeight="1" x14ac:dyDescent="0.2">
      <c r="A40" s="424" t="s">
        <v>403</v>
      </c>
      <c r="B40" s="426" t="s">
        <v>2</v>
      </c>
      <c r="C40" s="291"/>
    </row>
    <row r="41" spans="1:3" s="430" customFormat="1" ht="12" customHeight="1" thickBot="1" x14ac:dyDescent="0.25">
      <c r="A41" s="423" t="s">
        <v>404</v>
      </c>
      <c r="B41" s="137" t="s">
        <v>405</v>
      </c>
      <c r="C41" s="83"/>
    </row>
    <row r="42" spans="1:3" s="430" customFormat="1" ht="15.2" customHeight="1" thickBot="1" x14ac:dyDescent="0.25">
      <c r="A42" s="212" t="s">
        <v>27</v>
      </c>
      <c r="B42" s="213" t="s">
        <v>406</v>
      </c>
      <c r="C42" s="337">
        <f>+C37+C38</f>
        <v>0</v>
      </c>
    </row>
    <row r="43" spans="1:3" s="430" customFormat="1" ht="15.2" customHeight="1" x14ac:dyDescent="0.2">
      <c r="A43" s="214"/>
      <c r="B43" s="215"/>
      <c r="C43" s="335"/>
    </row>
    <row r="44" spans="1:3" ht="13.5" thickBot="1" x14ac:dyDescent="0.25">
      <c r="A44" s="216"/>
      <c r="B44" s="217"/>
      <c r="C44" s="336"/>
    </row>
    <row r="45" spans="1:3" s="429" customFormat="1" ht="16.5" customHeight="1" thickBot="1" x14ac:dyDescent="0.25">
      <c r="A45" s="218"/>
      <c r="B45" s="219" t="s">
        <v>57</v>
      </c>
      <c r="C45" s="337"/>
    </row>
    <row r="46" spans="1:3" s="431" customFormat="1" ht="12" customHeight="1" thickBot="1" x14ac:dyDescent="0.25">
      <c r="A46" s="191" t="s">
        <v>18</v>
      </c>
      <c r="B46" s="120" t="s">
        <v>407</v>
      </c>
      <c r="C46" s="290">
        <f>SUM(C47:C51)</f>
        <v>0</v>
      </c>
    </row>
    <row r="47" spans="1:3" ht="12" customHeight="1" x14ac:dyDescent="0.2">
      <c r="A47" s="423" t="s">
        <v>98</v>
      </c>
      <c r="B47" s="9" t="s">
        <v>49</v>
      </c>
      <c r="C47" s="76"/>
    </row>
    <row r="48" spans="1:3" ht="12" customHeight="1" x14ac:dyDescent="0.2">
      <c r="A48" s="423" t="s">
        <v>99</v>
      </c>
      <c r="B48" s="8" t="s">
        <v>181</v>
      </c>
      <c r="C48" s="79"/>
    </row>
    <row r="49" spans="1:3" ht="12" customHeight="1" x14ac:dyDescent="0.2">
      <c r="A49" s="423" t="s">
        <v>100</v>
      </c>
      <c r="B49" s="8" t="s">
        <v>138</v>
      </c>
      <c r="C49" s="79"/>
    </row>
    <row r="50" spans="1:3" ht="12" customHeight="1" x14ac:dyDescent="0.2">
      <c r="A50" s="423" t="s">
        <v>101</v>
      </c>
      <c r="B50" s="8" t="s">
        <v>182</v>
      </c>
      <c r="C50" s="79"/>
    </row>
    <row r="51" spans="1:3" ht="12" customHeight="1" thickBot="1" x14ac:dyDescent="0.25">
      <c r="A51" s="423" t="s">
        <v>146</v>
      </c>
      <c r="B51" s="8" t="s">
        <v>183</v>
      </c>
      <c r="C51" s="79"/>
    </row>
    <row r="52" spans="1:3" ht="12" customHeight="1" thickBot="1" x14ac:dyDescent="0.25">
      <c r="A52" s="191" t="s">
        <v>19</v>
      </c>
      <c r="B52" s="120" t="s">
        <v>408</v>
      </c>
      <c r="C52" s="290">
        <f>SUM(C53:C55)</f>
        <v>0</v>
      </c>
    </row>
    <row r="53" spans="1:3" s="431" customFormat="1" ht="12" customHeight="1" x14ac:dyDescent="0.2">
      <c r="A53" s="423" t="s">
        <v>104</v>
      </c>
      <c r="B53" s="9" t="s">
        <v>225</v>
      </c>
      <c r="C53" s="76"/>
    </row>
    <row r="54" spans="1:3" ht="12" customHeight="1" x14ac:dyDescent="0.2">
      <c r="A54" s="423" t="s">
        <v>105</v>
      </c>
      <c r="B54" s="8" t="s">
        <v>185</v>
      </c>
      <c r="C54" s="79"/>
    </row>
    <row r="55" spans="1:3" ht="12" customHeight="1" x14ac:dyDescent="0.2">
      <c r="A55" s="423" t="s">
        <v>106</v>
      </c>
      <c r="B55" s="8" t="s">
        <v>58</v>
      </c>
      <c r="C55" s="79"/>
    </row>
    <row r="56" spans="1:3" ht="12" customHeight="1" thickBot="1" x14ac:dyDescent="0.25">
      <c r="A56" s="423" t="s">
        <v>107</v>
      </c>
      <c r="B56" s="8" t="s">
        <v>516</v>
      </c>
      <c r="C56" s="79"/>
    </row>
    <row r="57" spans="1:3" ht="15.2" customHeight="1" thickBot="1" x14ac:dyDescent="0.25">
      <c r="A57" s="191" t="s">
        <v>20</v>
      </c>
      <c r="B57" s="120" t="s">
        <v>13</v>
      </c>
      <c r="C57" s="316"/>
    </row>
    <row r="58" spans="1:3" ht="13.5" thickBot="1" x14ac:dyDescent="0.25">
      <c r="A58" s="191" t="s">
        <v>21</v>
      </c>
      <c r="B58" s="220" t="s">
        <v>521</v>
      </c>
      <c r="C58" s="338">
        <f>+C46+C52+C57</f>
        <v>0</v>
      </c>
    </row>
    <row r="59" spans="1:3" ht="15.2" customHeight="1" thickBot="1" x14ac:dyDescent="0.25">
      <c r="C59" s="602">
        <f>C42-C58</f>
        <v>0</v>
      </c>
    </row>
    <row r="60" spans="1:3" ht="14.45" customHeight="1" thickBot="1" x14ac:dyDescent="0.25">
      <c r="A60" s="223" t="s">
        <v>511</v>
      </c>
      <c r="B60" s="224"/>
      <c r="C60" s="117"/>
    </row>
    <row r="61" spans="1:3" ht="13.5" thickBot="1" x14ac:dyDescent="0.25">
      <c r="A61" s="223" t="s">
        <v>203</v>
      </c>
      <c r="B61" s="224"/>
      <c r="C61" s="117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6B03-915F-41EB-906C-AE33CE38ABBC}">
  <sheetPr>
    <tabColor rgb="FF92D050"/>
  </sheetPr>
  <dimension ref="A1:C60"/>
  <sheetViews>
    <sheetView topLeftCell="A22" zoomScale="120" zoomScaleNormal="120" workbookViewId="0">
      <selection activeCell="J53" sqref="J53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201"/>
      <c r="B1" s="203"/>
      <c r="C1" s="569" t="str">
        <f>CONCATENATE(ALAPADATOK!P13," melléklet ",ALAPADATOK!A7," ",ALAPADATOK!B7," ",ALAPADATOK!C7," ",ALAPADATOK!D7," ",ALAPADATOK!E7," ",ALAPADATOK!F7," ",ALAPADATOK!G7," ",ALAPADATOK!H7)</f>
        <v>9.3. melléklet a … / 2020 ( … ) önkormányzati rendelethez</v>
      </c>
    </row>
    <row r="2" spans="1:3" s="427" customFormat="1" ht="36" x14ac:dyDescent="0.2">
      <c r="A2" s="380" t="s">
        <v>201</v>
      </c>
      <c r="B2" s="621" t="str">
        <f>CONCATENATE(ALAPADATOK!B13)</f>
        <v>Sajószögedi Általános Művelődési Központ - Család és Gyermekjóléti Szolgálat - Konyha - Művelődési Ház és Könyvtár</v>
      </c>
      <c r="C2" s="339" t="s">
        <v>60</v>
      </c>
    </row>
    <row r="3" spans="1:3" s="427" customFormat="1" ht="24.75" thickBot="1" x14ac:dyDescent="0.25">
      <c r="A3" s="421" t="s">
        <v>200</v>
      </c>
      <c r="B3" s="568" t="s">
        <v>390</v>
      </c>
      <c r="C3" s="340" t="s">
        <v>54</v>
      </c>
    </row>
    <row r="4" spans="1:3" s="428" customFormat="1" ht="15.95" customHeight="1" thickBot="1" x14ac:dyDescent="0.3">
      <c r="A4" s="204"/>
      <c r="B4" s="204"/>
      <c r="C4" s="205" t="str">
        <f>'KV_9.2.3.sz.mell'!C4</f>
        <v>Forintban!</v>
      </c>
    </row>
    <row r="5" spans="1:3" ht="13.5" thickBot="1" x14ac:dyDescent="0.25">
      <c r="A5" s="381" t="s">
        <v>202</v>
      </c>
      <c r="B5" s="206" t="s">
        <v>555</v>
      </c>
      <c r="C5" s="207" t="s">
        <v>55</v>
      </c>
    </row>
    <row r="6" spans="1:3" s="429" customFormat="1" ht="12.95" customHeight="1" thickBot="1" x14ac:dyDescent="0.25">
      <c r="A6" s="183"/>
      <c r="B6" s="184" t="s">
        <v>485</v>
      </c>
      <c r="C6" s="185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14040378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>
        <v>10240000</v>
      </c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>
        <v>942975</v>
      </c>
    </row>
    <row r="14" spans="1:3" s="341" customFormat="1" ht="12" customHeight="1" x14ac:dyDescent="0.2">
      <c r="A14" s="423" t="s">
        <v>102</v>
      </c>
      <c r="B14" s="8" t="s">
        <v>391</v>
      </c>
      <c r="C14" s="288">
        <v>2857403</v>
      </c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517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/>
    </row>
    <row r="26" spans="1:3" s="430" customFormat="1" ht="12" customHeight="1" thickBot="1" x14ac:dyDescent="0.25">
      <c r="A26" s="191" t="s">
        <v>21</v>
      </c>
      <c r="B26" s="120" t="s">
        <v>396</v>
      </c>
      <c r="C26" s="290">
        <f>+C27+C28</f>
        <v>0</v>
      </c>
    </row>
    <row r="27" spans="1:3" s="430" customFormat="1" ht="12" customHeight="1" x14ac:dyDescent="0.2">
      <c r="A27" s="424" t="s">
        <v>262</v>
      </c>
      <c r="B27" s="425" t="s">
        <v>394</v>
      </c>
      <c r="C27" s="76"/>
    </row>
    <row r="28" spans="1:3" s="430" customFormat="1" ht="12" customHeight="1" x14ac:dyDescent="0.2">
      <c r="A28" s="424" t="s">
        <v>263</v>
      </c>
      <c r="B28" s="426" t="s">
        <v>397</v>
      </c>
      <c r="C28" s="291"/>
    </row>
    <row r="29" spans="1:3" s="430" customFormat="1" ht="12" customHeight="1" thickBot="1" x14ac:dyDescent="0.25">
      <c r="A29" s="423" t="s">
        <v>264</v>
      </c>
      <c r="B29" s="137" t="s">
        <v>518</v>
      </c>
      <c r="C29" s="83"/>
    </row>
    <row r="30" spans="1:3" s="430" customFormat="1" ht="12" customHeight="1" thickBot="1" x14ac:dyDescent="0.25">
      <c r="A30" s="191" t="s">
        <v>22</v>
      </c>
      <c r="B30" s="120" t="s">
        <v>398</v>
      </c>
      <c r="C30" s="290">
        <f>+C31+C32+C33</f>
        <v>0</v>
      </c>
    </row>
    <row r="31" spans="1:3" s="430" customFormat="1" ht="12" customHeight="1" x14ac:dyDescent="0.2">
      <c r="A31" s="424" t="s">
        <v>91</v>
      </c>
      <c r="B31" s="425" t="s">
        <v>283</v>
      </c>
      <c r="C31" s="76"/>
    </row>
    <row r="32" spans="1:3" s="430" customFormat="1" ht="12" customHeight="1" x14ac:dyDescent="0.2">
      <c r="A32" s="424" t="s">
        <v>92</v>
      </c>
      <c r="B32" s="426" t="s">
        <v>284</v>
      </c>
      <c r="C32" s="291"/>
    </row>
    <row r="33" spans="1:3" s="430" customFormat="1" ht="12" customHeight="1" thickBot="1" x14ac:dyDescent="0.25">
      <c r="A33" s="423" t="s">
        <v>93</v>
      </c>
      <c r="B33" s="137" t="s">
        <v>285</v>
      </c>
      <c r="C33" s="83"/>
    </row>
    <row r="34" spans="1:3" s="341" customFormat="1" ht="12" customHeight="1" thickBot="1" x14ac:dyDescent="0.25">
      <c r="A34" s="191" t="s">
        <v>23</v>
      </c>
      <c r="B34" s="120" t="s">
        <v>368</v>
      </c>
      <c r="C34" s="316"/>
    </row>
    <row r="35" spans="1:3" s="341" customFormat="1" ht="12" customHeight="1" thickBot="1" x14ac:dyDescent="0.25">
      <c r="A35" s="191" t="s">
        <v>24</v>
      </c>
      <c r="B35" s="120" t="s">
        <v>399</v>
      </c>
      <c r="C35" s="333"/>
    </row>
    <row r="36" spans="1:3" s="341" customFormat="1" ht="12" customHeight="1" thickBot="1" x14ac:dyDescent="0.25">
      <c r="A36" s="183" t="s">
        <v>25</v>
      </c>
      <c r="B36" s="120" t="s">
        <v>519</v>
      </c>
      <c r="C36" s="334">
        <f>+C8+C20+C25+C26+C30+C34+C35</f>
        <v>14040378</v>
      </c>
    </row>
    <row r="37" spans="1:3" s="341" customFormat="1" ht="12" customHeight="1" thickBot="1" x14ac:dyDescent="0.25">
      <c r="A37" s="212" t="s">
        <v>26</v>
      </c>
      <c r="B37" s="120" t="s">
        <v>401</v>
      </c>
      <c r="C37" s="334">
        <f>+C38+C39+C40</f>
        <v>129984086</v>
      </c>
    </row>
    <row r="38" spans="1:3" s="341" customFormat="1" ht="12" customHeight="1" x14ac:dyDescent="0.2">
      <c r="A38" s="424" t="s">
        <v>402</v>
      </c>
      <c r="B38" s="425" t="s">
        <v>231</v>
      </c>
      <c r="C38" s="76">
        <v>1320700</v>
      </c>
    </row>
    <row r="39" spans="1:3" s="341" customFormat="1" ht="12" customHeight="1" x14ac:dyDescent="0.2">
      <c r="A39" s="424" t="s">
        <v>403</v>
      </c>
      <c r="B39" s="426" t="s">
        <v>2</v>
      </c>
      <c r="C39" s="291"/>
    </row>
    <row r="40" spans="1:3" s="430" customFormat="1" ht="12" customHeight="1" thickBot="1" x14ac:dyDescent="0.25">
      <c r="A40" s="423" t="s">
        <v>404</v>
      </c>
      <c r="B40" s="137" t="s">
        <v>405</v>
      </c>
      <c r="C40" s="83">
        <v>128663386</v>
      </c>
    </row>
    <row r="41" spans="1:3" s="430" customFormat="1" ht="15.2" customHeight="1" thickBot="1" x14ac:dyDescent="0.25">
      <c r="A41" s="212" t="s">
        <v>27</v>
      </c>
      <c r="B41" s="213" t="s">
        <v>406</v>
      </c>
      <c r="C41" s="337">
        <f>+C36+C37</f>
        <v>144024464</v>
      </c>
    </row>
    <row r="42" spans="1:3" s="430" customFormat="1" ht="15.2" customHeight="1" x14ac:dyDescent="0.2">
      <c r="A42" s="214"/>
      <c r="B42" s="215"/>
      <c r="C42" s="335"/>
    </row>
    <row r="43" spans="1:3" ht="13.5" thickBot="1" x14ac:dyDescent="0.25">
      <c r="A43" s="216"/>
      <c r="B43" s="217"/>
      <c r="C43" s="336"/>
    </row>
    <row r="44" spans="1:3" s="429" customFormat="1" ht="16.5" customHeight="1" thickBot="1" x14ac:dyDescent="0.25">
      <c r="A44" s="218"/>
      <c r="B44" s="219" t="s">
        <v>57</v>
      </c>
      <c r="C44" s="337"/>
    </row>
    <row r="45" spans="1:3" s="431" customFormat="1" ht="12" customHeight="1" thickBot="1" x14ac:dyDescent="0.25">
      <c r="A45" s="191" t="s">
        <v>18</v>
      </c>
      <c r="B45" s="120" t="s">
        <v>407</v>
      </c>
      <c r="C45" s="290">
        <f>SUM(C46:C50)</f>
        <v>141054315</v>
      </c>
    </row>
    <row r="46" spans="1:3" ht="12" customHeight="1" x14ac:dyDescent="0.2">
      <c r="A46" s="423" t="s">
        <v>98</v>
      </c>
      <c r="B46" s="9" t="s">
        <v>49</v>
      </c>
      <c r="C46" s="76">
        <v>70533234</v>
      </c>
    </row>
    <row r="47" spans="1:3" ht="12" customHeight="1" x14ac:dyDescent="0.2">
      <c r="A47" s="423" t="s">
        <v>99</v>
      </c>
      <c r="B47" s="8" t="s">
        <v>181</v>
      </c>
      <c r="C47" s="79">
        <v>13513956</v>
      </c>
    </row>
    <row r="48" spans="1:3" ht="12" customHeight="1" x14ac:dyDescent="0.2">
      <c r="A48" s="423" t="s">
        <v>100</v>
      </c>
      <c r="B48" s="8" t="s">
        <v>138</v>
      </c>
      <c r="C48" s="79">
        <v>57007125</v>
      </c>
    </row>
    <row r="49" spans="1:3" ht="12" customHeight="1" x14ac:dyDescent="0.2">
      <c r="A49" s="423" t="s">
        <v>101</v>
      </c>
      <c r="B49" s="8" t="s">
        <v>182</v>
      </c>
      <c r="C49" s="79"/>
    </row>
    <row r="50" spans="1:3" ht="12" customHeight="1" thickBot="1" x14ac:dyDescent="0.25">
      <c r="A50" s="423" t="s">
        <v>146</v>
      </c>
      <c r="B50" s="8" t="s">
        <v>183</v>
      </c>
      <c r="C50" s="79"/>
    </row>
    <row r="51" spans="1:3" ht="12" customHeight="1" thickBot="1" x14ac:dyDescent="0.25">
      <c r="A51" s="191" t="s">
        <v>19</v>
      </c>
      <c r="B51" s="120" t="s">
        <v>408</v>
      </c>
      <c r="C51" s="290">
        <f>SUM(C52:C54)</f>
        <v>2970149</v>
      </c>
    </row>
    <row r="52" spans="1:3" s="431" customFormat="1" ht="12" customHeight="1" x14ac:dyDescent="0.2">
      <c r="A52" s="423" t="s">
        <v>104</v>
      </c>
      <c r="B52" s="9" t="s">
        <v>225</v>
      </c>
      <c r="C52" s="76">
        <v>2970149</v>
      </c>
    </row>
    <row r="53" spans="1:3" ht="12" customHeight="1" x14ac:dyDescent="0.2">
      <c r="A53" s="423" t="s">
        <v>105</v>
      </c>
      <c r="B53" s="8" t="s">
        <v>185</v>
      </c>
      <c r="C53" s="79"/>
    </row>
    <row r="54" spans="1:3" ht="12" customHeight="1" x14ac:dyDescent="0.2">
      <c r="A54" s="423" t="s">
        <v>106</v>
      </c>
      <c r="B54" s="8" t="s">
        <v>58</v>
      </c>
      <c r="C54" s="79"/>
    </row>
    <row r="55" spans="1:3" ht="12" customHeight="1" thickBot="1" x14ac:dyDescent="0.25">
      <c r="A55" s="423" t="s">
        <v>107</v>
      </c>
      <c r="B55" s="8" t="s">
        <v>516</v>
      </c>
      <c r="C55" s="79"/>
    </row>
    <row r="56" spans="1:3" ht="15.2" customHeight="1" thickBot="1" x14ac:dyDescent="0.25">
      <c r="A56" s="191" t="s">
        <v>20</v>
      </c>
      <c r="B56" s="120" t="s">
        <v>13</v>
      </c>
      <c r="C56" s="316"/>
    </row>
    <row r="57" spans="1:3" ht="13.5" thickBot="1" x14ac:dyDescent="0.25">
      <c r="A57" s="191" t="s">
        <v>21</v>
      </c>
      <c r="B57" s="220" t="s">
        <v>521</v>
      </c>
      <c r="C57" s="338">
        <f>+C45+C51+C56</f>
        <v>144024464</v>
      </c>
    </row>
    <row r="58" spans="1:3" ht="15.2" customHeight="1" thickBot="1" x14ac:dyDescent="0.25">
      <c r="C58" s="602">
        <f>C41-C57</f>
        <v>0</v>
      </c>
    </row>
    <row r="59" spans="1:3" ht="14.45" customHeight="1" thickBot="1" x14ac:dyDescent="0.25">
      <c r="A59" s="223" t="s">
        <v>511</v>
      </c>
      <c r="B59" s="224"/>
      <c r="C59" s="117">
        <v>17</v>
      </c>
    </row>
    <row r="60" spans="1:3" ht="13.5" thickBot="1" x14ac:dyDescent="0.25">
      <c r="A60" s="223" t="s">
        <v>203</v>
      </c>
      <c r="B60" s="224"/>
      <c r="C60" s="117">
        <v>0</v>
      </c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2459-2FFC-4CF7-8F47-BA8FDC0EC265}">
  <sheetPr>
    <tabColor rgb="FF92D050"/>
  </sheetPr>
  <dimension ref="A1:C60"/>
  <sheetViews>
    <sheetView topLeftCell="A22" zoomScale="120" zoomScaleNormal="120" workbookViewId="0">
      <selection activeCell="D59" sqref="D59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201"/>
      <c r="B1" s="203"/>
      <c r="C1" s="569" t="str">
        <f>CONCATENATE(ALAPADATOK!P13,"1. melléklet ",ALAPADATOK!A7," ",ALAPADATOK!B7," ",ALAPADATOK!C7," ",ALAPADATOK!D7," ",ALAPADATOK!E7," ",ALAPADATOK!F7," ",ALAPADATOK!G7," ",ALAPADATOK!H7)</f>
        <v>9.3.1. melléklet a … / 2020 ( … ) önkormányzati rendelethez</v>
      </c>
    </row>
    <row r="2" spans="1:3" s="427" customFormat="1" ht="36" x14ac:dyDescent="0.2">
      <c r="A2" s="380" t="s">
        <v>201</v>
      </c>
      <c r="B2" s="567" t="str">
        <f>CONCATENATE('KV_9.3.sz.mell'!B2)</f>
        <v>Sajószögedi Általános Művelődési Központ - Család és Gyermekjóléti Szolgálat - Konyha - Művelődési Ház és Könyvtár</v>
      </c>
      <c r="C2" s="339" t="s">
        <v>60</v>
      </c>
    </row>
    <row r="3" spans="1:3" s="427" customFormat="1" ht="24.75" thickBot="1" x14ac:dyDescent="0.25">
      <c r="A3" s="421" t="s">
        <v>200</v>
      </c>
      <c r="B3" s="568" t="s">
        <v>409</v>
      </c>
      <c r="C3" s="340" t="s">
        <v>59</v>
      </c>
    </row>
    <row r="4" spans="1:3" s="428" customFormat="1" ht="15.95" customHeight="1" thickBot="1" x14ac:dyDescent="0.3">
      <c r="A4" s="204"/>
      <c r="B4" s="204"/>
      <c r="C4" s="205" t="str">
        <f>'KV_9.3.sz.mell'!C4</f>
        <v>Forintban!</v>
      </c>
    </row>
    <row r="5" spans="1:3" ht="13.5" thickBot="1" x14ac:dyDescent="0.25">
      <c r="A5" s="381" t="s">
        <v>202</v>
      </c>
      <c r="B5" s="206" t="s">
        <v>555</v>
      </c>
      <c r="C5" s="207" t="s">
        <v>55</v>
      </c>
    </row>
    <row r="6" spans="1:3" s="429" customFormat="1" ht="12.95" customHeight="1" thickBot="1" x14ac:dyDescent="0.25">
      <c r="A6" s="183"/>
      <c r="B6" s="184" t="s">
        <v>485</v>
      </c>
      <c r="C6" s="185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14040378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>
        <v>10240000</v>
      </c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>
        <v>942975</v>
      </c>
    </row>
    <row r="14" spans="1:3" s="341" customFormat="1" ht="12" customHeight="1" x14ac:dyDescent="0.2">
      <c r="A14" s="423" t="s">
        <v>102</v>
      </c>
      <c r="B14" s="8" t="s">
        <v>391</v>
      </c>
      <c r="C14" s="288">
        <v>2857403</v>
      </c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517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/>
    </row>
    <row r="26" spans="1:3" s="430" customFormat="1" ht="12" customHeight="1" thickBot="1" x14ac:dyDescent="0.25">
      <c r="A26" s="191" t="s">
        <v>21</v>
      </c>
      <c r="B26" s="120" t="s">
        <v>396</v>
      </c>
      <c r="C26" s="290">
        <f>+C27+C28</f>
        <v>0</v>
      </c>
    </row>
    <row r="27" spans="1:3" s="430" customFormat="1" ht="12" customHeight="1" x14ac:dyDescent="0.2">
      <c r="A27" s="424" t="s">
        <v>262</v>
      </c>
      <c r="B27" s="425" t="s">
        <v>394</v>
      </c>
      <c r="C27" s="76"/>
    </row>
    <row r="28" spans="1:3" s="430" customFormat="1" ht="12" customHeight="1" x14ac:dyDescent="0.2">
      <c r="A28" s="424" t="s">
        <v>263</v>
      </c>
      <c r="B28" s="426" t="s">
        <v>397</v>
      </c>
      <c r="C28" s="291"/>
    </row>
    <row r="29" spans="1:3" s="430" customFormat="1" ht="12" customHeight="1" thickBot="1" x14ac:dyDescent="0.25">
      <c r="A29" s="423" t="s">
        <v>264</v>
      </c>
      <c r="B29" s="137" t="s">
        <v>518</v>
      </c>
      <c r="C29" s="83"/>
    </row>
    <row r="30" spans="1:3" s="430" customFormat="1" ht="12" customHeight="1" thickBot="1" x14ac:dyDescent="0.25">
      <c r="A30" s="191" t="s">
        <v>22</v>
      </c>
      <c r="B30" s="120" t="s">
        <v>398</v>
      </c>
      <c r="C30" s="290">
        <f>+C31+C32+C33</f>
        <v>0</v>
      </c>
    </row>
    <row r="31" spans="1:3" s="430" customFormat="1" ht="12" customHeight="1" x14ac:dyDescent="0.2">
      <c r="A31" s="424" t="s">
        <v>91</v>
      </c>
      <c r="B31" s="425" t="s">
        <v>283</v>
      </c>
      <c r="C31" s="76"/>
    </row>
    <row r="32" spans="1:3" s="430" customFormat="1" ht="12" customHeight="1" x14ac:dyDescent="0.2">
      <c r="A32" s="424" t="s">
        <v>92</v>
      </c>
      <c r="B32" s="426" t="s">
        <v>284</v>
      </c>
      <c r="C32" s="291"/>
    </row>
    <row r="33" spans="1:3" s="430" customFormat="1" ht="12" customHeight="1" thickBot="1" x14ac:dyDescent="0.25">
      <c r="A33" s="423" t="s">
        <v>93</v>
      </c>
      <c r="B33" s="137" t="s">
        <v>285</v>
      </c>
      <c r="C33" s="83"/>
    </row>
    <row r="34" spans="1:3" s="341" customFormat="1" ht="12" customHeight="1" thickBot="1" x14ac:dyDescent="0.25">
      <c r="A34" s="191" t="s">
        <v>23</v>
      </c>
      <c r="B34" s="120" t="s">
        <v>368</v>
      </c>
      <c r="C34" s="316"/>
    </row>
    <row r="35" spans="1:3" s="341" customFormat="1" ht="12" customHeight="1" thickBot="1" x14ac:dyDescent="0.25">
      <c r="A35" s="191" t="s">
        <v>24</v>
      </c>
      <c r="B35" s="120" t="s">
        <v>399</v>
      </c>
      <c r="C35" s="333"/>
    </row>
    <row r="36" spans="1:3" s="341" customFormat="1" ht="12" customHeight="1" thickBot="1" x14ac:dyDescent="0.25">
      <c r="A36" s="183" t="s">
        <v>25</v>
      </c>
      <c r="B36" s="120" t="s">
        <v>519</v>
      </c>
      <c r="C36" s="334">
        <f>+C8+C20+C25+C26+C30+C34+C35</f>
        <v>14040378</v>
      </c>
    </row>
    <row r="37" spans="1:3" s="341" customFormat="1" ht="12" customHeight="1" thickBot="1" x14ac:dyDescent="0.25">
      <c r="A37" s="212" t="s">
        <v>26</v>
      </c>
      <c r="B37" s="120" t="s">
        <v>401</v>
      </c>
      <c r="C37" s="334">
        <f>+C38+C39+C40</f>
        <v>129984086</v>
      </c>
    </row>
    <row r="38" spans="1:3" s="341" customFormat="1" ht="12" customHeight="1" x14ac:dyDescent="0.2">
      <c r="A38" s="424" t="s">
        <v>402</v>
      </c>
      <c r="B38" s="425" t="s">
        <v>231</v>
      </c>
      <c r="C38" s="76">
        <v>1320700</v>
      </c>
    </row>
    <row r="39" spans="1:3" s="341" customFormat="1" ht="12" customHeight="1" x14ac:dyDescent="0.2">
      <c r="A39" s="424" t="s">
        <v>403</v>
      </c>
      <c r="B39" s="426" t="s">
        <v>2</v>
      </c>
      <c r="C39" s="291"/>
    </row>
    <row r="40" spans="1:3" s="430" customFormat="1" ht="12" customHeight="1" thickBot="1" x14ac:dyDescent="0.25">
      <c r="A40" s="423" t="s">
        <v>404</v>
      </c>
      <c r="B40" s="137" t="s">
        <v>405</v>
      </c>
      <c r="C40" s="83">
        <v>128663386</v>
      </c>
    </row>
    <row r="41" spans="1:3" s="430" customFormat="1" ht="15.2" customHeight="1" thickBot="1" x14ac:dyDescent="0.25">
      <c r="A41" s="212" t="s">
        <v>27</v>
      </c>
      <c r="B41" s="213" t="s">
        <v>406</v>
      </c>
      <c r="C41" s="337">
        <f>+C36+C37</f>
        <v>144024464</v>
      </c>
    </row>
    <row r="42" spans="1:3" s="430" customFormat="1" ht="15.2" customHeight="1" x14ac:dyDescent="0.2">
      <c r="A42" s="214"/>
      <c r="B42" s="215"/>
      <c r="C42" s="335"/>
    </row>
    <row r="43" spans="1:3" ht="13.5" thickBot="1" x14ac:dyDescent="0.25">
      <c r="A43" s="216"/>
      <c r="B43" s="217"/>
      <c r="C43" s="336"/>
    </row>
    <row r="44" spans="1:3" s="429" customFormat="1" ht="16.5" customHeight="1" thickBot="1" x14ac:dyDescent="0.25">
      <c r="A44" s="218"/>
      <c r="B44" s="219" t="s">
        <v>57</v>
      </c>
      <c r="C44" s="337"/>
    </row>
    <row r="45" spans="1:3" s="431" customFormat="1" ht="12" customHeight="1" thickBot="1" x14ac:dyDescent="0.25">
      <c r="A45" s="191" t="s">
        <v>18</v>
      </c>
      <c r="B45" s="120" t="s">
        <v>407</v>
      </c>
      <c r="C45" s="290">
        <f>SUM(C46:C50)</f>
        <v>141054315</v>
      </c>
    </row>
    <row r="46" spans="1:3" ht="12" customHeight="1" x14ac:dyDescent="0.2">
      <c r="A46" s="423" t="s">
        <v>98</v>
      </c>
      <c r="B46" s="9" t="s">
        <v>49</v>
      </c>
      <c r="C46" s="76">
        <v>70533234</v>
      </c>
    </row>
    <row r="47" spans="1:3" ht="12" customHeight="1" x14ac:dyDescent="0.2">
      <c r="A47" s="423" t="s">
        <v>99</v>
      </c>
      <c r="B47" s="8" t="s">
        <v>181</v>
      </c>
      <c r="C47" s="79">
        <v>13513956</v>
      </c>
    </row>
    <row r="48" spans="1:3" ht="12" customHeight="1" x14ac:dyDescent="0.2">
      <c r="A48" s="423" t="s">
        <v>100</v>
      </c>
      <c r="B48" s="8" t="s">
        <v>138</v>
      </c>
      <c r="C48" s="79">
        <v>57007125</v>
      </c>
    </row>
    <row r="49" spans="1:3" ht="12" customHeight="1" x14ac:dyDescent="0.2">
      <c r="A49" s="423" t="s">
        <v>101</v>
      </c>
      <c r="B49" s="8" t="s">
        <v>182</v>
      </c>
      <c r="C49" s="79"/>
    </row>
    <row r="50" spans="1:3" ht="12" customHeight="1" thickBot="1" x14ac:dyDescent="0.25">
      <c r="A50" s="423" t="s">
        <v>146</v>
      </c>
      <c r="B50" s="8" t="s">
        <v>183</v>
      </c>
      <c r="C50" s="79"/>
    </row>
    <row r="51" spans="1:3" ht="12" customHeight="1" thickBot="1" x14ac:dyDescent="0.25">
      <c r="A51" s="191" t="s">
        <v>19</v>
      </c>
      <c r="B51" s="120" t="s">
        <v>408</v>
      </c>
      <c r="C51" s="290">
        <f>SUM(C52:C54)</f>
        <v>2970149</v>
      </c>
    </row>
    <row r="52" spans="1:3" s="431" customFormat="1" ht="12" customHeight="1" x14ac:dyDescent="0.2">
      <c r="A52" s="423" t="s">
        <v>104</v>
      </c>
      <c r="B52" s="9" t="s">
        <v>225</v>
      </c>
      <c r="C52" s="76">
        <v>2970149</v>
      </c>
    </row>
    <row r="53" spans="1:3" ht="12" customHeight="1" x14ac:dyDescent="0.2">
      <c r="A53" s="423" t="s">
        <v>105</v>
      </c>
      <c r="B53" s="8" t="s">
        <v>185</v>
      </c>
      <c r="C53" s="79"/>
    </row>
    <row r="54" spans="1:3" ht="12" customHeight="1" x14ac:dyDescent="0.2">
      <c r="A54" s="423" t="s">
        <v>106</v>
      </c>
      <c r="B54" s="8" t="s">
        <v>58</v>
      </c>
      <c r="C54" s="79"/>
    </row>
    <row r="55" spans="1:3" ht="12" customHeight="1" thickBot="1" x14ac:dyDescent="0.25">
      <c r="A55" s="423" t="s">
        <v>107</v>
      </c>
      <c r="B55" s="8" t="s">
        <v>516</v>
      </c>
      <c r="C55" s="79"/>
    </row>
    <row r="56" spans="1:3" ht="15.2" customHeight="1" thickBot="1" x14ac:dyDescent="0.25">
      <c r="A56" s="191" t="s">
        <v>20</v>
      </c>
      <c r="B56" s="120" t="s">
        <v>13</v>
      </c>
      <c r="C56" s="316"/>
    </row>
    <row r="57" spans="1:3" ht="13.5" thickBot="1" x14ac:dyDescent="0.25">
      <c r="A57" s="191" t="s">
        <v>21</v>
      </c>
      <c r="B57" s="220" t="s">
        <v>521</v>
      </c>
      <c r="C57" s="338">
        <f>+C45+C51+C56</f>
        <v>144024464</v>
      </c>
    </row>
    <row r="58" spans="1:3" ht="15.2" customHeight="1" thickBot="1" x14ac:dyDescent="0.25">
      <c r="C58" s="602">
        <f>C41-C57</f>
        <v>0</v>
      </c>
    </row>
    <row r="59" spans="1:3" ht="14.45" customHeight="1" thickBot="1" x14ac:dyDescent="0.25">
      <c r="A59" s="223" t="s">
        <v>511</v>
      </c>
      <c r="B59" s="224"/>
      <c r="C59" s="117">
        <v>17</v>
      </c>
    </row>
    <row r="60" spans="1:3" ht="13.5" thickBot="1" x14ac:dyDescent="0.25">
      <c r="A60" s="223" t="s">
        <v>203</v>
      </c>
      <c r="B60" s="224"/>
      <c r="C60" s="117">
        <v>0</v>
      </c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059B1-F237-4B97-B6E8-7BD4DC58EC20}">
  <sheetPr>
    <tabColor rgb="FF92D050"/>
  </sheetPr>
  <dimension ref="A1:C60"/>
  <sheetViews>
    <sheetView topLeftCell="A22" zoomScale="120" zoomScaleNormal="120" workbookViewId="0">
      <selection activeCell="H21" sqref="H21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201"/>
      <c r="B1" s="203"/>
      <c r="C1" s="569" t="str">
        <f>CONCATENATE(ALAPADATOK!P13,"2. melléklet ",ALAPADATOK!A7," ",ALAPADATOK!B7," ",ALAPADATOK!C7," ",ALAPADATOK!D7," ",ALAPADATOK!E7," ",ALAPADATOK!F7," ",ALAPADATOK!G7," ",ALAPADATOK!H7)</f>
        <v>9.3.2. melléklet a … / 2020 ( … ) önkormányzati rendelethez</v>
      </c>
    </row>
    <row r="2" spans="1:3" s="427" customFormat="1" ht="36" x14ac:dyDescent="0.2">
      <c r="A2" s="380" t="s">
        <v>201</v>
      </c>
      <c r="B2" s="567" t="str">
        <f>CONCATENATE('KV_9.3.1.sz.mell'!B2)</f>
        <v>Sajószögedi Általános Művelődési Központ - Család és Gyermekjóléti Szolgálat - Konyha - Művelődési Ház és Könyvtár</v>
      </c>
      <c r="C2" s="339" t="s">
        <v>60</v>
      </c>
    </row>
    <row r="3" spans="1:3" s="427" customFormat="1" ht="24.75" thickBot="1" x14ac:dyDescent="0.25">
      <c r="A3" s="421" t="s">
        <v>200</v>
      </c>
      <c r="B3" s="568" t="s">
        <v>410</v>
      </c>
      <c r="C3" s="340" t="s">
        <v>60</v>
      </c>
    </row>
    <row r="4" spans="1:3" s="428" customFormat="1" ht="15.95" customHeight="1" thickBot="1" x14ac:dyDescent="0.3">
      <c r="A4" s="204"/>
      <c r="B4" s="204"/>
      <c r="C4" s="205" t="str">
        <f>'KV_9.3.1.sz.mell'!C4</f>
        <v>Forintban!</v>
      </c>
    </row>
    <row r="5" spans="1:3" ht="13.5" thickBot="1" x14ac:dyDescent="0.25">
      <c r="A5" s="381" t="s">
        <v>202</v>
      </c>
      <c r="B5" s="206" t="s">
        <v>555</v>
      </c>
      <c r="C5" s="207" t="s">
        <v>55</v>
      </c>
    </row>
    <row r="6" spans="1:3" s="429" customFormat="1" ht="12.95" customHeight="1" thickBot="1" x14ac:dyDescent="0.25">
      <c r="A6" s="183"/>
      <c r="B6" s="184" t="s">
        <v>485</v>
      </c>
      <c r="C6" s="185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0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/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/>
    </row>
    <row r="14" spans="1:3" s="341" customFormat="1" ht="12" customHeight="1" x14ac:dyDescent="0.2">
      <c r="A14" s="423" t="s">
        <v>102</v>
      </c>
      <c r="B14" s="8" t="s">
        <v>391</v>
      </c>
      <c r="C14" s="288"/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517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/>
    </row>
    <row r="26" spans="1:3" s="430" customFormat="1" ht="12" customHeight="1" thickBot="1" x14ac:dyDescent="0.25">
      <c r="A26" s="191" t="s">
        <v>21</v>
      </c>
      <c r="B26" s="120" t="s">
        <v>396</v>
      </c>
      <c r="C26" s="290">
        <f>+C27+C28</f>
        <v>0</v>
      </c>
    </row>
    <row r="27" spans="1:3" s="430" customFormat="1" ht="12" customHeight="1" x14ac:dyDescent="0.2">
      <c r="A27" s="424" t="s">
        <v>262</v>
      </c>
      <c r="B27" s="425" t="s">
        <v>394</v>
      </c>
      <c r="C27" s="76"/>
    </row>
    <row r="28" spans="1:3" s="430" customFormat="1" ht="12" customHeight="1" x14ac:dyDescent="0.2">
      <c r="A28" s="424" t="s">
        <v>263</v>
      </c>
      <c r="B28" s="426" t="s">
        <v>397</v>
      </c>
      <c r="C28" s="291"/>
    </row>
    <row r="29" spans="1:3" s="430" customFormat="1" ht="12" customHeight="1" thickBot="1" x14ac:dyDescent="0.25">
      <c r="A29" s="423" t="s">
        <v>264</v>
      </c>
      <c r="B29" s="137" t="s">
        <v>518</v>
      </c>
      <c r="C29" s="83"/>
    </row>
    <row r="30" spans="1:3" s="430" customFormat="1" ht="12" customHeight="1" thickBot="1" x14ac:dyDescent="0.25">
      <c r="A30" s="191" t="s">
        <v>22</v>
      </c>
      <c r="B30" s="120" t="s">
        <v>398</v>
      </c>
      <c r="C30" s="290">
        <f>+C31+C32+C33</f>
        <v>0</v>
      </c>
    </row>
    <row r="31" spans="1:3" s="430" customFormat="1" ht="12" customHeight="1" x14ac:dyDescent="0.2">
      <c r="A31" s="424" t="s">
        <v>91</v>
      </c>
      <c r="B31" s="425" t="s">
        <v>283</v>
      </c>
      <c r="C31" s="76"/>
    </row>
    <row r="32" spans="1:3" s="430" customFormat="1" ht="12" customHeight="1" x14ac:dyDescent="0.2">
      <c r="A32" s="424" t="s">
        <v>92</v>
      </c>
      <c r="B32" s="426" t="s">
        <v>284</v>
      </c>
      <c r="C32" s="291"/>
    </row>
    <row r="33" spans="1:3" s="430" customFormat="1" ht="12" customHeight="1" thickBot="1" x14ac:dyDescent="0.25">
      <c r="A33" s="423" t="s">
        <v>93</v>
      </c>
      <c r="B33" s="137" t="s">
        <v>285</v>
      </c>
      <c r="C33" s="83"/>
    </row>
    <row r="34" spans="1:3" s="341" customFormat="1" ht="12" customHeight="1" thickBot="1" x14ac:dyDescent="0.25">
      <c r="A34" s="191" t="s">
        <v>23</v>
      </c>
      <c r="B34" s="120" t="s">
        <v>368</v>
      </c>
      <c r="C34" s="316"/>
    </row>
    <row r="35" spans="1:3" s="341" customFormat="1" ht="12" customHeight="1" thickBot="1" x14ac:dyDescent="0.25">
      <c r="A35" s="191" t="s">
        <v>24</v>
      </c>
      <c r="B35" s="120" t="s">
        <v>399</v>
      </c>
      <c r="C35" s="333"/>
    </row>
    <row r="36" spans="1:3" s="341" customFormat="1" ht="12" customHeight="1" thickBot="1" x14ac:dyDescent="0.25">
      <c r="A36" s="183" t="s">
        <v>25</v>
      </c>
      <c r="B36" s="120" t="s">
        <v>519</v>
      </c>
      <c r="C36" s="334">
        <f>+C8+C20+C25+C26+C30+C34+C35</f>
        <v>0</v>
      </c>
    </row>
    <row r="37" spans="1:3" s="341" customFormat="1" ht="12" customHeight="1" thickBot="1" x14ac:dyDescent="0.25">
      <c r="A37" s="212" t="s">
        <v>26</v>
      </c>
      <c r="B37" s="120" t="s">
        <v>401</v>
      </c>
      <c r="C37" s="334">
        <f>+C38+C39+C40</f>
        <v>0</v>
      </c>
    </row>
    <row r="38" spans="1:3" s="341" customFormat="1" ht="12" customHeight="1" x14ac:dyDescent="0.2">
      <c r="A38" s="424" t="s">
        <v>402</v>
      </c>
      <c r="B38" s="425" t="s">
        <v>231</v>
      </c>
      <c r="C38" s="76"/>
    </row>
    <row r="39" spans="1:3" s="341" customFormat="1" ht="12" customHeight="1" x14ac:dyDescent="0.2">
      <c r="A39" s="424" t="s">
        <v>403</v>
      </c>
      <c r="B39" s="426" t="s">
        <v>2</v>
      </c>
      <c r="C39" s="291"/>
    </row>
    <row r="40" spans="1:3" s="430" customFormat="1" ht="12" customHeight="1" thickBot="1" x14ac:dyDescent="0.25">
      <c r="A40" s="423" t="s">
        <v>404</v>
      </c>
      <c r="B40" s="137" t="s">
        <v>405</v>
      </c>
      <c r="C40" s="83"/>
    </row>
    <row r="41" spans="1:3" s="430" customFormat="1" ht="15.2" customHeight="1" thickBot="1" x14ac:dyDescent="0.25">
      <c r="A41" s="212" t="s">
        <v>27</v>
      </c>
      <c r="B41" s="213" t="s">
        <v>406</v>
      </c>
      <c r="C41" s="337">
        <f>+C36+C37</f>
        <v>0</v>
      </c>
    </row>
    <row r="42" spans="1:3" s="430" customFormat="1" ht="15.2" customHeight="1" x14ac:dyDescent="0.2">
      <c r="A42" s="214"/>
      <c r="B42" s="215"/>
      <c r="C42" s="335"/>
    </row>
    <row r="43" spans="1:3" ht="13.5" thickBot="1" x14ac:dyDescent="0.25">
      <c r="A43" s="216"/>
      <c r="B43" s="217"/>
      <c r="C43" s="336"/>
    </row>
    <row r="44" spans="1:3" s="429" customFormat="1" ht="16.5" customHeight="1" thickBot="1" x14ac:dyDescent="0.25">
      <c r="A44" s="218"/>
      <c r="B44" s="219" t="s">
        <v>57</v>
      </c>
      <c r="C44" s="337"/>
    </row>
    <row r="45" spans="1:3" s="431" customFormat="1" ht="12" customHeight="1" thickBot="1" x14ac:dyDescent="0.25">
      <c r="A45" s="191" t="s">
        <v>18</v>
      </c>
      <c r="B45" s="120" t="s">
        <v>407</v>
      </c>
      <c r="C45" s="290">
        <f>SUM(C46:C50)</f>
        <v>0</v>
      </c>
    </row>
    <row r="46" spans="1:3" ht="12" customHeight="1" x14ac:dyDescent="0.2">
      <c r="A46" s="423" t="s">
        <v>98</v>
      </c>
      <c r="B46" s="9" t="s">
        <v>49</v>
      </c>
      <c r="C46" s="76"/>
    </row>
    <row r="47" spans="1:3" ht="12" customHeight="1" x14ac:dyDescent="0.2">
      <c r="A47" s="423" t="s">
        <v>99</v>
      </c>
      <c r="B47" s="8" t="s">
        <v>181</v>
      </c>
      <c r="C47" s="79"/>
    </row>
    <row r="48" spans="1:3" ht="12" customHeight="1" x14ac:dyDescent="0.2">
      <c r="A48" s="423" t="s">
        <v>100</v>
      </c>
      <c r="B48" s="8" t="s">
        <v>138</v>
      </c>
      <c r="C48" s="79"/>
    </row>
    <row r="49" spans="1:3" ht="12" customHeight="1" x14ac:dyDescent="0.2">
      <c r="A49" s="423" t="s">
        <v>101</v>
      </c>
      <c r="B49" s="8" t="s">
        <v>182</v>
      </c>
      <c r="C49" s="79"/>
    </row>
    <row r="50" spans="1:3" ht="12" customHeight="1" thickBot="1" x14ac:dyDescent="0.25">
      <c r="A50" s="423" t="s">
        <v>146</v>
      </c>
      <c r="B50" s="8" t="s">
        <v>183</v>
      </c>
      <c r="C50" s="79"/>
    </row>
    <row r="51" spans="1:3" ht="12" customHeight="1" thickBot="1" x14ac:dyDescent="0.25">
      <c r="A51" s="191" t="s">
        <v>19</v>
      </c>
      <c r="B51" s="120" t="s">
        <v>408</v>
      </c>
      <c r="C51" s="290">
        <f>SUM(C52:C54)</f>
        <v>0</v>
      </c>
    </row>
    <row r="52" spans="1:3" s="431" customFormat="1" ht="12" customHeight="1" x14ac:dyDescent="0.2">
      <c r="A52" s="423" t="s">
        <v>104</v>
      </c>
      <c r="B52" s="9" t="s">
        <v>225</v>
      </c>
      <c r="C52" s="76"/>
    </row>
    <row r="53" spans="1:3" ht="12" customHeight="1" x14ac:dyDescent="0.2">
      <c r="A53" s="423" t="s">
        <v>105</v>
      </c>
      <c r="B53" s="8" t="s">
        <v>185</v>
      </c>
      <c r="C53" s="79"/>
    </row>
    <row r="54" spans="1:3" ht="12" customHeight="1" x14ac:dyDescent="0.2">
      <c r="A54" s="423" t="s">
        <v>106</v>
      </c>
      <c r="B54" s="8" t="s">
        <v>58</v>
      </c>
      <c r="C54" s="79"/>
    </row>
    <row r="55" spans="1:3" ht="12" customHeight="1" thickBot="1" x14ac:dyDescent="0.25">
      <c r="A55" s="423" t="s">
        <v>107</v>
      </c>
      <c r="B55" s="8" t="s">
        <v>516</v>
      </c>
      <c r="C55" s="79"/>
    </row>
    <row r="56" spans="1:3" ht="15.2" customHeight="1" thickBot="1" x14ac:dyDescent="0.25">
      <c r="A56" s="191" t="s">
        <v>20</v>
      </c>
      <c r="B56" s="120" t="s">
        <v>13</v>
      </c>
      <c r="C56" s="316"/>
    </row>
    <row r="57" spans="1:3" ht="13.5" thickBot="1" x14ac:dyDescent="0.25">
      <c r="A57" s="191" t="s">
        <v>21</v>
      </c>
      <c r="B57" s="220" t="s">
        <v>521</v>
      </c>
      <c r="C57" s="338">
        <f>+C45+C51+C56</f>
        <v>0</v>
      </c>
    </row>
    <row r="58" spans="1:3" ht="15.2" customHeight="1" thickBot="1" x14ac:dyDescent="0.25">
      <c r="C58" s="602">
        <f>C41-C57</f>
        <v>0</v>
      </c>
    </row>
    <row r="59" spans="1:3" ht="14.45" customHeight="1" thickBot="1" x14ac:dyDescent="0.25">
      <c r="A59" s="223" t="s">
        <v>511</v>
      </c>
      <c r="B59" s="224"/>
      <c r="C59" s="117"/>
    </row>
    <row r="60" spans="1:3" ht="13.5" thickBot="1" x14ac:dyDescent="0.25">
      <c r="A60" s="223" t="s">
        <v>203</v>
      </c>
      <c r="B60" s="224"/>
      <c r="C60" s="117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1C8EC-610C-4090-89CA-A4E1510F5BB6}">
  <sheetPr>
    <tabColor rgb="FF92D050"/>
  </sheetPr>
  <dimension ref="A1:C60"/>
  <sheetViews>
    <sheetView topLeftCell="A22" zoomScale="120" zoomScaleNormal="120" workbookViewId="0">
      <selection activeCell="H21" sqref="H21"/>
    </sheetView>
  </sheetViews>
  <sheetFormatPr defaultRowHeight="12.75" x14ac:dyDescent="0.2"/>
  <cols>
    <col min="1" max="1" width="13.83203125" style="221" customWidth="1"/>
    <col min="2" max="2" width="79.1640625" style="222" customWidth="1"/>
    <col min="3" max="3" width="25" style="222" customWidth="1"/>
    <col min="4" max="16384" width="9.33203125" style="222"/>
  </cols>
  <sheetData>
    <row r="1" spans="1:3" s="202" customFormat="1" ht="21.2" customHeight="1" thickBot="1" x14ac:dyDescent="0.25">
      <c r="A1" s="572"/>
      <c r="B1" s="573"/>
      <c r="C1" s="569" t="str">
        <f>CONCATENATE(ALAPADATOK!P13,"3. melléklet ",ALAPADATOK!A7," ",ALAPADATOK!B7," ",ALAPADATOK!C7," ",ALAPADATOK!D7," ",ALAPADATOK!E7," ",ALAPADATOK!F7," ",ALAPADATOK!G7," ",ALAPADATOK!H7)</f>
        <v>9.3.3. melléklet a … / 2020 ( … ) önkormányzati rendelethez</v>
      </c>
    </row>
    <row r="2" spans="1:3" s="427" customFormat="1" ht="36" x14ac:dyDescent="0.2">
      <c r="A2" s="574" t="s">
        <v>201</v>
      </c>
      <c r="B2" s="575" t="str">
        <f>CONCATENATE('KV_9.3.2.sz.mell'!B2)</f>
        <v>Sajószögedi Általános Művelődési Központ - Család és Gyermekjóléti Szolgálat - Konyha - Művelődési Ház és Könyvtár</v>
      </c>
      <c r="C2" s="595" t="s">
        <v>60</v>
      </c>
    </row>
    <row r="3" spans="1:3" s="427" customFormat="1" ht="24.75" thickBot="1" x14ac:dyDescent="0.25">
      <c r="A3" s="596" t="s">
        <v>200</v>
      </c>
      <c r="B3" s="578" t="s">
        <v>522</v>
      </c>
      <c r="C3" s="597" t="s">
        <v>423</v>
      </c>
    </row>
    <row r="4" spans="1:3" s="428" customFormat="1" ht="15.95" customHeight="1" thickBot="1" x14ac:dyDescent="0.3">
      <c r="A4" s="580"/>
      <c r="B4" s="580"/>
      <c r="C4" s="581" t="str">
        <f>'KV_9.3.2.sz.mell'!C4</f>
        <v>Forintban!</v>
      </c>
    </row>
    <row r="5" spans="1:3" ht="13.5" thickBot="1" x14ac:dyDescent="0.25">
      <c r="A5" s="381" t="s">
        <v>202</v>
      </c>
      <c r="B5" s="206" t="s">
        <v>555</v>
      </c>
      <c r="C5" s="531" t="s">
        <v>55</v>
      </c>
    </row>
    <row r="6" spans="1:3" s="429" customFormat="1" ht="12.95" customHeight="1" thickBot="1" x14ac:dyDescent="0.25">
      <c r="A6" s="183"/>
      <c r="B6" s="184" t="s">
        <v>485</v>
      </c>
      <c r="C6" s="185" t="s">
        <v>486</v>
      </c>
    </row>
    <row r="7" spans="1:3" s="429" customFormat="1" ht="15.95" customHeight="1" thickBot="1" x14ac:dyDescent="0.25">
      <c r="A7" s="208"/>
      <c r="B7" s="209" t="s">
        <v>56</v>
      </c>
      <c r="C7" s="210"/>
    </row>
    <row r="8" spans="1:3" s="341" customFormat="1" ht="12" customHeight="1" thickBot="1" x14ac:dyDescent="0.25">
      <c r="A8" s="183" t="s">
        <v>18</v>
      </c>
      <c r="B8" s="211" t="s">
        <v>512</v>
      </c>
      <c r="C8" s="290">
        <f>SUM(C9:C19)</f>
        <v>0</v>
      </c>
    </row>
    <row r="9" spans="1:3" s="341" customFormat="1" ht="12" customHeight="1" x14ac:dyDescent="0.2">
      <c r="A9" s="422" t="s">
        <v>98</v>
      </c>
      <c r="B9" s="10" t="s">
        <v>269</v>
      </c>
      <c r="C9" s="331"/>
    </row>
    <row r="10" spans="1:3" s="341" customFormat="1" ht="12" customHeight="1" x14ac:dyDescent="0.2">
      <c r="A10" s="423" t="s">
        <v>99</v>
      </c>
      <c r="B10" s="8" t="s">
        <v>270</v>
      </c>
      <c r="C10" s="288"/>
    </row>
    <row r="11" spans="1:3" s="341" customFormat="1" ht="12" customHeight="1" x14ac:dyDescent="0.2">
      <c r="A11" s="423" t="s">
        <v>100</v>
      </c>
      <c r="B11" s="8" t="s">
        <v>271</v>
      </c>
      <c r="C11" s="288"/>
    </row>
    <row r="12" spans="1:3" s="341" customFormat="1" ht="12" customHeight="1" x14ac:dyDescent="0.2">
      <c r="A12" s="423" t="s">
        <v>101</v>
      </c>
      <c r="B12" s="8" t="s">
        <v>272</v>
      </c>
      <c r="C12" s="288"/>
    </row>
    <row r="13" spans="1:3" s="341" customFormat="1" ht="12" customHeight="1" x14ac:dyDescent="0.2">
      <c r="A13" s="423" t="s">
        <v>146</v>
      </c>
      <c r="B13" s="8" t="s">
        <v>273</v>
      </c>
      <c r="C13" s="288"/>
    </row>
    <row r="14" spans="1:3" s="341" customFormat="1" ht="12" customHeight="1" x14ac:dyDescent="0.2">
      <c r="A14" s="423" t="s">
        <v>102</v>
      </c>
      <c r="B14" s="8" t="s">
        <v>391</v>
      </c>
      <c r="C14" s="288"/>
    </row>
    <row r="15" spans="1:3" s="341" customFormat="1" ht="12" customHeight="1" x14ac:dyDescent="0.2">
      <c r="A15" s="423" t="s">
        <v>103</v>
      </c>
      <c r="B15" s="7" t="s">
        <v>392</v>
      </c>
      <c r="C15" s="288"/>
    </row>
    <row r="16" spans="1:3" s="341" customFormat="1" ht="12" customHeight="1" x14ac:dyDescent="0.2">
      <c r="A16" s="423" t="s">
        <v>113</v>
      </c>
      <c r="B16" s="8" t="s">
        <v>276</v>
      </c>
      <c r="C16" s="332"/>
    </row>
    <row r="17" spans="1:3" s="430" customFormat="1" ht="12" customHeight="1" x14ac:dyDescent="0.2">
      <c r="A17" s="423" t="s">
        <v>114</v>
      </c>
      <c r="B17" s="8" t="s">
        <v>277</v>
      </c>
      <c r="C17" s="288"/>
    </row>
    <row r="18" spans="1:3" s="430" customFormat="1" ht="12" customHeight="1" x14ac:dyDescent="0.2">
      <c r="A18" s="423" t="s">
        <v>115</v>
      </c>
      <c r="B18" s="8" t="s">
        <v>428</v>
      </c>
      <c r="C18" s="289"/>
    </row>
    <row r="19" spans="1:3" s="430" customFormat="1" ht="12" customHeight="1" thickBot="1" x14ac:dyDescent="0.25">
      <c r="A19" s="423" t="s">
        <v>116</v>
      </c>
      <c r="B19" s="7" t="s">
        <v>278</v>
      </c>
      <c r="C19" s="289"/>
    </row>
    <row r="20" spans="1:3" s="341" customFormat="1" ht="12" customHeight="1" thickBot="1" x14ac:dyDescent="0.25">
      <c r="A20" s="183" t="s">
        <v>19</v>
      </c>
      <c r="B20" s="211" t="s">
        <v>393</v>
      </c>
      <c r="C20" s="290">
        <f>SUM(C21:C23)</f>
        <v>0</v>
      </c>
    </row>
    <row r="21" spans="1:3" s="430" customFormat="1" ht="12" customHeight="1" x14ac:dyDescent="0.2">
      <c r="A21" s="423" t="s">
        <v>104</v>
      </c>
      <c r="B21" s="9" t="s">
        <v>252</v>
      </c>
      <c r="C21" s="288"/>
    </row>
    <row r="22" spans="1:3" s="430" customFormat="1" ht="12" customHeight="1" x14ac:dyDescent="0.2">
      <c r="A22" s="423" t="s">
        <v>105</v>
      </c>
      <c r="B22" s="8" t="s">
        <v>394</v>
      </c>
      <c r="C22" s="288"/>
    </row>
    <row r="23" spans="1:3" s="430" customFormat="1" ht="12" customHeight="1" x14ac:dyDescent="0.2">
      <c r="A23" s="423" t="s">
        <v>106</v>
      </c>
      <c r="B23" s="8" t="s">
        <v>395</v>
      </c>
      <c r="C23" s="288"/>
    </row>
    <row r="24" spans="1:3" s="430" customFormat="1" ht="12" customHeight="1" thickBot="1" x14ac:dyDescent="0.25">
      <c r="A24" s="423" t="s">
        <v>107</v>
      </c>
      <c r="B24" s="8" t="s">
        <v>517</v>
      </c>
      <c r="C24" s="288"/>
    </row>
    <row r="25" spans="1:3" s="430" customFormat="1" ht="12" customHeight="1" thickBot="1" x14ac:dyDescent="0.25">
      <c r="A25" s="191" t="s">
        <v>20</v>
      </c>
      <c r="B25" s="120" t="s">
        <v>172</v>
      </c>
      <c r="C25" s="316"/>
    </row>
    <row r="26" spans="1:3" s="430" customFormat="1" ht="12" customHeight="1" thickBot="1" x14ac:dyDescent="0.25">
      <c r="A26" s="191" t="s">
        <v>21</v>
      </c>
      <c r="B26" s="120" t="s">
        <v>396</v>
      </c>
      <c r="C26" s="290">
        <f>+C27+C28</f>
        <v>0</v>
      </c>
    </row>
    <row r="27" spans="1:3" s="430" customFormat="1" ht="12" customHeight="1" x14ac:dyDescent="0.2">
      <c r="A27" s="424" t="s">
        <v>262</v>
      </c>
      <c r="B27" s="425" t="s">
        <v>394</v>
      </c>
      <c r="C27" s="76"/>
    </row>
    <row r="28" spans="1:3" s="430" customFormat="1" ht="12" customHeight="1" x14ac:dyDescent="0.2">
      <c r="A28" s="424" t="s">
        <v>263</v>
      </c>
      <c r="B28" s="426" t="s">
        <v>397</v>
      </c>
      <c r="C28" s="291"/>
    </row>
    <row r="29" spans="1:3" s="430" customFormat="1" ht="12" customHeight="1" thickBot="1" x14ac:dyDescent="0.25">
      <c r="A29" s="423" t="s">
        <v>264</v>
      </c>
      <c r="B29" s="137" t="s">
        <v>518</v>
      </c>
      <c r="C29" s="83"/>
    </row>
    <row r="30" spans="1:3" s="430" customFormat="1" ht="12" customHeight="1" thickBot="1" x14ac:dyDescent="0.25">
      <c r="A30" s="191" t="s">
        <v>22</v>
      </c>
      <c r="B30" s="120" t="s">
        <v>398</v>
      </c>
      <c r="C30" s="290">
        <f>+C31+C32+C33</f>
        <v>0</v>
      </c>
    </row>
    <row r="31" spans="1:3" s="430" customFormat="1" ht="12" customHeight="1" x14ac:dyDescent="0.2">
      <c r="A31" s="424" t="s">
        <v>91</v>
      </c>
      <c r="B31" s="425" t="s">
        <v>283</v>
      </c>
      <c r="C31" s="76"/>
    </row>
    <row r="32" spans="1:3" s="430" customFormat="1" ht="12" customHeight="1" x14ac:dyDescent="0.2">
      <c r="A32" s="424" t="s">
        <v>92</v>
      </c>
      <c r="B32" s="426" t="s">
        <v>284</v>
      </c>
      <c r="C32" s="291"/>
    </row>
    <row r="33" spans="1:3" s="430" customFormat="1" ht="12" customHeight="1" thickBot="1" x14ac:dyDescent="0.25">
      <c r="A33" s="423" t="s">
        <v>93</v>
      </c>
      <c r="B33" s="137" t="s">
        <v>285</v>
      </c>
      <c r="C33" s="83"/>
    </row>
    <row r="34" spans="1:3" s="341" customFormat="1" ht="12" customHeight="1" thickBot="1" x14ac:dyDescent="0.25">
      <c r="A34" s="191" t="s">
        <v>23</v>
      </c>
      <c r="B34" s="120" t="s">
        <v>368</v>
      </c>
      <c r="C34" s="316"/>
    </row>
    <row r="35" spans="1:3" s="341" customFormat="1" ht="12" customHeight="1" thickBot="1" x14ac:dyDescent="0.25">
      <c r="A35" s="191" t="s">
        <v>24</v>
      </c>
      <c r="B35" s="120" t="s">
        <v>399</v>
      </c>
      <c r="C35" s="333"/>
    </row>
    <row r="36" spans="1:3" s="341" customFormat="1" ht="12" customHeight="1" thickBot="1" x14ac:dyDescent="0.25">
      <c r="A36" s="183" t="s">
        <v>25</v>
      </c>
      <c r="B36" s="120" t="s">
        <v>519</v>
      </c>
      <c r="C36" s="334">
        <f>+C8+C20+C25+C26+C30+C34+C35</f>
        <v>0</v>
      </c>
    </row>
    <row r="37" spans="1:3" s="341" customFormat="1" ht="12" customHeight="1" thickBot="1" x14ac:dyDescent="0.25">
      <c r="A37" s="212" t="s">
        <v>26</v>
      </c>
      <c r="B37" s="120" t="s">
        <v>401</v>
      </c>
      <c r="C37" s="334">
        <f>+C38+C39+C40</f>
        <v>0</v>
      </c>
    </row>
    <row r="38" spans="1:3" s="341" customFormat="1" ht="12" customHeight="1" x14ac:dyDescent="0.2">
      <c r="A38" s="424" t="s">
        <v>402</v>
      </c>
      <c r="B38" s="425" t="s">
        <v>231</v>
      </c>
      <c r="C38" s="76"/>
    </row>
    <row r="39" spans="1:3" s="341" customFormat="1" ht="12" customHeight="1" x14ac:dyDescent="0.2">
      <c r="A39" s="424" t="s">
        <v>403</v>
      </c>
      <c r="B39" s="426" t="s">
        <v>2</v>
      </c>
      <c r="C39" s="291"/>
    </row>
    <row r="40" spans="1:3" s="430" customFormat="1" ht="12" customHeight="1" thickBot="1" x14ac:dyDescent="0.25">
      <c r="A40" s="423" t="s">
        <v>404</v>
      </c>
      <c r="B40" s="137" t="s">
        <v>405</v>
      </c>
      <c r="C40" s="83"/>
    </row>
    <row r="41" spans="1:3" s="430" customFormat="1" ht="15.2" customHeight="1" thickBot="1" x14ac:dyDescent="0.25">
      <c r="A41" s="212" t="s">
        <v>27</v>
      </c>
      <c r="B41" s="213" t="s">
        <v>406</v>
      </c>
      <c r="C41" s="337">
        <f>+C36+C37</f>
        <v>0</v>
      </c>
    </row>
    <row r="42" spans="1:3" s="430" customFormat="1" ht="15.2" customHeight="1" x14ac:dyDescent="0.2">
      <c r="A42" s="214"/>
      <c r="B42" s="215"/>
      <c r="C42" s="335"/>
    </row>
    <row r="43" spans="1:3" ht="13.5" thickBot="1" x14ac:dyDescent="0.25">
      <c r="A43" s="216"/>
      <c r="B43" s="217"/>
      <c r="C43" s="336"/>
    </row>
    <row r="44" spans="1:3" s="429" customFormat="1" ht="16.5" customHeight="1" thickBot="1" x14ac:dyDescent="0.25">
      <c r="A44" s="218"/>
      <c r="B44" s="219" t="s">
        <v>57</v>
      </c>
      <c r="C44" s="337"/>
    </row>
    <row r="45" spans="1:3" s="431" customFormat="1" ht="12" customHeight="1" thickBot="1" x14ac:dyDescent="0.25">
      <c r="A45" s="191" t="s">
        <v>18</v>
      </c>
      <c r="B45" s="120" t="s">
        <v>407</v>
      </c>
      <c r="C45" s="290">
        <f>SUM(C46:C50)</f>
        <v>0</v>
      </c>
    </row>
    <row r="46" spans="1:3" ht="12" customHeight="1" x14ac:dyDescent="0.2">
      <c r="A46" s="423" t="s">
        <v>98</v>
      </c>
      <c r="B46" s="9" t="s">
        <v>49</v>
      </c>
      <c r="C46" s="76"/>
    </row>
    <row r="47" spans="1:3" ht="12" customHeight="1" x14ac:dyDescent="0.2">
      <c r="A47" s="423" t="s">
        <v>99</v>
      </c>
      <c r="B47" s="8" t="s">
        <v>181</v>
      </c>
      <c r="C47" s="79"/>
    </row>
    <row r="48" spans="1:3" ht="12" customHeight="1" x14ac:dyDescent="0.2">
      <c r="A48" s="423" t="s">
        <v>100</v>
      </c>
      <c r="B48" s="8" t="s">
        <v>138</v>
      </c>
      <c r="C48" s="79"/>
    </row>
    <row r="49" spans="1:3" ht="12" customHeight="1" x14ac:dyDescent="0.2">
      <c r="A49" s="423" t="s">
        <v>101</v>
      </c>
      <c r="B49" s="8" t="s">
        <v>182</v>
      </c>
      <c r="C49" s="79"/>
    </row>
    <row r="50" spans="1:3" ht="12" customHeight="1" thickBot="1" x14ac:dyDescent="0.25">
      <c r="A50" s="423" t="s">
        <v>146</v>
      </c>
      <c r="B50" s="8" t="s">
        <v>183</v>
      </c>
      <c r="C50" s="79"/>
    </row>
    <row r="51" spans="1:3" ht="12" customHeight="1" thickBot="1" x14ac:dyDescent="0.25">
      <c r="A51" s="191" t="s">
        <v>19</v>
      </c>
      <c r="B51" s="120" t="s">
        <v>408</v>
      </c>
      <c r="C51" s="290">
        <f>SUM(C52:C54)</f>
        <v>0</v>
      </c>
    </row>
    <row r="52" spans="1:3" s="431" customFormat="1" ht="12" customHeight="1" x14ac:dyDescent="0.2">
      <c r="A52" s="423" t="s">
        <v>104</v>
      </c>
      <c r="B52" s="9" t="s">
        <v>225</v>
      </c>
      <c r="C52" s="76"/>
    </row>
    <row r="53" spans="1:3" ht="12" customHeight="1" x14ac:dyDescent="0.2">
      <c r="A53" s="423" t="s">
        <v>105</v>
      </c>
      <c r="B53" s="8" t="s">
        <v>185</v>
      </c>
      <c r="C53" s="79"/>
    </row>
    <row r="54" spans="1:3" ht="12" customHeight="1" x14ac:dyDescent="0.2">
      <c r="A54" s="423" t="s">
        <v>106</v>
      </c>
      <c r="B54" s="8" t="s">
        <v>58</v>
      </c>
      <c r="C54" s="79"/>
    </row>
    <row r="55" spans="1:3" ht="12" customHeight="1" thickBot="1" x14ac:dyDescent="0.25">
      <c r="A55" s="423" t="s">
        <v>107</v>
      </c>
      <c r="B55" s="8" t="s">
        <v>516</v>
      </c>
      <c r="C55" s="79"/>
    </row>
    <row r="56" spans="1:3" ht="15.2" customHeight="1" thickBot="1" x14ac:dyDescent="0.25">
      <c r="A56" s="191" t="s">
        <v>20</v>
      </c>
      <c r="B56" s="120" t="s">
        <v>13</v>
      </c>
      <c r="C56" s="316"/>
    </row>
    <row r="57" spans="1:3" ht="13.5" thickBot="1" x14ac:dyDescent="0.25">
      <c r="A57" s="191" t="s">
        <v>21</v>
      </c>
      <c r="B57" s="220" t="s">
        <v>521</v>
      </c>
      <c r="C57" s="338">
        <f>+C45+C51+C56</f>
        <v>0</v>
      </c>
    </row>
    <row r="58" spans="1:3" ht="15.2" customHeight="1" thickBot="1" x14ac:dyDescent="0.25">
      <c r="C58" s="602">
        <f>C41-C57</f>
        <v>0</v>
      </c>
    </row>
    <row r="59" spans="1:3" ht="14.45" customHeight="1" thickBot="1" x14ac:dyDescent="0.25">
      <c r="A59" s="223" t="s">
        <v>511</v>
      </c>
      <c r="B59" s="224"/>
      <c r="C59" s="117"/>
    </row>
    <row r="60" spans="1:3" ht="13.5" thickBot="1" x14ac:dyDescent="0.25">
      <c r="A60" s="223" t="s">
        <v>203</v>
      </c>
      <c r="B60" s="224"/>
      <c r="C60" s="117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5CB4-F29A-42FE-99F8-66373AC4E53A}">
  <sheetPr>
    <tabColor rgb="FF92D050"/>
  </sheetPr>
  <dimension ref="A2:G29"/>
  <sheetViews>
    <sheetView topLeftCell="A5" zoomScale="120" zoomScaleNormal="120" workbookViewId="0">
      <selection activeCell="F21" sqref="F21"/>
    </sheetView>
  </sheetViews>
  <sheetFormatPr defaultRowHeight="12.75" x14ac:dyDescent="0.2"/>
  <cols>
    <col min="1" max="1" width="5.5" style="46" customWidth="1"/>
    <col min="2" max="2" width="29.83203125" style="46" customWidth="1"/>
    <col min="3" max="3" width="12.33203125" style="46" customWidth="1"/>
    <col min="4" max="4" width="11.5" style="46" customWidth="1"/>
    <col min="5" max="5" width="13.5" style="46" customWidth="1"/>
    <col min="6" max="6" width="11" style="46" customWidth="1"/>
    <col min="7" max="7" width="14.33203125" style="46" customWidth="1"/>
    <col min="8" max="16384" width="9.33203125" style="46"/>
  </cols>
  <sheetData>
    <row r="2" spans="1:7" ht="15" x14ac:dyDescent="0.25">
      <c r="B2" s="816" t="str">
        <f>CONCATENATE("10. melléklet ",ALAPADATOK!A7," ",ALAPADATOK!B7," ",ALAPADATOK!C7," ",ALAPADATOK!D7," ",ALAPADATOK!E7," ",ALAPADATOK!F7," ",ALAPADATOK!G7," ",ALAPADATOK!H7)</f>
        <v>10. melléklet a … / 2020 ( … ) önkormányzati rendelethez</v>
      </c>
      <c r="C2" s="816"/>
      <c r="D2" s="816"/>
      <c r="E2" s="816"/>
      <c r="F2" s="816"/>
      <c r="G2" s="816"/>
    </row>
    <row r="4" spans="1:7" ht="43.5" customHeight="1" x14ac:dyDescent="0.25">
      <c r="A4" s="815" t="s">
        <v>3</v>
      </c>
      <c r="B4" s="815"/>
      <c r="C4" s="815"/>
      <c r="D4" s="815"/>
      <c r="E4" s="815"/>
      <c r="F4" s="815"/>
      <c r="G4" s="815"/>
    </row>
    <row r="6" spans="1:7" s="155" customFormat="1" ht="27.2" customHeight="1" x14ac:dyDescent="0.25">
      <c r="A6" s="651" t="s">
        <v>207</v>
      </c>
      <c r="C6" s="814" t="s">
        <v>684</v>
      </c>
      <c r="D6" s="814"/>
      <c r="E6" s="814"/>
      <c r="F6" s="814"/>
      <c r="G6" s="814"/>
    </row>
    <row r="7" spans="1:7" s="155" customFormat="1" ht="15.75" x14ac:dyDescent="0.25"/>
    <row r="8" spans="1:7" s="155" customFormat="1" ht="24.75" customHeight="1" x14ac:dyDescent="0.25">
      <c r="A8" s="651" t="s">
        <v>208</v>
      </c>
      <c r="C8" s="814" t="s">
        <v>691</v>
      </c>
      <c r="D8" s="814"/>
      <c r="E8" s="814"/>
      <c r="F8" s="814"/>
    </row>
    <row r="9" spans="1:7" s="156" customFormat="1" x14ac:dyDescent="0.2"/>
    <row r="10" spans="1:7" s="157" customFormat="1" ht="15.2" customHeight="1" x14ac:dyDescent="0.25">
      <c r="A10" s="235" t="s">
        <v>695</v>
      </c>
      <c r="B10" s="234"/>
      <c r="C10" s="234"/>
      <c r="D10" s="234"/>
      <c r="E10" s="234"/>
      <c r="F10" s="234"/>
      <c r="G10" s="234"/>
    </row>
    <row r="11" spans="1:7" s="157" customFormat="1" ht="15.2" customHeight="1" thickBot="1" x14ac:dyDescent="0.3">
      <c r="A11" s="235" t="s">
        <v>696</v>
      </c>
      <c r="B11" s="234"/>
      <c r="C11" s="234"/>
      <c r="D11" s="234"/>
      <c r="E11" s="234"/>
      <c r="F11" s="234"/>
      <c r="G11" s="643" t="str">
        <f>'KV_9.3.3.sz.mell'!C4</f>
        <v>Forintban!</v>
      </c>
    </row>
    <row r="12" spans="1:7" s="75" customFormat="1" ht="42" customHeight="1" thickBot="1" x14ac:dyDescent="0.25">
      <c r="A12" s="180" t="s">
        <v>16</v>
      </c>
      <c r="B12" s="181" t="s">
        <v>209</v>
      </c>
      <c r="C12" s="181" t="s">
        <v>210</v>
      </c>
      <c r="D12" s="181" t="s">
        <v>211</v>
      </c>
      <c r="E12" s="181" t="s">
        <v>212</v>
      </c>
      <c r="F12" s="181" t="s">
        <v>213</v>
      </c>
      <c r="G12" s="182" t="s">
        <v>53</v>
      </c>
    </row>
    <row r="13" spans="1:7" ht="24" customHeight="1" x14ac:dyDescent="0.2">
      <c r="A13" s="226" t="s">
        <v>18</v>
      </c>
      <c r="B13" s="189" t="s">
        <v>214</v>
      </c>
      <c r="C13" s="708">
        <v>0</v>
      </c>
      <c r="D13" s="708"/>
      <c r="E13" s="708"/>
      <c r="F13" s="708"/>
      <c r="G13" s="709">
        <f>SUM(C13:F13)</f>
        <v>0</v>
      </c>
    </row>
    <row r="14" spans="1:7" ht="24" customHeight="1" x14ac:dyDescent="0.2">
      <c r="A14" s="227" t="s">
        <v>19</v>
      </c>
      <c r="B14" s="190" t="s">
        <v>215</v>
      </c>
      <c r="C14" s="710"/>
      <c r="D14" s="710"/>
      <c r="E14" s="710"/>
      <c r="F14" s="710"/>
      <c r="G14" s="711">
        <f t="shared" ref="G14:G19" si="0">SUM(C14:F14)</f>
        <v>0</v>
      </c>
    </row>
    <row r="15" spans="1:7" ht="24" customHeight="1" x14ac:dyDescent="0.2">
      <c r="A15" s="227" t="s">
        <v>20</v>
      </c>
      <c r="B15" s="190" t="s">
        <v>216</v>
      </c>
      <c r="C15" s="710"/>
      <c r="D15" s="710"/>
      <c r="E15" s="710"/>
      <c r="F15" s="710"/>
      <c r="G15" s="711">
        <f t="shared" si="0"/>
        <v>0</v>
      </c>
    </row>
    <row r="16" spans="1:7" ht="24" customHeight="1" x14ac:dyDescent="0.2">
      <c r="A16" s="227" t="s">
        <v>21</v>
      </c>
      <c r="B16" s="190" t="s">
        <v>217</v>
      </c>
      <c r="C16" s="710"/>
      <c r="D16" s="710"/>
      <c r="E16" s="710"/>
      <c r="F16" s="710"/>
      <c r="G16" s="711">
        <f t="shared" si="0"/>
        <v>0</v>
      </c>
    </row>
    <row r="17" spans="1:7" ht="24" customHeight="1" x14ac:dyDescent="0.2">
      <c r="A17" s="227" t="s">
        <v>22</v>
      </c>
      <c r="B17" s="190" t="s">
        <v>218</v>
      </c>
      <c r="C17" s="710"/>
      <c r="D17" s="710"/>
      <c r="E17" s="710"/>
      <c r="F17" s="710"/>
      <c r="G17" s="711">
        <f t="shared" si="0"/>
        <v>0</v>
      </c>
    </row>
    <row r="18" spans="1:7" ht="24" customHeight="1" thickBot="1" x14ac:dyDescent="0.25">
      <c r="A18" s="228" t="s">
        <v>23</v>
      </c>
      <c r="B18" s="229" t="s">
        <v>219</v>
      </c>
      <c r="C18" s="712"/>
      <c r="D18" s="712"/>
      <c r="E18" s="714" t="s">
        <v>697</v>
      </c>
      <c r="F18" s="714"/>
      <c r="G18" s="717">
        <v>5981700</v>
      </c>
    </row>
    <row r="19" spans="1:7" s="158" customFormat="1" ht="24" customHeight="1" thickBot="1" x14ac:dyDescent="0.25">
      <c r="A19" s="230" t="s">
        <v>24</v>
      </c>
      <c r="B19" s="231" t="s">
        <v>53</v>
      </c>
      <c r="C19" s="713">
        <f>SUM(C13:C18)</f>
        <v>0</v>
      </c>
      <c r="D19" s="713">
        <f>SUM(D13:D18)</f>
        <v>0</v>
      </c>
      <c r="E19" s="715">
        <v>5981700</v>
      </c>
      <c r="F19" s="715">
        <f>SUM(F13:F18)</f>
        <v>0</v>
      </c>
      <c r="G19" s="716">
        <f t="shared" si="0"/>
        <v>5981700</v>
      </c>
    </row>
    <row r="20" spans="1:7" s="156" customFormat="1" x14ac:dyDescent="0.2">
      <c r="A20" s="200"/>
      <c r="B20" s="200"/>
      <c r="C20" s="200"/>
      <c r="D20" s="200"/>
      <c r="E20" s="200"/>
      <c r="F20" s="200"/>
      <c r="G20" s="200"/>
    </row>
    <row r="21" spans="1:7" s="156" customFormat="1" x14ac:dyDescent="0.2">
      <c r="A21" s="200"/>
      <c r="B21" s="200"/>
      <c r="C21" s="200"/>
      <c r="D21" s="200"/>
      <c r="E21" s="200"/>
      <c r="F21" s="200"/>
      <c r="G21" s="200"/>
    </row>
    <row r="22" spans="1:7" s="156" customFormat="1" x14ac:dyDescent="0.2">
      <c r="A22" s="200"/>
      <c r="B22" s="200"/>
      <c r="C22" s="200"/>
      <c r="D22" s="200"/>
      <c r="E22" s="200"/>
      <c r="F22" s="200"/>
      <c r="G22" s="200"/>
    </row>
    <row r="23" spans="1:7" s="156" customFormat="1" ht="15.75" x14ac:dyDescent="0.25">
      <c r="A23" s="155" t="str">
        <f>+CONCATENATE("......................, ",LEFT(KV_ÖSSZEFÜGGÉSEK!A5,4),". .......................... hó ..... nap")</f>
        <v>......................, 2020. .......................... hó ..... nap</v>
      </c>
      <c r="F23" s="200"/>
      <c r="G23" s="200"/>
    </row>
    <row r="24" spans="1:7" s="156" customFormat="1" x14ac:dyDescent="0.2">
      <c r="F24" s="200"/>
      <c r="G24" s="200"/>
    </row>
    <row r="25" spans="1:7" x14ac:dyDescent="0.2">
      <c r="A25" s="200"/>
      <c r="B25" s="200"/>
      <c r="C25" s="200"/>
      <c r="D25" s="200"/>
      <c r="E25" s="200"/>
      <c r="F25" s="200"/>
      <c r="G25" s="200"/>
    </row>
    <row r="26" spans="1:7" x14ac:dyDescent="0.2">
      <c r="A26" s="200"/>
      <c r="B26" s="200"/>
      <c r="C26" s="156"/>
      <c r="D26" s="156"/>
      <c r="E26" s="156"/>
      <c r="F26" s="156"/>
      <c r="G26" s="200"/>
    </row>
    <row r="27" spans="1:7" ht="13.5" x14ac:dyDescent="0.25">
      <c r="A27" s="200"/>
      <c r="B27" s="200"/>
      <c r="C27" s="232"/>
      <c r="D27" s="233" t="s">
        <v>220</v>
      </c>
      <c r="E27" s="233"/>
      <c r="F27" s="232"/>
      <c r="G27" s="200"/>
    </row>
    <row r="28" spans="1:7" ht="13.5" x14ac:dyDescent="0.25">
      <c r="C28" s="159"/>
      <c r="D28" s="160"/>
      <c r="E28" s="160"/>
      <c r="F28" s="159"/>
    </row>
    <row r="29" spans="1:7" ht="13.5" x14ac:dyDescent="0.25">
      <c r="C29" s="159"/>
      <c r="D29" s="160"/>
      <c r="E29" s="160"/>
      <c r="F29" s="159"/>
    </row>
  </sheetData>
  <mergeCells count="4">
    <mergeCell ref="C6:G6"/>
    <mergeCell ref="C8:F8"/>
    <mergeCell ref="A4:G4"/>
    <mergeCell ref="B2:G2"/>
  </mergeCells>
  <phoneticPr fontId="29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BDC0-0738-4CBD-9FBE-5A3F7C5AC025}">
  <sheetPr>
    <tabColor rgb="FF92D050"/>
  </sheetPr>
  <dimension ref="A1:G170"/>
  <sheetViews>
    <sheetView topLeftCell="A143" zoomScale="120" zoomScaleNormal="120" zoomScaleSheetLayoutView="100" workbookViewId="0">
      <selection activeCell="D84" sqref="D84"/>
    </sheetView>
  </sheetViews>
  <sheetFormatPr defaultRowHeight="15.75" x14ac:dyDescent="0.25"/>
  <cols>
    <col min="1" max="1" width="9" style="356" customWidth="1"/>
    <col min="2" max="2" width="75.83203125" style="356" customWidth="1"/>
    <col min="3" max="3" width="15.5" style="357" customWidth="1"/>
    <col min="4" max="5" width="15.5" style="356" customWidth="1"/>
    <col min="6" max="6" width="9" style="38" customWidth="1"/>
    <col min="7" max="16384" width="9.33203125" style="38"/>
  </cols>
  <sheetData>
    <row r="1" spans="1:5" ht="14.45" customHeight="1" x14ac:dyDescent="0.25">
      <c r="A1" s="604"/>
      <c r="B1" s="604"/>
      <c r="C1" s="608"/>
      <c r="D1" s="604"/>
      <c r="E1" s="634" t="str">
        <f>CONCATENATE("1. tájékoztató tábla ",ALAPADATOK!A7," ",ALAPADATOK!B7," ",ALAPADATOK!C7," ",ALAPADATOK!D7," ",ALAPADATOK!E7," ",ALAPADATOK!F7," ",ALAPADATOK!G7," ",ALAPADATOK!H7)</f>
        <v>1. tájékoztató tábla a … / 2020 ( … ) önkormányzati rendelethez</v>
      </c>
    </row>
    <row r="2" spans="1:5" x14ac:dyDescent="0.25">
      <c r="A2" s="817" t="str">
        <f>CONCATENATE(ALAPADATOK!A3)</f>
        <v>Sajószöged Községi Önkormányzat</v>
      </c>
      <c r="B2" s="817"/>
      <c r="C2" s="818"/>
      <c r="D2" s="817"/>
      <c r="E2" s="817"/>
    </row>
    <row r="3" spans="1:5" x14ac:dyDescent="0.25">
      <c r="A3" s="817" t="str">
        <f>CONCATENATE("Tájékoztató a ",ALAPADATOK!D7-2,". évi tény, ",ALAPADATOK!D7-1,". évi várható és ",ALAPADATOK!D7,". évi terv adatokról")</f>
        <v>Tájékoztató a 2018. évi tény, 2019. évi várható és 2020. évi terv adatokról</v>
      </c>
      <c r="B3" s="817"/>
      <c r="C3" s="818"/>
      <c r="D3" s="817"/>
      <c r="E3" s="817"/>
    </row>
    <row r="4" spans="1:5" ht="15.95" customHeight="1" x14ac:dyDescent="0.25">
      <c r="A4" s="748" t="s">
        <v>15</v>
      </c>
      <c r="B4" s="748"/>
      <c r="C4" s="748"/>
      <c r="D4" s="748"/>
      <c r="E4" s="748"/>
    </row>
    <row r="5" spans="1:5" ht="15.95" customHeight="1" thickBot="1" x14ac:dyDescent="0.3">
      <c r="A5" s="749" t="s">
        <v>150</v>
      </c>
      <c r="B5" s="749"/>
      <c r="C5" s="608"/>
      <c r="D5" s="635"/>
      <c r="E5" s="644" t="str">
        <f>'KV_10.sz.mell'!G11</f>
        <v>Forintban!</v>
      </c>
    </row>
    <row r="6" spans="1:5" ht="30.75" customHeight="1" thickBot="1" x14ac:dyDescent="0.3">
      <c r="A6" s="609" t="s">
        <v>69</v>
      </c>
      <c r="B6" s="610" t="s">
        <v>17</v>
      </c>
      <c r="C6" s="610" t="str">
        <f>+CONCATENATE(LEFT(KV_ÖSSZEFÜGGÉSEK!A5,4)-2,". évi tény")</f>
        <v>2018. évi tény</v>
      </c>
      <c r="D6" s="645" t="str">
        <f>+CONCATENATE(LEFT(KV_ÖSSZEFÜGGÉSEK!A5,4)-1,". évi várható")</f>
        <v>2019. évi várható</v>
      </c>
      <c r="E6" s="646" t="str">
        <f>+'KV_1.1.sz.mell.'!C8</f>
        <v>2020. évi előirányzat</v>
      </c>
    </row>
    <row r="7" spans="1:5" s="39" customFormat="1" ht="12" customHeight="1" thickBot="1" x14ac:dyDescent="0.25">
      <c r="A7" s="32" t="s">
        <v>485</v>
      </c>
      <c r="B7" s="33" t="s">
        <v>486</v>
      </c>
      <c r="C7" s="33" t="s">
        <v>487</v>
      </c>
      <c r="D7" s="33" t="s">
        <v>489</v>
      </c>
      <c r="E7" s="420" t="s">
        <v>488</v>
      </c>
    </row>
    <row r="8" spans="1:5" s="1" customFormat="1" ht="12" customHeight="1" thickBot="1" x14ac:dyDescent="0.25">
      <c r="A8" s="20" t="s">
        <v>18</v>
      </c>
      <c r="B8" s="21" t="s">
        <v>246</v>
      </c>
      <c r="C8" s="370">
        <f>+C9+C10+C11+C12+C13+C14</f>
        <v>111078702</v>
      </c>
      <c r="D8" s="370">
        <f>+D9+D10+D11+D12+D13+D14</f>
        <v>112010707</v>
      </c>
      <c r="E8" s="236">
        <f>+E9+E10+E11+E12+E13+E14</f>
        <v>98604818</v>
      </c>
    </row>
    <row r="9" spans="1:5" s="1" customFormat="1" ht="12" customHeight="1" x14ac:dyDescent="0.2">
      <c r="A9" s="15" t="s">
        <v>98</v>
      </c>
      <c r="B9" s="388" t="s">
        <v>247</v>
      </c>
      <c r="C9" s="372">
        <v>30702256</v>
      </c>
      <c r="D9" s="372">
        <v>26652249</v>
      </c>
      <c r="E9" s="238">
        <v>23631621</v>
      </c>
    </row>
    <row r="10" spans="1:5" s="1" customFormat="1" ht="12" customHeight="1" x14ac:dyDescent="0.2">
      <c r="A10" s="14" t="s">
        <v>99</v>
      </c>
      <c r="B10" s="389" t="s">
        <v>248</v>
      </c>
      <c r="C10" s="371">
        <v>45829000</v>
      </c>
      <c r="D10" s="371">
        <v>47126524</v>
      </c>
      <c r="E10" s="237">
        <v>48695600</v>
      </c>
    </row>
    <row r="11" spans="1:5" s="1" customFormat="1" ht="12" customHeight="1" x14ac:dyDescent="0.2">
      <c r="A11" s="14" t="s">
        <v>100</v>
      </c>
      <c r="B11" s="389" t="s">
        <v>249</v>
      </c>
      <c r="C11" s="371">
        <v>28159042</v>
      </c>
      <c r="D11" s="371">
        <v>28922475</v>
      </c>
      <c r="E11" s="237">
        <v>23410305</v>
      </c>
    </row>
    <row r="12" spans="1:5" s="1" customFormat="1" ht="12" customHeight="1" x14ac:dyDescent="0.2">
      <c r="A12" s="14" t="s">
        <v>101</v>
      </c>
      <c r="B12" s="389" t="s">
        <v>250</v>
      </c>
      <c r="C12" s="371">
        <v>3266886</v>
      </c>
      <c r="D12" s="371">
        <v>3159719</v>
      </c>
      <c r="E12" s="237">
        <v>2867292</v>
      </c>
    </row>
    <row r="13" spans="1:5" s="1" customFormat="1" ht="12" customHeight="1" x14ac:dyDescent="0.2">
      <c r="A13" s="14" t="s">
        <v>146</v>
      </c>
      <c r="B13" s="266" t="s">
        <v>424</v>
      </c>
      <c r="C13" s="371">
        <v>3084198</v>
      </c>
      <c r="D13" s="371">
        <v>5977570</v>
      </c>
      <c r="E13" s="237"/>
    </row>
    <row r="14" spans="1:5" s="1" customFormat="1" ht="12" customHeight="1" thickBot="1" x14ac:dyDescent="0.25">
      <c r="A14" s="16" t="s">
        <v>102</v>
      </c>
      <c r="B14" s="267" t="s">
        <v>425</v>
      </c>
      <c r="C14" s="371">
        <v>37320</v>
      </c>
      <c r="D14" s="371">
        <v>172170</v>
      </c>
      <c r="E14" s="237"/>
    </row>
    <row r="15" spans="1:5" s="1" customFormat="1" ht="12" customHeight="1" thickBot="1" x14ac:dyDescent="0.25">
      <c r="A15" s="20" t="s">
        <v>19</v>
      </c>
      <c r="B15" s="265" t="s">
        <v>251</v>
      </c>
      <c r="C15" s="370">
        <f>+C16+C17+C18+C19+C20</f>
        <v>14911346</v>
      </c>
      <c r="D15" s="370">
        <f>+D16+D17+D18+D19+D20</f>
        <v>12978730</v>
      </c>
      <c r="E15" s="236">
        <f>+E16+E17+E18+E19+E20</f>
        <v>11262720</v>
      </c>
    </row>
    <row r="16" spans="1:5" s="1" customFormat="1" ht="12" customHeight="1" x14ac:dyDescent="0.2">
      <c r="A16" s="15" t="s">
        <v>104</v>
      </c>
      <c r="B16" s="388" t="s">
        <v>252</v>
      </c>
      <c r="C16" s="372"/>
      <c r="D16" s="372"/>
      <c r="E16" s="238"/>
    </row>
    <row r="17" spans="1:5" s="1" customFormat="1" ht="12" customHeight="1" x14ac:dyDescent="0.2">
      <c r="A17" s="14" t="s">
        <v>105</v>
      </c>
      <c r="B17" s="389" t="s">
        <v>253</v>
      </c>
      <c r="C17" s="371"/>
      <c r="D17" s="371"/>
      <c r="E17" s="237"/>
    </row>
    <row r="18" spans="1:5" s="1" customFormat="1" ht="12" customHeight="1" x14ac:dyDescent="0.2">
      <c r="A18" s="14" t="s">
        <v>106</v>
      </c>
      <c r="B18" s="389" t="s">
        <v>414</v>
      </c>
      <c r="C18" s="371"/>
      <c r="D18" s="371"/>
      <c r="E18" s="237"/>
    </row>
    <row r="19" spans="1:5" s="1" customFormat="1" ht="12" customHeight="1" x14ac:dyDescent="0.2">
      <c r="A19" s="14" t="s">
        <v>107</v>
      </c>
      <c r="B19" s="389" t="s">
        <v>415</v>
      </c>
      <c r="C19" s="371"/>
      <c r="D19" s="371"/>
      <c r="E19" s="237"/>
    </row>
    <row r="20" spans="1:5" s="1" customFormat="1" ht="12" customHeight="1" x14ac:dyDescent="0.2">
      <c r="A20" s="14" t="s">
        <v>108</v>
      </c>
      <c r="B20" s="389" t="s">
        <v>254</v>
      </c>
      <c r="C20" s="371">
        <v>14911346</v>
      </c>
      <c r="D20" s="371">
        <v>12978730</v>
      </c>
      <c r="E20" s="237">
        <v>11262720</v>
      </c>
    </row>
    <row r="21" spans="1:5" s="1" customFormat="1" ht="12" customHeight="1" thickBot="1" x14ac:dyDescent="0.25">
      <c r="A21" s="16" t="s">
        <v>117</v>
      </c>
      <c r="B21" s="267" t="s">
        <v>255</v>
      </c>
      <c r="C21" s="373"/>
      <c r="D21" s="373"/>
      <c r="E21" s="239"/>
    </row>
    <row r="22" spans="1:5" s="1" customFormat="1" ht="12" customHeight="1" thickBot="1" x14ac:dyDescent="0.25">
      <c r="A22" s="20" t="s">
        <v>20</v>
      </c>
      <c r="B22" s="21" t="s">
        <v>256</v>
      </c>
      <c r="C22" s="370">
        <f>+C23+C24+C25+C26+C27</f>
        <v>165934824</v>
      </c>
      <c r="D22" s="370">
        <f>+D23+D24+D25+D26+D27</f>
        <v>34999996</v>
      </c>
      <c r="E22" s="236">
        <f>+E23+E24+E25+E26+E27</f>
        <v>117478820</v>
      </c>
    </row>
    <row r="23" spans="1:5" s="1" customFormat="1" ht="12" customHeight="1" x14ac:dyDescent="0.2">
      <c r="A23" s="15" t="s">
        <v>87</v>
      </c>
      <c r="B23" s="388" t="s">
        <v>257</v>
      </c>
      <c r="C23" s="372"/>
      <c r="D23" s="372"/>
      <c r="E23" s="238"/>
    </row>
    <row r="24" spans="1:5" s="1" customFormat="1" ht="12" customHeight="1" x14ac:dyDescent="0.2">
      <c r="A24" s="14" t="s">
        <v>88</v>
      </c>
      <c r="B24" s="389" t="s">
        <v>258</v>
      </c>
      <c r="C24" s="371"/>
      <c r="D24" s="371"/>
      <c r="E24" s="237"/>
    </row>
    <row r="25" spans="1:5" s="1" customFormat="1" ht="12" customHeight="1" x14ac:dyDescent="0.2">
      <c r="A25" s="14" t="s">
        <v>89</v>
      </c>
      <c r="B25" s="389" t="s">
        <v>416</v>
      </c>
      <c r="C25" s="371"/>
      <c r="D25" s="371"/>
      <c r="E25" s="237"/>
    </row>
    <row r="26" spans="1:5" s="1" customFormat="1" ht="12" customHeight="1" x14ac:dyDescent="0.2">
      <c r="A26" s="14" t="s">
        <v>90</v>
      </c>
      <c r="B26" s="389" t="s">
        <v>417</v>
      </c>
      <c r="C26" s="371"/>
      <c r="D26" s="371"/>
      <c r="E26" s="237"/>
    </row>
    <row r="27" spans="1:5" s="1" customFormat="1" ht="12" customHeight="1" x14ac:dyDescent="0.2">
      <c r="A27" s="14" t="s">
        <v>169</v>
      </c>
      <c r="B27" s="389" t="s">
        <v>259</v>
      </c>
      <c r="C27" s="371">
        <v>165934824</v>
      </c>
      <c r="D27" s="371">
        <v>34999996</v>
      </c>
      <c r="E27" s="237">
        <v>117478820</v>
      </c>
    </row>
    <row r="28" spans="1:5" s="1" customFormat="1" ht="12" customHeight="1" thickBot="1" x14ac:dyDescent="0.25">
      <c r="A28" s="16" t="s">
        <v>170</v>
      </c>
      <c r="B28" s="390" t="s">
        <v>260</v>
      </c>
      <c r="C28" s="373">
        <v>165934824</v>
      </c>
      <c r="D28" s="373"/>
      <c r="E28" s="239">
        <v>117478820</v>
      </c>
    </row>
    <row r="29" spans="1:5" s="1" customFormat="1" ht="12" customHeight="1" thickBot="1" x14ac:dyDescent="0.25">
      <c r="A29" s="20" t="s">
        <v>171</v>
      </c>
      <c r="B29" s="21" t="s">
        <v>261</v>
      </c>
      <c r="C29" s="377">
        <f>SUM(C30:C36)</f>
        <v>202072008</v>
      </c>
      <c r="D29" s="377">
        <f>SUM(D30:D36)</f>
        <v>253185917</v>
      </c>
      <c r="E29" s="419">
        <f>SUM(E30:E36)</f>
        <v>221400000</v>
      </c>
    </row>
    <row r="30" spans="1:5" s="1" customFormat="1" ht="12" customHeight="1" x14ac:dyDescent="0.2">
      <c r="A30" s="15" t="s">
        <v>262</v>
      </c>
      <c r="B30" s="388" t="s">
        <v>692</v>
      </c>
      <c r="C30" s="372">
        <v>102435842</v>
      </c>
      <c r="D30" s="372">
        <v>105941988</v>
      </c>
      <c r="E30" s="271">
        <v>102100000</v>
      </c>
    </row>
    <row r="31" spans="1:5" s="1" customFormat="1" ht="12" customHeight="1" x14ac:dyDescent="0.2">
      <c r="A31" s="14" t="s">
        <v>263</v>
      </c>
      <c r="B31" s="388" t="str">
        <f>'KV_1.1.sz.mell.'!B33</f>
        <v>Idegenforgalmi adó</v>
      </c>
      <c r="C31" s="371"/>
      <c r="D31" s="371"/>
      <c r="E31" s="272"/>
    </row>
    <row r="32" spans="1:5" s="1" customFormat="1" ht="12" customHeight="1" x14ac:dyDescent="0.2">
      <c r="A32" s="14" t="s">
        <v>264</v>
      </c>
      <c r="B32" s="388" t="str">
        <f>'KV_1.1.sz.mell.'!B34</f>
        <v>Iparűzési adó</v>
      </c>
      <c r="C32" s="371">
        <v>91045175</v>
      </c>
      <c r="D32" s="371">
        <v>136815221</v>
      </c>
      <c r="E32" s="272">
        <v>110000000</v>
      </c>
    </row>
    <row r="33" spans="1:5" s="1" customFormat="1" ht="12" customHeight="1" x14ac:dyDescent="0.2">
      <c r="A33" s="14" t="s">
        <v>265</v>
      </c>
      <c r="B33" s="388" t="str">
        <f>'KV_1.1.sz.mell.'!B35</f>
        <v>Talajterhelési díj</v>
      </c>
      <c r="C33" s="371">
        <v>451245</v>
      </c>
      <c r="D33" s="371">
        <v>242400</v>
      </c>
      <c r="E33" s="272">
        <v>200000</v>
      </c>
    </row>
    <row r="34" spans="1:5" s="1" customFormat="1" ht="12" customHeight="1" x14ac:dyDescent="0.2">
      <c r="A34" s="14" t="s">
        <v>544</v>
      </c>
      <c r="B34" s="388" t="str">
        <f>'KV_1.1.sz.mell.'!B36</f>
        <v>Gépjárműadó</v>
      </c>
      <c r="C34" s="371">
        <v>7906553</v>
      </c>
      <c r="D34" s="371">
        <v>9520753</v>
      </c>
      <c r="E34" s="272">
        <v>8800000</v>
      </c>
    </row>
    <row r="35" spans="1:5" s="1" customFormat="1" ht="12" customHeight="1" x14ac:dyDescent="0.2">
      <c r="A35" s="14" t="s">
        <v>545</v>
      </c>
      <c r="B35" s="388" t="s">
        <v>690</v>
      </c>
      <c r="C35" s="371">
        <v>233193</v>
      </c>
      <c r="D35" s="371">
        <v>665555</v>
      </c>
      <c r="E35" s="272">
        <v>300000</v>
      </c>
    </row>
    <row r="36" spans="1:5" s="1" customFormat="1" ht="12" customHeight="1" thickBot="1" x14ac:dyDescent="0.25">
      <c r="A36" s="16" t="s">
        <v>546</v>
      </c>
      <c r="B36" s="388" t="str">
        <f>'KV_1.1.sz.mell.'!B38</f>
        <v>Kommunális adó</v>
      </c>
      <c r="C36" s="373"/>
      <c r="D36" s="373"/>
      <c r="E36" s="278"/>
    </row>
    <row r="37" spans="1:5" s="1" customFormat="1" ht="12" customHeight="1" thickBot="1" x14ac:dyDescent="0.25">
      <c r="A37" s="20" t="s">
        <v>22</v>
      </c>
      <c r="B37" s="21" t="s">
        <v>426</v>
      </c>
      <c r="C37" s="370">
        <f>SUM(C38:C48)</f>
        <v>29500158</v>
      </c>
      <c r="D37" s="370">
        <f>SUM(D38:D48)</f>
        <v>43842094</v>
      </c>
      <c r="E37" s="236">
        <f>SUM(E38:E48)</f>
        <v>54016468</v>
      </c>
    </row>
    <row r="38" spans="1:5" s="1" customFormat="1" ht="12" customHeight="1" x14ac:dyDescent="0.2">
      <c r="A38" s="15" t="s">
        <v>91</v>
      </c>
      <c r="B38" s="388" t="s">
        <v>269</v>
      </c>
      <c r="C38" s="372"/>
      <c r="D38" s="372"/>
      <c r="E38" s="238"/>
    </row>
    <row r="39" spans="1:5" s="1" customFormat="1" ht="12" customHeight="1" x14ac:dyDescent="0.2">
      <c r="A39" s="14" t="s">
        <v>92</v>
      </c>
      <c r="B39" s="389" t="s">
        <v>270</v>
      </c>
      <c r="C39" s="371">
        <v>6447818</v>
      </c>
      <c r="D39" s="371">
        <v>11022675</v>
      </c>
      <c r="E39" s="237">
        <v>12268000</v>
      </c>
    </row>
    <row r="40" spans="1:5" s="1" customFormat="1" ht="12" customHeight="1" x14ac:dyDescent="0.2">
      <c r="A40" s="14" t="s">
        <v>93</v>
      </c>
      <c r="B40" s="389" t="s">
        <v>271</v>
      </c>
      <c r="C40" s="371">
        <v>1690990</v>
      </c>
      <c r="D40" s="371">
        <v>1938489</v>
      </c>
      <c r="E40" s="237">
        <v>1850000</v>
      </c>
    </row>
    <row r="41" spans="1:5" s="1" customFormat="1" ht="12" customHeight="1" x14ac:dyDescent="0.2">
      <c r="A41" s="14" t="s">
        <v>173</v>
      </c>
      <c r="B41" s="389" t="s">
        <v>272</v>
      </c>
      <c r="C41" s="371">
        <v>4661097</v>
      </c>
      <c r="D41" s="371">
        <v>10493394</v>
      </c>
      <c r="E41" s="237">
        <v>13693455</v>
      </c>
    </row>
    <row r="42" spans="1:5" s="1" customFormat="1" ht="12" customHeight="1" x14ac:dyDescent="0.2">
      <c r="A42" s="14" t="s">
        <v>174</v>
      </c>
      <c r="B42" s="389" t="s">
        <v>273</v>
      </c>
      <c r="C42" s="371">
        <v>9197721</v>
      </c>
      <c r="D42" s="371">
        <v>11638922</v>
      </c>
      <c r="E42" s="237">
        <v>15279908</v>
      </c>
    </row>
    <row r="43" spans="1:5" s="1" customFormat="1" ht="12" customHeight="1" x14ac:dyDescent="0.2">
      <c r="A43" s="14" t="s">
        <v>175</v>
      </c>
      <c r="B43" s="389" t="s">
        <v>274</v>
      </c>
      <c r="C43" s="371">
        <v>7094562</v>
      </c>
      <c r="D43" s="371">
        <v>8332642</v>
      </c>
      <c r="E43" s="237">
        <v>10925105</v>
      </c>
    </row>
    <row r="44" spans="1:5" s="1" customFormat="1" ht="12" customHeight="1" x14ac:dyDescent="0.2">
      <c r="A44" s="14" t="s">
        <v>176</v>
      </c>
      <c r="B44" s="389" t="s">
        <v>275</v>
      </c>
      <c r="C44" s="371"/>
      <c r="D44" s="371"/>
      <c r="E44" s="237"/>
    </row>
    <row r="45" spans="1:5" s="1" customFormat="1" ht="12" customHeight="1" x14ac:dyDescent="0.2">
      <c r="A45" s="14" t="s">
        <v>177</v>
      </c>
      <c r="B45" s="389" t="s">
        <v>551</v>
      </c>
      <c r="C45" s="371">
        <v>20832</v>
      </c>
      <c r="D45" s="371">
        <v>44</v>
      </c>
      <c r="E45" s="237"/>
    </row>
    <row r="46" spans="1:5" s="1" customFormat="1" ht="12" customHeight="1" x14ac:dyDescent="0.2">
      <c r="A46" s="14" t="s">
        <v>267</v>
      </c>
      <c r="B46" s="389" t="s">
        <v>277</v>
      </c>
      <c r="C46" s="374"/>
      <c r="D46" s="374"/>
      <c r="E46" s="240"/>
    </row>
    <row r="47" spans="1:5" s="1" customFormat="1" ht="12" customHeight="1" x14ac:dyDescent="0.2">
      <c r="A47" s="16" t="s">
        <v>268</v>
      </c>
      <c r="B47" s="390" t="s">
        <v>428</v>
      </c>
      <c r="C47" s="375"/>
      <c r="D47" s="375"/>
      <c r="E47" s="241"/>
    </row>
    <row r="48" spans="1:5" s="1" customFormat="1" ht="12" customHeight="1" thickBot="1" x14ac:dyDescent="0.25">
      <c r="A48" s="16" t="s">
        <v>427</v>
      </c>
      <c r="B48" s="267" t="s">
        <v>278</v>
      </c>
      <c r="C48" s="375">
        <v>387138</v>
      </c>
      <c r="D48" s="375">
        <v>415928</v>
      </c>
      <c r="E48" s="241"/>
    </row>
    <row r="49" spans="1:5" s="1" customFormat="1" ht="12" customHeight="1" thickBot="1" x14ac:dyDescent="0.25">
      <c r="A49" s="20" t="s">
        <v>23</v>
      </c>
      <c r="B49" s="21" t="s">
        <v>279</v>
      </c>
      <c r="C49" s="370">
        <f>SUM(C50:C54)</f>
        <v>4349740</v>
      </c>
      <c r="D49" s="370">
        <f>SUM(D50:D54)</f>
        <v>7000</v>
      </c>
      <c r="E49" s="236">
        <f>SUM(E50:E54)</f>
        <v>11000000</v>
      </c>
    </row>
    <row r="50" spans="1:5" s="1" customFormat="1" ht="12" customHeight="1" x14ac:dyDescent="0.2">
      <c r="A50" s="15" t="s">
        <v>94</v>
      </c>
      <c r="B50" s="388" t="s">
        <v>283</v>
      </c>
      <c r="C50" s="434"/>
      <c r="D50" s="434"/>
      <c r="E50" s="263"/>
    </row>
    <row r="51" spans="1:5" s="1" customFormat="1" ht="12" customHeight="1" x14ac:dyDescent="0.2">
      <c r="A51" s="14" t="s">
        <v>95</v>
      </c>
      <c r="B51" s="389" t="s">
        <v>284</v>
      </c>
      <c r="C51" s="374">
        <v>4349740</v>
      </c>
      <c r="D51" s="374"/>
      <c r="E51" s="240">
        <v>11000000</v>
      </c>
    </row>
    <row r="52" spans="1:5" s="1" customFormat="1" ht="12" customHeight="1" x14ac:dyDescent="0.2">
      <c r="A52" s="14" t="s">
        <v>280</v>
      </c>
      <c r="B52" s="389" t="s">
        <v>285</v>
      </c>
      <c r="C52" s="374"/>
      <c r="D52" s="374">
        <v>7000</v>
      </c>
      <c r="E52" s="240"/>
    </row>
    <row r="53" spans="1:5" s="1" customFormat="1" ht="12" customHeight="1" x14ac:dyDescent="0.2">
      <c r="A53" s="14" t="s">
        <v>281</v>
      </c>
      <c r="B53" s="389" t="s">
        <v>286</v>
      </c>
      <c r="C53" s="374"/>
      <c r="D53" s="374"/>
      <c r="E53" s="240"/>
    </row>
    <row r="54" spans="1:5" s="1" customFormat="1" ht="12" customHeight="1" thickBot="1" x14ac:dyDescent="0.25">
      <c r="A54" s="16" t="s">
        <v>282</v>
      </c>
      <c r="B54" s="267" t="s">
        <v>287</v>
      </c>
      <c r="C54" s="375"/>
      <c r="D54" s="375"/>
      <c r="E54" s="241"/>
    </row>
    <row r="55" spans="1:5" s="1" customFormat="1" ht="12" customHeight="1" thickBot="1" x14ac:dyDescent="0.25">
      <c r="A55" s="20" t="s">
        <v>178</v>
      </c>
      <c r="B55" s="21" t="s">
        <v>288</v>
      </c>
      <c r="C55" s="370">
        <f>SUM(C56:C58)</f>
        <v>4735711</v>
      </c>
      <c r="D55" s="370">
        <f>SUM(D56:D58)</f>
        <v>260000</v>
      </c>
      <c r="E55" s="236">
        <f>SUM(E56:E58)</f>
        <v>0</v>
      </c>
    </row>
    <row r="56" spans="1:5" s="1" customFormat="1" ht="12" customHeight="1" x14ac:dyDescent="0.2">
      <c r="A56" s="15" t="s">
        <v>96</v>
      </c>
      <c r="B56" s="388" t="s">
        <v>289</v>
      </c>
      <c r="C56" s="372"/>
      <c r="D56" s="372"/>
      <c r="E56" s="238"/>
    </row>
    <row r="57" spans="1:5" s="1" customFormat="1" ht="12" customHeight="1" x14ac:dyDescent="0.2">
      <c r="A57" s="14" t="s">
        <v>97</v>
      </c>
      <c r="B57" s="389" t="s">
        <v>418</v>
      </c>
      <c r="C57" s="371"/>
      <c r="D57" s="371"/>
      <c r="E57" s="237"/>
    </row>
    <row r="58" spans="1:5" s="1" customFormat="1" ht="12" customHeight="1" x14ac:dyDescent="0.2">
      <c r="A58" s="14" t="s">
        <v>292</v>
      </c>
      <c r="B58" s="389" t="s">
        <v>290</v>
      </c>
      <c r="C58" s="371">
        <v>4735711</v>
      </c>
      <c r="D58" s="371">
        <v>260000</v>
      </c>
      <c r="E58" s="237"/>
    </row>
    <row r="59" spans="1:5" s="1" customFormat="1" ht="12" customHeight="1" thickBot="1" x14ac:dyDescent="0.25">
      <c r="A59" s="16" t="s">
        <v>293</v>
      </c>
      <c r="B59" s="267" t="s">
        <v>291</v>
      </c>
      <c r="C59" s="373"/>
      <c r="D59" s="373"/>
      <c r="E59" s="239"/>
    </row>
    <row r="60" spans="1:5" s="1" customFormat="1" ht="12" customHeight="1" thickBot="1" x14ac:dyDescent="0.25">
      <c r="A60" s="20" t="s">
        <v>25</v>
      </c>
      <c r="B60" s="265" t="s">
        <v>294</v>
      </c>
      <c r="C60" s="370">
        <f>SUM(C61:C63)</f>
        <v>1634455</v>
      </c>
      <c r="D60" s="370">
        <f>SUM(D61:D63)</f>
        <v>2135480</v>
      </c>
      <c r="E60" s="236">
        <f>SUM(E61:E63)</f>
        <v>2580040</v>
      </c>
    </row>
    <row r="61" spans="1:5" s="1" customFormat="1" ht="12" customHeight="1" x14ac:dyDescent="0.2">
      <c r="A61" s="15" t="s">
        <v>179</v>
      </c>
      <c r="B61" s="388" t="s">
        <v>296</v>
      </c>
      <c r="C61" s="374"/>
      <c r="D61" s="374"/>
      <c r="E61" s="240"/>
    </row>
    <row r="62" spans="1:5" s="1" customFormat="1" ht="12" customHeight="1" x14ac:dyDescent="0.2">
      <c r="A62" s="14" t="s">
        <v>180</v>
      </c>
      <c r="B62" s="389" t="s">
        <v>419</v>
      </c>
      <c r="C62" s="374">
        <v>1634455</v>
      </c>
      <c r="D62" s="374">
        <v>2135480</v>
      </c>
      <c r="E62" s="240">
        <v>2580040</v>
      </c>
    </row>
    <row r="63" spans="1:5" s="1" customFormat="1" ht="12" customHeight="1" x14ac:dyDescent="0.2">
      <c r="A63" s="14" t="s">
        <v>226</v>
      </c>
      <c r="B63" s="389" t="s">
        <v>297</v>
      </c>
      <c r="C63" s="374"/>
      <c r="D63" s="374"/>
      <c r="E63" s="240"/>
    </row>
    <row r="64" spans="1:5" s="1" customFormat="1" ht="12" customHeight="1" thickBot="1" x14ac:dyDescent="0.25">
      <c r="A64" s="16" t="s">
        <v>295</v>
      </c>
      <c r="B64" s="267" t="s">
        <v>298</v>
      </c>
      <c r="C64" s="374"/>
      <c r="D64" s="374"/>
      <c r="E64" s="240"/>
    </row>
    <row r="65" spans="1:7" s="1" customFormat="1" ht="12" customHeight="1" thickBot="1" x14ac:dyDescent="0.25">
      <c r="A65" s="460" t="s">
        <v>468</v>
      </c>
      <c r="B65" s="21" t="s">
        <v>299</v>
      </c>
      <c r="C65" s="377">
        <f>+C8+C15+C22+C29+C37+C49+C55+C60</f>
        <v>534216944</v>
      </c>
      <c r="D65" s="377">
        <f>+D8+D15+D22+D29+D37+D49+D55+D60</f>
        <v>459419924</v>
      </c>
      <c r="E65" s="419">
        <f>+E8+E15+E22+E29+E37+E49+E55+E60</f>
        <v>516342866</v>
      </c>
    </row>
    <row r="66" spans="1:7" s="1" customFormat="1" ht="12" customHeight="1" thickBot="1" x14ac:dyDescent="0.25">
      <c r="A66" s="435" t="s">
        <v>300</v>
      </c>
      <c r="B66" s="265" t="s">
        <v>535</v>
      </c>
      <c r="C66" s="370">
        <f>SUM(C67:C69)</f>
        <v>0</v>
      </c>
      <c r="D66" s="370">
        <f>SUM(D67:D69)</f>
        <v>0</v>
      </c>
      <c r="E66" s="236">
        <f>SUM(E67:E69)</f>
        <v>0</v>
      </c>
    </row>
    <row r="67" spans="1:7" s="1" customFormat="1" ht="12" customHeight="1" x14ac:dyDescent="0.2">
      <c r="A67" s="15" t="s">
        <v>329</v>
      </c>
      <c r="B67" s="388" t="s">
        <v>302</v>
      </c>
      <c r="C67" s="374"/>
      <c r="D67" s="374"/>
      <c r="E67" s="240"/>
    </row>
    <row r="68" spans="1:7" s="1" customFormat="1" ht="12" customHeight="1" x14ac:dyDescent="0.2">
      <c r="A68" s="14" t="s">
        <v>338</v>
      </c>
      <c r="B68" s="389" t="s">
        <v>303</v>
      </c>
      <c r="C68" s="374"/>
      <c r="D68" s="374"/>
      <c r="E68" s="240"/>
    </row>
    <row r="69" spans="1:7" s="1" customFormat="1" ht="12" customHeight="1" thickBot="1" x14ac:dyDescent="0.25">
      <c r="A69" s="16" t="s">
        <v>339</v>
      </c>
      <c r="B69" s="454" t="s">
        <v>453</v>
      </c>
      <c r="C69" s="374"/>
      <c r="D69" s="374"/>
      <c r="E69" s="240"/>
    </row>
    <row r="70" spans="1:7" s="1" customFormat="1" ht="12" customHeight="1" thickBot="1" x14ac:dyDescent="0.25">
      <c r="A70" s="435" t="s">
        <v>305</v>
      </c>
      <c r="B70" s="265" t="s">
        <v>306</v>
      </c>
      <c r="C70" s="370">
        <f>SUM(C71:C74)</f>
        <v>22054243</v>
      </c>
      <c r="D70" s="370">
        <f>SUM(D71:D74)</f>
        <v>50156923</v>
      </c>
      <c r="E70" s="236">
        <f>SUM(E71:E74)</f>
        <v>69406265</v>
      </c>
    </row>
    <row r="71" spans="1:7" s="1" customFormat="1" ht="12" customHeight="1" x14ac:dyDescent="0.2">
      <c r="A71" s="15" t="s">
        <v>147</v>
      </c>
      <c r="B71" s="536" t="s">
        <v>307</v>
      </c>
      <c r="C71" s="374">
        <v>22054243</v>
      </c>
      <c r="D71" s="374">
        <v>50156923</v>
      </c>
      <c r="E71" s="240">
        <v>69406265</v>
      </c>
    </row>
    <row r="72" spans="1:7" s="1" customFormat="1" ht="13.5" customHeight="1" x14ac:dyDescent="0.25">
      <c r="A72" s="14" t="s">
        <v>148</v>
      </c>
      <c r="B72" s="536" t="s">
        <v>561</v>
      </c>
      <c r="C72" s="374"/>
      <c r="D72" s="374"/>
      <c r="E72" s="240"/>
      <c r="G72" s="40"/>
    </row>
    <row r="73" spans="1:7" s="1" customFormat="1" ht="12" customHeight="1" x14ac:dyDescent="0.2">
      <c r="A73" s="14" t="s">
        <v>330</v>
      </c>
      <c r="B73" s="536" t="s">
        <v>308</v>
      </c>
      <c r="C73" s="374"/>
      <c r="D73" s="374"/>
      <c r="E73" s="240"/>
    </row>
    <row r="74" spans="1:7" s="1" customFormat="1" ht="12" customHeight="1" thickBot="1" x14ac:dyDescent="0.25">
      <c r="A74" s="16" t="s">
        <v>331</v>
      </c>
      <c r="B74" s="537" t="s">
        <v>562</v>
      </c>
      <c r="C74" s="374"/>
      <c r="D74" s="374"/>
      <c r="E74" s="240"/>
    </row>
    <row r="75" spans="1:7" s="1" customFormat="1" ht="12" customHeight="1" thickBot="1" x14ac:dyDescent="0.25">
      <c r="A75" s="435" t="s">
        <v>309</v>
      </c>
      <c r="B75" s="265" t="s">
        <v>310</v>
      </c>
      <c r="C75" s="370">
        <f>SUM(C76:C77)</f>
        <v>195642959</v>
      </c>
      <c r="D75" s="370">
        <f>SUM(D76:D77)</f>
        <v>211769408</v>
      </c>
      <c r="E75" s="236">
        <f>SUM(E76:E77)</f>
        <v>71042340</v>
      </c>
    </row>
    <row r="76" spans="1:7" s="1" customFormat="1" ht="12" customHeight="1" x14ac:dyDescent="0.2">
      <c r="A76" s="15" t="s">
        <v>332</v>
      </c>
      <c r="B76" s="388" t="s">
        <v>311</v>
      </c>
      <c r="C76" s="374">
        <v>195642959</v>
      </c>
      <c r="D76" s="374">
        <v>211769408</v>
      </c>
      <c r="E76" s="240">
        <v>71042340</v>
      </c>
    </row>
    <row r="77" spans="1:7" s="1" customFormat="1" ht="12" customHeight="1" thickBot="1" x14ac:dyDescent="0.25">
      <c r="A77" s="16" t="s">
        <v>333</v>
      </c>
      <c r="B77" s="267" t="s">
        <v>312</v>
      </c>
      <c r="C77" s="374"/>
      <c r="D77" s="374"/>
      <c r="E77" s="240"/>
    </row>
    <row r="78" spans="1:7" s="1" customFormat="1" ht="12" customHeight="1" thickBot="1" x14ac:dyDescent="0.25">
      <c r="A78" s="435" t="s">
        <v>313</v>
      </c>
      <c r="B78" s="265" t="s">
        <v>314</v>
      </c>
      <c r="C78" s="370">
        <f>SUM(C79:C81)</f>
        <v>3368014</v>
      </c>
      <c r="D78" s="370">
        <f>SUM(D79:D81)</f>
        <v>3944193</v>
      </c>
      <c r="E78" s="236">
        <f>SUM(E79:E81)</f>
        <v>0</v>
      </c>
    </row>
    <row r="79" spans="1:7" s="1" customFormat="1" ht="12" customHeight="1" x14ac:dyDescent="0.2">
      <c r="A79" s="15" t="s">
        <v>334</v>
      </c>
      <c r="B79" s="388" t="s">
        <v>315</v>
      </c>
      <c r="C79" s="374">
        <v>3368014</v>
      </c>
      <c r="D79" s="374">
        <v>3944193</v>
      </c>
      <c r="E79" s="240"/>
    </row>
    <row r="80" spans="1:7" s="1" customFormat="1" ht="12" customHeight="1" x14ac:dyDescent="0.2">
      <c r="A80" s="14" t="s">
        <v>335</v>
      </c>
      <c r="B80" s="389" t="s">
        <v>316</v>
      </c>
      <c r="C80" s="374"/>
      <c r="D80" s="374"/>
      <c r="E80" s="240"/>
    </row>
    <row r="81" spans="1:6" s="1" customFormat="1" ht="12" customHeight="1" thickBot="1" x14ac:dyDescent="0.25">
      <c r="A81" s="16" t="s">
        <v>336</v>
      </c>
      <c r="B81" s="267" t="s">
        <v>563</v>
      </c>
      <c r="C81" s="374"/>
      <c r="D81" s="374"/>
      <c r="E81" s="240"/>
    </row>
    <row r="82" spans="1:6" s="1" customFormat="1" ht="12" customHeight="1" thickBot="1" x14ac:dyDescent="0.25">
      <c r="A82" s="435" t="s">
        <v>317</v>
      </c>
      <c r="B82" s="265" t="s">
        <v>337</v>
      </c>
      <c r="C82" s="370">
        <f>SUM(C83:C86)</f>
        <v>0</v>
      </c>
      <c r="D82" s="370">
        <f>SUM(D83:D86)</f>
        <v>0</v>
      </c>
      <c r="E82" s="236">
        <f>SUM(E83:E86)</f>
        <v>0</v>
      </c>
    </row>
    <row r="83" spans="1:6" s="1" customFormat="1" ht="12" customHeight="1" x14ac:dyDescent="0.2">
      <c r="A83" s="392" t="s">
        <v>318</v>
      </c>
      <c r="B83" s="388" t="s">
        <v>319</v>
      </c>
      <c r="C83" s="374"/>
      <c r="D83" s="374"/>
      <c r="E83" s="240"/>
    </row>
    <row r="84" spans="1:6" s="1" customFormat="1" ht="12" customHeight="1" x14ac:dyDescent="0.2">
      <c r="A84" s="393" t="s">
        <v>320</v>
      </c>
      <c r="B84" s="389" t="s">
        <v>321</v>
      </c>
      <c r="C84" s="374"/>
      <c r="D84" s="374"/>
      <c r="E84" s="240"/>
    </row>
    <row r="85" spans="1:6" s="1" customFormat="1" ht="12" customHeight="1" x14ac:dyDescent="0.2">
      <c r="A85" s="393" t="s">
        <v>322</v>
      </c>
      <c r="B85" s="389" t="s">
        <v>323</v>
      </c>
      <c r="C85" s="374"/>
      <c r="D85" s="374"/>
      <c r="E85" s="240"/>
    </row>
    <row r="86" spans="1:6" s="1" customFormat="1" ht="12" customHeight="1" thickBot="1" x14ac:dyDescent="0.25">
      <c r="A86" s="394" t="s">
        <v>324</v>
      </c>
      <c r="B86" s="267" t="s">
        <v>325</v>
      </c>
      <c r="C86" s="374"/>
      <c r="D86" s="374"/>
      <c r="E86" s="240"/>
    </row>
    <row r="87" spans="1:6" s="1" customFormat="1" ht="12" customHeight="1" thickBot="1" x14ac:dyDescent="0.25">
      <c r="A87" s="435" t="s">
        <v>326</v>
      </c>
      <c r="B87" s="265" t="s">
        <v>467</v>
      </c>
      <c r="C87" s="437"/>
      <c r="D87" s="437"/>
      <c r="E87" s="438"/>
    </row>
    <row r="88" spans="1:6" s="1" customFormat="1" ht="12" customHeight="1" thickBot="1" x14ac:dyDescent="0.25">
      <c r="A88" s="435" t="s">
        <v>328</v>
      </c>
      <c r="B88" s="265" t="s">
        <v>327</v>
      </c>
      <c r="C88" s="437"/>
      <c r="D88" s="437"/>
      <c r="E88" s="438"/>
    </row>
    <row r="89" spans="1:6" s="1" customFormat="1" ht="12" customHeight="1" thickBot="1" x14ac:dyDescent="0.25">
      <c r="A89" s="435" t="s">
        <v>340</v>
      </c>
      <c r="B89" s="395" t="s">
        <v>470</v>
      </c>
      <c r="C89" s="377">
        <f>+C66+C70+C75+C78+C82+C88+C87</f>
        <v>221065216</v>
      </c>
      <c r="D89" s="377">
        <f>+D66+D70+D75+D78+D82+D88+D87</f>
        <v>265870524</v>
      </c>
      <c r="E89" s="419">
        <f>+E66+E70+E75+E78+E82+E88+E87</f>
        <v>140448605</v>
      </c>
    </row>
    <row r="90" spans="1:6" s="1" customFormat="1" ht="12" customHeight="1" thickBot="1" x14ac:dyDescent="0.25">
      <c r="A90" s="436" t="s">
        <v>469</v>
      </c>
      <c r="B90" s="396" t="s">
        <v>471</v>
      </c>
      <c r="C90" s="377">
        <f>+C65+C89</f>
        <v>755282160</v>
      </c>
      <c r="D90" s="377">
        <f>+D65+D89</f>
        <v>725290448</v>
      </c>
      <c r="E90" s="419">
        <f>+E65+E89</f>
        <v>656791471</v>
      </c>
    </row>
    <row r="91" spans="1:6" s="1" customFormat="1" ht="12" customHeight="1" x14ac:dyDescent="0.2">
      <c r="A91" s="342"/>
      <c r="B91" s="343"/>
      <c r="C91" s="344"/>
      <c r="D91" s="345"/>
      <c r="E91" s="346"/>
    </row>
    <row r="92" spans="1:6" s="1" customFormat="1" ht="12" customHeight="1" x14ac:dyDescent="0.2">
      <c r="A92" s="753" t="s">
        <v>47</v>
      </c>
      <c r="B92" s="753"/>
      <c r="C92" s="753"/>
      <c r="D92" s="753"/>
      <c r="E92" s="753"/>
    </row>
    <row r="93" spans="1:6" s="1" customFormat="1" ht="12" customHeight="1" thickBot="1" x14ac:dyDescent="0.25">
      <c r="A93" s="750" t="s">
        <v>151</v>
      </c>
      <c r="B93" s="750"/>
      <c r="C93" s="357"/>
      <c r="D93" s="136"/>
      <c r="E93" s="280" t="str">
        <f>E5</f>
        <v>Forintban!</v>
      </c>
    </row>
    <row r="94" spans="1:6" s="1" customFormat="1" ht="24" customHeight="1" thickBot="1" x14ac:dyDescent="0.25">
      <c r="A94" s="23" t="s">
        <v>16</v>
      </c>
      <c r="B94" s="24" t="s">
        <v>48</v>
      </c>
      <c r="C94" s="24" t="str">
        <f>+C6</f>
        <v>2018. évi tény</v>
      </c>
      <c r="D94" s="24" t="str">
        <f>+D6</f>
        <v>2019. évi várható</v>
      </c>
      <c r="E94" s="154" t="str">
        <f>+E6</f>
        <v>2020. évi előirányzat</v>
      </c>
      <c r="F94" s="144"/>
    </row>
    <row r="95" spans="1:6" s="1" customFormat="1" ht="12" customHeight="1" thickBot="1" x14ac:dyDescent="0.25">
      <c r="A95" s="32" t="s">
        <v>485</v>
      </c>
      <c r="B95" s="33" t="s">
        <v>486</v>
      </c>
      <c r="C95" s="33" t="s">
        <v>487</v>
      </c>
      <c r="D95" s="33" t="s">
        <v>489</v>
      </c>
      <c r="E95" s="420" t="s">
        <v>488</v>
      </c>
      <c r="F95" s="144"/>
    </row>
    <row r="96" spans="1:6" s="1" customFormat="1" ht="15.2" customHeight="1" thickBot="1" x14ac:dyDescent="0.25">
      <c r="A96" s="22" t="s">
        <v>18</v>
      </c>
      <c r="B96" s="28" t="s">
        <v>429</v>
      </c>
      <c r="C96" s="369">
        <f>C97+C98+C99+C100+C101+C114</f>
        <v>360287492</v>
      </c>
      <c r="D96" s="369">
        <f>D97+D98+D99+D100+D101+D114</f>
        <v>416564373</v>
      </c>
      <c r="E96" s="463">
        <f>E97+E98+E99+E100+E101+E114</f>
        <v>461122455</v>
      </c>
      <c r="F96" s="144"/>
    </row>
    <row r="97" spans="1:5" s="1" customFormat="1" ht="12.95" customHeight="1" x14ac:dyDescent="0.2">
      <c r="A97" s="17" t="s">
        <v>98</v>
      </c>
      <c r="B97" s="10" t="s">
        <v>49</v>
      </c>
      <c r="C97" s="470">
        <v>143385492</v>
      </c>
      <c r="D97" s="470">
        <v>147442718</v>
      </c>
      <c r="E97" s="464">
        <v>162344941</v>
      </c>
    </row>
    <row r="98" spans="1:5" ht="16.5" customHeight="1" x14ac:dyDescent="0.25">
      <c r="A98" s="14" t="s">
        <v>99</v>
      </c>
      <c r="B98" s="8" t="s">
        <v>181</v>
      </c>
      <c r="C98" s="371">
        <v>27709837</v>
      </c>
      <c r="D98" s="371">
        <v>27444445</v>
      </c>
      <c r="E98" s="237">
        <v>30620220</v>
      </c>
    </row>
    <row r="99" spans="1:5" x14ac:dyDescent="0.25">
      <c r="A99" s="14" t="s">
        <v>100</v>
      </c>
      <c r="B99" s="8" t="s">
        <v>138</v>
      </c>
      <c r="C99" s="373">
        <v>141462025</v>
      </c>
      <c r="D99" s="373">
        <v>182200656</v>
      </c>
      <c r="E99" s="239">
        <v>190873654</v>
      </c>
    </row>
    <row r="100" spans="1:5" s="39" customFormat="1" ht="12" customHeight="1" x14ac:dyDescent="0.2">
      <c r="A100" s="14" t="s">
        <v>101</v>
      </c>
      <c r="B100" s="11" t="s">
        <v>182</v>
      </c>
      <c r="C100" s="373">
        <v>7566935</v>
      </c>
      <c r="D100" s="373">
        <v>10556149</v>
      </c>
      <c r="E100" s="239">
        <v>13040000</v>
      </c>
    </row>
    <row r="101" spans="1:5" ht="12" customHeight="1" x14ac:dyDescent="0.25">
      <c r="A101" s="14" t="s">
        <v>112</v>
      </c>
      <c r="B101" s="19" t="s">
        <v>183</v>
      </c>
      <c r="C101" s="373">
        <v>40163203</v>
      </c>
      <c r="D101" s="373">
        <v>48920405</v>
      </c>
      <c r="E101" s="239">
        <v>54243640</v>
      </c>
    </row>
    <row r="102" spans="1:5" ht="12" customHeight="1" x14ac:dyDescent="0.25">
      <c r="A102" s="14" t="s">
        <v>102</v>
      </c>
      <c r="B102" s="8" t="s">
        <v>434</v>
      </c>
      <c r="C102" s="373">
        <v>26896</v>
      </c>
      <c r="D102" s="373"/>
      <c r="E102" s="239"/>
    </row>
    <row r="103" spans="1:5" ht="12" customHeight="1" x14ac:dyDescent="0.25">
      <c r="A103" s="14" t="s">
        <v>103</v>
      </c>
      <c r="B103" s="140" t="s">
        <v>433</v>
      </c>
      <c r="C103" s="373"/>
      <c r="D103" s="373"/>
      <c r="E103" s="239"/>
    </row>
    <row r="104" spans="1:5" ht="12" customHeight="1" x14ac:dyDescent="0.25">
      <c r="A104" s="14" t="s">
        <v>113</v>
      </c>
      <c r="B104" s="140" t="s">
        <v>432</v>
      </c>
      <c r="C104" s="373"/>
      <c r="D104" s="373"/>
      <c r="E104" s="239"/>
    </row>
    <row r="105" spans="1:5" ht="12" customHeight="1" x14ac:dyDescent="0.25">
      <c r="A105" s="14" t="s">
        <v>114</v>
      </c>
      <c r="B105" s="138" t="s">
        <v>343</v>
      </c>
      <c r="C105" s="373"/>
      <c r="D105" s="373"/>
      <c r="E105" s="239"/>
    </row>
    <row r="106" spans="1:5" ht="12" customHeight="1" x14ac:dyDescent="0.25">
      <c r="A106" s="14" t="s">
        <v>115</v>
      </c>
      <c r="B106" s="139" t="s">
        <v>344</v>
      </c>
      <c r="C106" s="373"/>
      <c r="D106" s="373"/>
      <c r="E106" s="239"/>
    </row>
    <row r="107" spans="1:5" ht="12" customHeight="1" x14ac:dyDescent="0.25">
      <c r="A107" s="14" t="s">
        <v>116</v>
      </c>
      <c r="B107" s="139" t="s">
        <v>345</v>
      </c>
      <c r="C107" s="373"/>
      <c r="D107" s="373"/>
      <c r="E107" s="239"/>
    </row>
    <row r="108" spans="1:5" ht="12" customHeight="1" x14ac:dyDescent="0.25">
      <c r="A108" s="14" t="s">
        <v>118</v>
      </c>
      <c r="B108" s="138" t="s">
        <v>346</v>
      </c>
      <c r="C108" s="373">
        <v>3396175</v>
      </c>
      <c r="D108" s="373">
        <v>4500535</v>
      </c>
      <c r="E108" s="239">
        <v>4841212</v>
      </c>
    </row>
    <row r="109" spans="1:5" ht="12" customHeight="1" x14ac:dyDescent="0.25">
      <c r="A109" s="14" t="s">
        <v>184</v>
      </c>
      <c r="B109" s="138" t="s">
        <v>347</v>
      </c>
      <c r="C109" s="373"/>
      <c r="D109" s="373"/>
      <c r="E109" s="239"/>
    </row>
    <row r="110" spans="1:5" ht="12" customHeight="1" x14ac:dyDescent="0.25">
      <c r="A110" s="14" t="s">
        <v>341</v>
      </c>
      <c r="B110" s="139" t="s">
        <v>348</v>
      </c>
      <c r="C110" s="373"/>
      <c r="D110" s="373"/>
      <c r="E110" s="239"/>
    </row>
    <row r="111" spans="1:5" ht="12" customHeight="1" x14ac:dyDescent="0.25">
      <c r="A111" s="13" t="s">
        <v>342</v>
      </c>
      <c r="B111" s="140" t="s">
        <v>349</v>
      </c>
      <c r="C111" s="373"/>
      <c r="D111" s="373"/>
      <c r="E111" s="239"/>
    </row>
    <row r="112" spans="1:5" ht="12" customHeight="1" x14ac:dyDescent="0.25">
      <c r="A112" s="14" t="s">
        <v>430</v>
      </c>
      <c r="B112" s="140" t="s">
        <v>350</v>
      </c>
      <c r="C112" s="373"/>
      <c r="D112" s="373"/>
      <c r="E112" s="239"/>
    </row>
    <row r="113" spans="1:5" ht="12" customHeight="1" x14ac:dyDescent="0.25">
      <c r="A113" s="16" t="s">
        <v>431</v>
      </c>
      <c r="B113" s="140" t="s">
        <v>351</v>
      </c>
      <c r="C113" s="373">
        <v>36740132</v>
      </c>
      <c r="D113" s="373">
        <v>44419870</v>
      </c>
      <c r="E113" s="239">
        <v>49402428</v>
      </c>
    </row>
    <row r="114" spans="1:5" ht="12" customHeight="1" x14ac:dyDescent="0.25">
      <c r="A114" s="14" t="s">
        <v>435</v>
      </c>
      <c r="B114" s="11" t="s">
        <v>50</v>
      </c>
      <c r="C114" s="371"/>
      <c r="D114" s="371"/>
      <c r="E114" s="237">
        <v>10000000</v>
      </c>
    </row>
    <row r="115" spans="1:5" ht="12" customHeight="1" x14ac:dyDescent="0.25">
      <c r="A115" s="14" t="s">
        <v>436</v>
      </c>
      <c r="B115" s="8" t="s">
        <v>438</v>
      </c>
      <c r="C115" s="371"/>
      <c r="D115" s="371"/>
      <c r="E115" s="237">
        <v>2000000</v>
      </c>
    </row>
    <row r="116" spans="1:5" ht="12" customHeight="1" thickBot="1" x14ac:dyDescent="0.3">
      <c r="A116" s="18" t="s">
        <v>437</v>
      </c>
      <c r="B116" s="458" t="s">
        <v>439</v>
      </c>
      <c r="C116" s="471"/>
      <c r="D116" s="471"/>
      <c r="E116" s="465">
        <v>8000000</v>
      </c>
    </row>
    <row r="117" spans="1:5" ht="12" customHeight="1" thickBot="1" x14ac:dyDescent="0.3">
      <c r="A117" s="455" t="s">
        <v>19</v>
      </c>
      <c r="B117" s="456" t="s">
        <v>352</v>
      </c>
      <c r="C117" s="472">
        <f>+C118+C120+C122</f>
        <v>129544402</v>
      </c>
      <c r="D117" s="472">
        <f>+D118+D120+D122</f>
        <v>181029749</v>
      </c>
      <c r="E117" s="466">
        <f>+E118+E120+E122</f>
        <v>195669016</v>
      </c>
    </row>
    <row r="118" spans="1:5" ht="12" customHeight="1" x14ac:dyDescent="0.25">
      <c r="A118" s="15" t="s">
        <v>104</v>
      </c>
      <c r="B118" s="8" t="s">
        <v>225</v>
      </c>
      <c r="C118" s="372">
        <v>118946847</v>
      </c>
      <c r="D118" s="372">
        <v>166374959</v>
      </c>
      <c r="E118" s="238">
        <v>174297550</v>
      </c>
    </row>
    <row r="119" spans="1:5" x14ac:dyDescent="0.25">
      <c r="A119" s="15" t="s">
        <v>105</v>
      </c>
      <c r="B119" s="12" t="s">
        <v>356</v>
      </c>
      <c r="C119" s="372">
        <v>95126489</v>
      </c>
      <c r="D119" s="372"/>
      <c r="E119" s="238"/>
    </row>
    <row r="120" spans="1:5" ht="12" customHeight="1" x14ac:dyDescent="0.25">
      <c r="A120" s="15" t="s">
        <v>106</v>
      </c>
      <c r="B120" s="12" t="s">
        <v>185</v>
      </c>
      <c r="C120" s="371">
        <v>3297555</v>
      </c>
      <c r="D120" s="371">
        <v>3120530</v>
      </c>
      <c r="E120" s="237">
        <v>17390675</v>
      </c>
    </row>
    <row r="121" spans="1:5" ht="12" customHeight="1" x14ac:dyDescent="0.25">
      <c r="A121" s="15" t="s">
        <v>107</v>
      </c>
      <c r="B121" s="12" t="s">
        <v>357</v>
      </c>
      <c r="C121" s="371"/>
      <c r="D121" s="371"/>
      <c r="E121" s="237"/>
    </row>
    <row r="122" spans="1:5" ht="12" customHeight="1" x14ac:dyDescent="0.25">
      <c r="A122" s="15" t="s">
        <v>108</v>
      </c>
      <c r="B122" s="267" t="s">
        <v>227</v>
      </c>
      <c r="C122" s="371">
        <v>7300000</v>
      </c>
      <c r="D122" s="371">
        <v>11534260</v>
      </c>
      <c r="E122" s="237">
        <v>3980791</v>
      </c>
    </row>
    <row r="123" spans="1:5" ht="12" customHeight="1" x14ac:dyDescent="0.25">
      <c r="A123" s="15" t="s">
        <v>117</v>
      </c>
      <c r="B123" s="266" t="s">
        <v>420</v>
      </c>
      <c r="C123" s="371"/>
      <c r="D123" s="371"/>
      <c r="E123" s="237"/>
    </row>
    <row r="124" spans="1:5" ht="12" customHeight="1" x14ac:dyDescent="0.25">
      <c r="A124" s="15" t="s">
        <v>119</v>
      </c>
      <c r="B124" s="384" t="s">
        <v>362</v>
      </c>
      <c r="C124" s="371"/>
      <c r="D124" s="371"/>
      <c r="E124" s="237"/>
    </row>
    <row r="125" spans="1:5" ht="12" customHeight="1" x14ac:dyDescent="0.25">
      <c r="A125" s="15" t="s">
        <v>186</v>
      </c>
      <c r="B125" s="139" t="s">
        <v>345</v>
      </c>
      <c r="C125" s="371"/>
      <c r="D125" s="371"/>
      <c r="E125" s="237"/>
    </row>
    <row r="126" spans="1:5" ht="12" customHeight="1" x14ac:dyDescent="0.25">
      <c r="A126" s="15" t="s">
        <v>187</v>
      </c>
      <c r="B126" s="139" t="s">
        <v>361</v>
      </c>
      <c r="C126" s="371"/>
      <c r="D126" s="371"/>
      <c r="E126" s="237"/>
    </row>
    <row r="127" spans="1:5" ht="12" customHeight="1" x14ac:dyDescent="0.25">
      <c r="A127" s="15" t="s">
        <v>188</v>
      </c>
      <c r="B127" s="139" t="s">
        <v>360</v>
      </c>
      <c r="C127" s="371"/>
      <c r="D127" s="371"/>
      <c r="E127" s="237"/>
    </row>
    <row r="128" spans="1:5" ht="12" customHeight="1" x14ac:dyDescent="0.25">
      <c r="A128" s="15" t="s">
        <v>353</v>
      </c>
      <c r="B128" s="139" t="s">
        <v>348</v>
      </c>
      <c r="C128" s="371">
        <v>3800000</v>
      </c>
      <c r="D128" s="371">
        <v>1600000</v>
      </c>
      <c r="E128" s="237"/>
    </row>
    <row r="129" spans="1:5" ht="12" customHeight="1" x14ac:dyDescent="0.25">
      <c r="A129" s="15" t="s">
        <v>354</v>
      </c>
      <c r="B129" s="139" t="s">
        <v>359</v>
      </c>
      <c r="C129" s="371"/>
      <c r="D129" s="371">
        <v>80000</v>
      </c>
      <c r="E129" s="237"/>
    </row>
    <row r="130" spans="1:5" ht="12" customHeight="1" thickBot="1" x14ac:dyDescent="0.3">
      <c r="A130" s="13" t="s">
        <v>355</v>
      </c>
      <c r="B130" s="139" t="s">
        <v>358</v>
      </c>
      <c r="C130" s="373">
        <v>3500000</v>
      </c>
      <c r="D130" s="373">
        <v>9854260</v>
      </c>
      <c r="E130" s="239"/>
    </row>
    <row r="131" spans="1:5" ht="12" customHeight="1" thickBot="1" x14ac:dyDescent="0.3">
      <c r="A131" s="20" t="s">
        <v>20</v>
      </c>
      <c r="B131" s="120" t="s">
        <v>440</v>
      </c>
      <c r="C131" s="370">
        <f>+C96+C117</f>
        <v>489831894</v>
      </c>
      <c r="D131" s="370">
        <f>+D96+D117</f>
        <v>597594122</v>
      </c>
      <c r="E131" s="236">
        <f>+E96+E117</f>
        <v>656791471</v>
      </c>
    </row>
    <row r="132" spans="1:5" ht="12" customHeight="1" thickBot="1" x14ac:dyDescent="0.3">
      <c r="A132" s="20" t="s">
        <v>21</v>
      </c>
      <c r="B132" s="120" t="s">
        <v>441</v>
      </c>
      <c r="C132" s="370">
        <f>+C133+C134+C135</f>
        <v>0</v>
      </c>
      <c r="D132" s="370">
        <f>+D133+D134+D135</f>
        <v>0</v>
      </c>
      <c r="E132" s="236">
        <f>+E133+E134+E135</f>
        <v>0</v>
      </c>
    </row>
    <row r="133" spans="1:5" ht="12" customHeight="1" x14ac:dyDescent="0.25">
      <c r="A133" s="15" t="s">
        <v>262</v>
      </c>
      <c r="B133" s="12" t="s">
        <v>448</v>
      </c>
      <c r="C133" s="371"/>
      <c r="D133" s="371"/>
      <c r="E133" s="237"/>
    </row>
    <row r="134" spans="1:5" ht="12" customHeight="1" x14ac:dyDescent="0.25">
      <c r="A134" s="15" t="s">
        <v>263</v>
      </c>
      <c r="B134" s="12" t="s">
        <v>449</v>
      </c>
      <c r="C134" s="371"/>
      <c r="D134" s="371"/>
      <c r="E134" s="237"/>
    </row>
    <row r="135" spans="1:5" ht="12" customHeight="1" thickBot="1" x14ac:dyDescent="0.3">
      <c r="A135" s="13" t="s">
        <v>264</v>
      </c>
      <c r="B135" s="12" t="s">
        <v>450</v>
      </c>
      <c r="C135" s="371"/>
      <c r="D135" s="371"/>
      <c r="E135" s="237"/>
    </row>
    <row r="136" spans="1:5" ht="12" customHeight="1" thickBot="1" x14ac:dyDescent="0.3">
      <c r="A136" s="20" t="s">
        <v>22</v>
      </c>
      <c r="B136" s="120" t="s">
        <v>442</v>
      </c>
      <c r="C136" s="370">
        <f>SUM(C137:C142)</f>
        <v>50000000</v>
      </c>
      <c r="D136" s="370">
        <f>SUM(D137:D142)</f>
        <v>50000000</v>
      </c>
      <c r="E136" s="236">
        <f>SUM(E137:E142)</f>
        <v>0</v>
      </c>
    </row>
    <row r="137" spans="1:5" ht="12" customHeight="1" x14ac:dyDescent="0.25">
      <c r="A137" s="15" t="s">
        <v>91</v>
      </c>
      <c r="B137" s="9" t="s">
        <v>451</v>
      </c>
      <c r="C137" s="371">
        <v>50000000</v>
      </c>
      <c r="D137" s="371">
        <v>50000000</v>
      </c>
      <c r="E137" s="237"/>
    </row>
    <row r="138" spans="1:5" ht="12" customHeight="1" x14ac:dyDescent="0.25">
      <c r="A138" s="15" t="s">
        <v>92</v>
      </c>
      <c r="B138" s="9" t="s">
        <v>443</v>
      </c>
      <c r="C138" s="371"/>
      <c r="D138" s="371"/>
      <c r="E138" s="237"/>
    </row>
    <row r="139" spans="1:5" ht="12" customHeight="1" x14ac:dyDescent="0.25">
      <c r="A139" s="15" t="s">
        <v>93</v>
      </c>
      <c r="B139" s="9" t="s">
        <v>444</v>
      </c>
      <c r="C139" s="371"/>
      <c r="D139" s="371"/>
      <c r="E139" s="237"/>
    </row>
    <row r="140" spans="1:5" ht="12" customHeight="1" x14ac:dyDescent="0.25">
      <c r="A140" s="15" t="s">
        <v>173</v>
      </c>
      <c r="B140" s="9" t="s">
        <v>445</v>
      </c>
      <c r="C140" s="371"/>
      <c r="D140" s="371"/>
      <c r="E140" s="237"/>
    </row>
    <row r="141" spans="1:5" ht="12" customHeight="1" x14ac:dyDescent="0.25">
      <c r="A141" s="15" t="s">
        <v>174</v>
      </c>
      <c r="B141" s="9" t="s">
        <v>446</v>
      </c>
      <c r="C141" s="371"/>
      <c r="D141" s="371"/>
      <c r="E141" s="237"/>
    </row>
    <row r="142" spans="1:5" ht="12" customHeight="1" thickBot="1" x14ac:dyDescent="0.3">
      <c r="A142" s="13" t="s">
        <v>175</v>
      </c>
      <c r="B142" s="9" t="s">
        <v>447</v>
      </c>
      <c r="C142" s="371"/>
      <c r="D142" s="371"/>
      <c r="E142" s="237"/>
    </row>
    <row r="143" spans="1:5" ht="12" customHeight="1" thickBot="1" x14ac:dyDescent="0.3">
      <c r="A143" s="20" t="s">
        <v>23</v>
      </c>
      <c r="B143" s="120" t="s">
        <v>455</v>
      </c>
      <c r="C143" s="377">
        <f>+C144+C145+C146+C147</f>
        <v>3680858</v>
      </c>
      <c r="D143" s="377">
        <f>+D144+D145+D146+D147</f>
        <v>3368014</v>
      </c>
      <c r="E143" s="419">
        <f>+E144+E145+E146+E147</f>
        <v>0</v>
      </c>
    </row>
    <row r="144" spans="1:5" ht="12" customHeight="1" x14ac:dyDescent="0.25">
      <c r="A144" s="15" t="s">
        <v>94</v>
      </c>
      <c r="B144" s="9" t="s">
        <v>363</v>
      </c>
      <c r="C144" s="371">
        <v>3680858</v>
      </c>
      <c r="D144" s="371">
        <v>3368014</v>
      </c>
      <c r="E144" s="237"/>
    </row>
    <row r="145" spans="1:6" ht="12" customHeight="1" x14ac:dyDescent="0.25">
      <c r="A145" s="15" t="s">
        <v>95</v>
      </c>
      <c r="B145" s="9" t="s">
        <v>364</v>
      </c>
      <c r="C145" s="371"/>
      <c r="D145" s="371"/>
      <c r="E145" s="237"/>
    </row>
    <row r="146" spans="1:6" ht="12" customHeight="1" x14ac:dyDescent="0.25">
      <c r="A146" s="15" t="s">
        <v>280</v>
      </c>
      <c r="B146" s="9" t="s">
        <v>456</v>
      </c>
      <c r="C146" s="371"/>
      <c r="D146" s="371"/>
      <c r="E146" s="237"/>
    </row>
    <row r="147" spans="1:6" ht="12" customHeight="1" thickBot="1" x14ac:dyDescent="0.3">
      <c r="A147" s="13" t="s">
        <v>281</v>
      </c>
      <c r="B147" s="7" t="s">
        <v>382</v>
      </c>
      <c r="C147" s="371"/>
      <c r="D147" s="371"/>
      <c r="E147" s="237"/>
    </row>
    <row r="148" spans="1:6" ht="12" customHeight="1" thickBot="1" x14ac:dyDescent="0.3">
      <c r="A148" s="20" t="s">
        <v>24</v>
      </c>
      <c r="B148" s="120" t="s">
        <v>457</v>
      </c>
      <c r="C148" s="473">
        <f>SUM(C149:C153)</f>
        <v>0</v>
      </c>
      <c r="D148" s="473">
        <f>SUM(D149:D153)</f>
        <v>0</v>
      </c>
      <c r="E148" s="467">
        <f>SUM(E149:E153)</f>
        <v>0</v>
      </c>
    </row>
    <row r="149" spans="1:6" ht="12" customHeight="1" x14ac:dyDescent="0.25">
      <c r="A149" s="15" t="s">
        <v>96</v>
      </c>
      <c r="B149" s="9" t="s">
        <v>452</v>
      </c>
      <c r="C149" s="371"/>
      <c r="D149" s="371"/>
      <c r="E149" s="237"/>
    </row>
    <row r="150" spans="1:6" ht="12" customHeight="1" x14ac:dyDescent="0.25">
      <c r="A150" s="15" t="s">
        <v>97</v>
      </c>
      <c r="B150" s="9" t="s">
        <v>459</v>
      </c>
      <c r="C150" s="371"/>
      <c r="D150" s="371"/>
      <c r="E150" s="237"/>
    </row>
    <row r="151" spans="1:6" ht="12" customHeight="1" x14ac:dyDescent="0.25">
      <c r="A151" s="15" t="s">
        <v>292</v>
      </c>
      <c r="B151" s="9" t="s">
        <v>454</v>
      </c>
      <c r="C151" s="371"/>
      <c r="D151" s="371"/>
      <c r="E151" s="237"/>
    </row>
    <row r="152" spans="1:6" ht="12" customHeight="1" x14ac:dyDescent="0.25">
      <c r="A152" s="15" t="s">
        <v>293</v>
      </c>
      <c r="B152" s="9" t="s">
        <v>460</v>
      </c>
      <c r="C152" s="371"/>
      <c r="D152" s="371"/>
      <c r="E152" s="237"/>
    </row>
    <row r="153" spans="1:6" ht="12" customHeight="1" thickBot="1" x14ac:dyDescent="0.3">
      <c r="A153" s="15" t="s">
        <v>458</v>
      </c>
      <c r="B153" s="9" t="s">
        <v>461</v>
      </c>
      <c r="C153" s="371"/>
      <c r="D153" s="371"/>
      <c r="E153" s="237"/>
    </row>
    <row r="154" spans="1:6" ht="12" customHeight="1" thickBot="1" x14ac:dyDescent="0.3">
      <c r="A154" s="20" t="s">
        <v>25</v>
      </c>
      <c r="B154" s="120" t="s">
        <v>462</v>
      </c>
      <c r="C154" s="474"/>
      <c r="D154" s="474"/>
      <c r="E154" s="468"/>
    </row>
    <row r="155" spans="1:6" ht="12" customHeight="1" thickBot="1" x14ac:dyDescent="0.3">
      <c r="A155" s="20" t="s">
        <v>26</v>
      </c>
      <c r="B155" s="120" t="s">
        <v>463</v>
      </c>
      <c r="C155" s="474"/>
      <c r="D155" s="474"/>
      <c r="E155" s="468"/>
    </row>
    <row r="156" spans="1:6" ht="15.2" customHeight="1" thickBot="1" x14ac:dyDescent="0.3">
      <c r="A156" s="20" t="s">
        <v>27</v>
      </c>
      <c r="B156" s="120" t="s">
        <v>465</v>
      </c>
      <c r="C156" s="475">
        <f>+C132+C136+C143+C148+C154+C155</f>
        <v>53680858</v>
      </c>
      <c r="D156" s="475">
        <f>+D132+D136+D143+D148+D154+D155</f>
        <v>53368014</v>
      </c>
      <c r="E156" s="469">
        <f>+E132+E136+E143+E148+E154+E155</f>
        <v>0</v>
      </c>
      <c r="F156" s="121"/>
    </row>
    <row r="157" spans="1:6" s="1" customFormat="1" ht="12.95" customHeight="1" thickBot="1" x14ac:dyDescent="0.25">
      <c r="A157" s="268" t="s">
        <v>28</v>
      </c>
      <c r="B157" s="353" t="s">
        <v>464</v>
      </c>
      <c r="C157" s="475">
        <f>+C131+C156</f>
        <v>543512752</v>
      </c>
      <c r="D157" s="475">
        <f>+D131+D156</f>
        <v>650962136</v>
      </c>
      <c r="E157" s="469">
        <f>+E131+E156</f>
        <v>656791471</v>
      </c>
    </row>
    <row r="158" spans="1:6" x14ac:dyDescent="0.25">
      <c r="C158" s="356"/>
      <c r="E158" s="629">
        <f>E90-E157</f>
        <v>0</v>
      </c>
    </row>
    <row r="159" spans="1:6" x14ac:dyDescent="0.25">
      <c r="C159" s="356"/>
    </row>
    <row r="160" spans="1:6" x14ac:dyDescent="0.25">
      <c r="C160" s="356"/>
    </row>
    <row r="161" spans="3:3" ht="16.5" customHeight="1" x14ac:dyDescent="0.25">
      <c r="C161" s="356"/>
    </row>
    <row r="162" spans="3:3" x14ac:dyDescent="0.25">
      <c r="C162" s="356"/>
    </row>
    <row r="163" spans="3:3" x14ac:dyDescent="0.25">
      <c r="C163" s="356"/>
    </row>
    <row r="164" spans="3:3" x14ac:dyDescent="0.25">
      <c r="C164" s="356"/>
    </row>
    <row r="165" spans="3:3" x14ac:dyDescent="0.25">
      <c r="C165" s="356"/>
    </row>
    <row r="166" spans="3:3" x14ac:dyDescent="0.25">
      <c r="C166" s="356"/>
    </row>
    <row r="167" spans="3:3" x14ac:dyDescent="0.25">
      <c r="C167" s="356"/>
    </row>
    <row r="168" spans="3:3" x14ac:dyDescent="0.25">
      <c r="C168" s="356"/>
    </row>
    <row r="169" spans="3:3" x14ac:dyDescent="0.25">
      <c r="C169" s="356"/>
    </row>
    <row r="170" spans="3:3" x14ac:dyDescent="0.25">
      <c r="C170" s="356"/>
    </row>
  </sheetData>
  <mergeCells count="6">
    <mergeCell ref="A4:E4"/>
    <mergeCell ref="A92:E92"/>
    <mergeCell ref="A93:B93"/>
    <mergeCell ref="A5:B5"/>
    <mergeCell ref="A2:E2"/>
    <mergeCell ref="A3:E3"/>
  </mergeCells>
  <phoneticPr fontId="29" type="noConversion"/>
  <printOptions horizontalCentered="1"/>
  <pageMargins left="0.78740157480314965" right="0.78740157480314965" top="0.6692913385826772" bottom="0.47244094488188981" header="0.39370078740157483" footer="0.19685039370078741"/>
  <pageSetup paperSize="9" scale="65" fitToWidth="3" fitToHeight="2" orientation="portrait" r:id="rId1"/>
  <headerFooter alignWithMargins="0"/>
  <rowBreaks count="1" manualBreakCount="1">
    <brk id="91" max="4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34D6-3D5E-4A08-9843-F3729061DDDC}">
  <sheetPr>
    <tabColor rgb="FF92D050"/>
  </sheetPr>
  <dimension ref="A1:J18"/>
  <sheetViews>
    <sheetView zoomScale="120" zoomScaleNormal="120" workbookViewId="0">
      <selection activeCell="C23" sqref="C23"/>
    </sheetView>
  </sheetViews>
  <sheetFormatPr defaultRowHeight="12.75" x14ac:dyDescent="0.2"/>
  <cols>
    <col min="1" max="1" width="6.83203125" style="175" customWidth="1"/>
    <col min="2" max="2" width="42.83203125" style="54" customWidth="1"/>
    <col min="3" max="8" width="12.83203125" style="54" customWidth="1"/>
    <col min="9" max="9" width="14.33203125" style="54" customWidth="1"/>
    <col min="10" max="10" width="4.33203125" style="54" customWidth="1"/>
    <col min="11" max="16384" width="9.33203125" style="54"/>
  </cols>
  <sheetData>
    <row r="1" spans="1:10" ht="27.75" customHeight="1" x14ac:dyDescent="0.2">
      <c r="A1" s="774" t="s">
        <v>4</v>
      </c>
      <c r="B1" s="774"/>
      <c r="C1" s="774"/>
      <c r="D1" s="774"/>
      <c r="E1" s="774"/>
      <c r="F1" s="774"/>
      <c r="G1" s="774"/>
      <c r="H1" s="774"/>
      <c r="I1" s="774"/>
      <c r="J1" s="819" t="str">
        <f>CONCATENATE("2. tájékoztató tábla ",ALAPADATOK!A7," ",ALAPADATOK!B7," ",ALAPADATOK!C7," ",ALAPADATOK!D7," ",ALAPADATOK!E7," ",ALAPADATOK!F7," ",ALAPADATOK!G7," ",ALAPADATOK!H7)</f>
        <v>2. tájékoztató tábla a … / 2020 ( … ) önkormányzati rendelethez</v>
      </c>
    </row>
    <row r="2" spans="1:10" ht="20.45" customHeight="1" thickBot="1" x14ac:dyDescent="0.3">
      <c r="I2" s="448" t="str">
        <f>'KV_1.sz.tájékoztató_t.'!E5</f>
        <v>Forintban!</v>
      </c>
      <c r="J2" s="819"/>
    </row>
    <row r="3" spans="1:10" s="449" customFormat="1" ht="26.45" customHeight="1" x14ac:dyDescent="0.2">
      <c r="A3" s="827" t="s">
        <v>69</v>
      </c>
      <c r="B3" s="822" t="s">
        <v>85</v>
      </c>
      <c r="C3" s="827" t="s">
        <v>86</v>
      </c>
      <c r="D3" s="827" t="str">
        <f>+CONCATENATE(LEFT(KV_ÖSSZEFÜGGÉSEK!A5,4)," előtti kifizetés")</f>
        <v>2020 előtti kifizetés</v>
      </c>
      <c r="E3" s="824" t="s">
        <v>68</v>
      </c>
      <c r="F3" s="825"/>
      <c r="G3" s="825"/>
      <c r="H3" s="826"/>
      <c r="I3" s="822" t="s">
        <v>51</v>
      </c>
      <c r="J3" s="819"/>
    </row>
    <row r="4" spans="1:10" s="450" customFormat="1" ht="32.450000000000003" customHeight="1" thickBot="1" x14ac:dyDescent="0.25">
      <c r="A4" s="828"/>
      <c r="B4" s="823"/>
      <c r="C4" s="823"/>
      <c r="D4" s="828"/>
      <c r="E4" s="242" t="str">
        <f>+CONCATENATE(LEFT(KV_ÖSSZEFÜGGÉSEK!A5,4),".")</f>
        <v>2020.</v>
      </c>
      <c r="F4" s="242" t="str">
        <f>+CONCATENATE(LEFT(KV_ÖSSZEFÜGGÉSEK!A5,4)+1,".")</f>
        <v>2021.</v>
      </c>
      <c r="G4" s="242" t="str">
        <f>+CONCATENATE(LEFT(KV_ÖSSZEFÜGGÉSEK!A5,4)+2,".")</f>
        <v>2022.</v>
      </c>
      <c r="H4" s="243" t="str">
        <f>+CONCATENATE(LEFT(KV_ÖSSZEFÜGGÉSEK!A5,4)+2,".",CHAR(10)," után")</f>
        <v>2022.
 után</v>
      </c>
      <c r="I4" s="823"/>
      <c r="J4" s="819"/>
    </row>
    <row r="5" spans="1:10" s="451" customFormat="1" ht="12.95" customHeight="1" thickBot="1" x14ac:dyDescent="0.25">
      <c r="A5" s="244" t="s">
        <v>485</v>
      </c>
      <c r="B5" s="245" t="s">
        <v>486</v>
      </c>
      <c r="C5" s="246" t="s">
        <v>487</v>
      </c>
      <c r="D5" s="245" t="s">
        <v>489</v>
      </c>
      <c r="E5" s="244" t="s">
        <v>488</v>
      </c>
      <c r="F5" s="246" t="s">
        <v>490</v>
      </c>
      <c r="G5" s="246" t="s">
        <v>491</v>
      </c>
      <c r="H5" s="247" t="s">
        <v>492</v>
      </c>
      <c r="I5" s="248" t="s">
        <v>493</v>
      </c>
      <c r="J5" s="819"/>
    </row>
    <row r="6" spans="1:10" ht="24.75" customHeight="1" thickBot="1" x14ac:dyDescent="0.25">
      <c r="A6" s="249" t="s">
        <v>18</v>
      </c>
      <c r="B6" s="250" t="s">
        <v>5</v>
      </c>
      <c r="C6" s="500"/>
      <c r="D6" s="501">
        <f>+D7+D8</f>
        <v>0</v>
      </c>
      <c r="E6" s="502">
        <f>+E7+E8</f>
        <v>0</v>
      </c>
      <c r="F6" s="503">
        <f>+F7+F8</f>
        <v>0</v>
      </c>
      <c r="G6" s="503">
        <f>+G7+G8</f>
        <v>0</v>
      </c>
      <c r="H6" s="504">
        <f>+H7+H8</f>
        <v>0</v>
      </c>
      <c r="I6" s="69">
        <f t="shared" ref="I6:I17" si="0">SUM(D6:H6)</f>
        <v>0</v>
      </c>
      <c r="J6" s="819"/>
    </row>
    <row r="7" spans="1:10" ht="20.100000000000001" customHeight="1" x14ac:dyDescent="0.2">
      <c r="A7" s="251" t="s">
        <v>19</v>
      </c>
      <c r="B7" s="70" t="s">
        <v>70</v>
      </c>
      <c r="C7" s="505"/>
      <c r="D7" s="506"/>
      <c r="E7" s="507"/>
      <c r="F7" s="508"/>
      <c r="G7" s="508"/>
      <c r="H7" s="509"/>
      <c r="I7" s="252">
        <f t="shared" si="0"/>
        <v>0</v>
      </c>
      <c r="J7" s="819"/>
    </row>
    <row r="8" spans="1:10" ht="20.100000000000001" customHeight="1" thickBot="1" x14ac:dyDescent="0.25">
      <c r="A8" s="251" t="s">
        <v>20</v>
      </c>
      <c r="B8" s="70" t="s">
        <v>70</v>
      </c>
      <c r="C8" s="505"/>
      <c r="D8" s="506"/>
      <c r="E8" s="507"/>
      <c r="F8" s="508"/>
      <c r="G8" s="508"/>
      <c r="H8" s="509"/>
      <c r="I8" s="252">
        <f t="shared" si="0"/>
        <v>0</v>
      </c>
      <c r="J8" s="819"/>
    </row>
    <row r="9" spans="1:10" ht="26.1" customHeight="1" thickBot="1" x14ac:dyDescent="0.25">
      <c r="A9" s="249" t="s">
        <v>21</v>
      </c>
      <c r="B9" s="250" t="s">
        <v>6</v>
      </c>
      <c r="C9" s="500"/>
      <c r="D9" s="501">
        <f>+D10+D11</f>
        <v>0</v>
      </c>
      <c r="E9" s="502">
        <f>+E10+E11</f>
        <v>0</v>
      </c>
      <c r="F9" s="503">
        <f>+F10+F11</f>
        <v>0</v>
      </c>
      <c r="G9" s="503">
        <f>+G10+G11</f>
        <v>0</v>
      </c>
      <c r="H9" s="504">
        <f>+H10+H11</f>
        <v>0</v>
      </c>
      <c r="I9" s="69">
        <f t="shared" si="0"/>
        <v>0</v>
      </c>
      <c r="J9" s="819"/>
    </row>
    <row r="10" spans="1:10" ht="20.100000000000001" customHeight="1" x14ac:dyDescent="0.2">
      <c r="A10" s="251" t="s">
        <v>22</v>
      </c>
      <c r="B10" s="70" t="s">
        <v>70</v>
      </c>
      <c r="C10" s="505"/>
      <c r="D10" s="506"/>
      <c r="E10" s="507"/>
      <c r="F10" s="508"/>
      <c r="G10" s="508"/>
      <c r="H10" s="509"/>
      <c r="I10" s="252">
        <f t="shared" si="0"/>
        <v>0</v>
      </c>
      <c r="J10" s="819"/>
    </row>
    <row r="11" spans="1:10" ht="20.100000000000001" customHeight="1" thickBot="1" x14ac:dyDescent="0.25">
      <c r="A11" s="251" t="s">
        <v>23</v>
      </c>
      <c r="B11" s="70" t="s">
        <v>70</v>
      </c>
      <c r="C11" s="505"/>
      <c r="D11" s="506"/>
      <c r="E11" s="507"/>
      <c r="F11" s="508"/>
      <c r="G11" s="508"/>
      <c r="H11" s="509"/>
      <c r="I11" s="252">
        <f t="shared" si="0"/>
        <v>0</v>
      </c>
      <c r="J11" s="819"/>
    </row>
    <row r="12" spans="1:10" ht="20.100000000000001" customHeight="1" thickBot="1" x14ac:dyDescent="0.25">
      <c r="A12" s="249" t="s">
        <v>24</v>
      </c>
      <c r="B12" s="250" t="s">
        <v>204</v>
      </c>
      <c r="C12" s="500"/>
      <c r="D12" s="501">
        <f>+D13</f>
        <v>0</v>
      </c>
      <c r="E12" s="502">
        <f>+E13</f>
        <v>0</v>
      </c>
      <c r="F12" s="503">
        <f>+F13</f>
        <v>0</v>
      </c>
      <c r="G12" s="503">
        <f>+G13</f>
        <v>0</v>
      </c>
      <c r="H12" s="504">
        <f>+H13</f>
        <v>0</v>
      </c>
      <c r="I12" s="69">
        <f t="shared" si="0"/>
        <v>0</v>
      </c>
      <c r="J12" s="819"/>
    </row>
    <row r="13" spans="1:10" ht="20.100000000000001" customHeight="1" thickBot="1" x14ac:dyDescent="0.25">
      <c r="A13" s="251" t="s">
        <v>25</v>
      </c>
      <c r="B13" s="70" t="s">
        <v>70</v>
      </c>
      <c r="C13" s="505"/>
      <c r="D13" s="506"/>
      <c r="E13" s="507"/>
      <c r="F13" s="508"/>
      <c r="G13" s="508"/>
      <c r="H13" s="509"/>
      <c r="I13" s="252">
        <f t="shared" si="0"/>
        <v>0</v>
      </c>
      <c r="J13" s="819"/>
    </row>
    <row r="14" spans="1:10" ht="20.100000000000001" customHeight="1" thickBot="1" x14ac:dyDescent="0.25">
      <c r="A14" s="249" t="s">
        <v>26</v>
      </c>
      <c r="B14" s="250" t="s">
        <v>205</v>
      </c>
      <c r="C14" s="500"/>
      <c r="D14" s="501">
        <f>+D15</f>
        <v>0</v>
      </c>
      <c r="E14" s="502">
        <f>+E15</f>
        <v>0</v>
      </c>
      <c r="F14" s="503">
        <f>+F15</f>
        <v>0</v>
      </c>
      <c r="G14" s="503">
        <f>+G15</f>
        <v>0</v>
      </c>
      <c r="H14" s="504">
        <f>+H15</f>
        <v>0</v>
      </c>
      <c r="I14" s="69">
        <f t="shared" si="0"/>
        <v>0</v>
      </c>
      <c r="J14" s="819"/>
    </row>
    <row r="15" spans="1:10" ht="20.100000000000001" customHeight="1" thickBot="1" x14ac:dyDescent="0.25">
      <c r="A15" s="253" t="s">
        <v>27</v>
      </c>
      <c r="B15" s="71" t="s">
        <v>70</v>
      </c>
      <c r="C15" s="510"/>
      <c r="D15" s="511"/>
      <c r="E15" s="512"/>
      <c r="F15" s="513"/>
      <c r="G15" s="513"/>
      <c r="H15" s="514"/>
      <c r="I15" s="254">
        <f t="shared" si="0"/>
        <v>0</v>
      </c>
      <c r="J15" s="819"/>
    </row>
    <row r="16" spans="1:10" ht="20.100000000000001" customHeight="1" thickBot="1" x14ac:dyDescent="0.25">
      <c r="A16" s="249" t="s">
        <v>28</v>
      </c>
      <c r="B16" s="255" t="s">
        <v>206</v>
      </c>
      <c r="C16" s="500"/>
      <c r="D16" s="501">
        <f>+D17</f>
        <v>0</v>
      </c>
      <c r="E16" s="502">
        <f>+E17</f>
        <v>0</v>
      </c>
      <c r="F16" s="503">
        <f>+F17</f>
        <v>0</v>
      </c>
      <c r="G16" s="503">
        <f>+G17</f>
        <v>0</v>
      </c>
      <c r="H16" s="504">
        <f>+H17</f>
        <v>0</v>
      </c>
      <c r="I16" s="69">
        <f t="shared" si="0"/>
        <v>0</v>
      </c>
      <c r="J16" s="819"/>
    </row>
    <row r="17" spans="1:10" ht="20.100000000000001" customHeight="1" thickBot="1" x14ac:dyDescent="0.25">
      <c r="A17" s="256" t="s">
        <v>29</v>
      </c>
      <c r="B17" s="718" t="s">
        <v>687</v>
      </c>
      <c r="C17" s="515"/>
      <c r="D17" s="516"/>
      <c r="E17" s="517"/>
      <c r="F17" s="518"/>
      <c r="G17" s="518"/>
      <c r="H17" s="519"/>
      <c r="I17" s="257">
        <f t="shared" si="0"/>
        <v>0</v>
      </c>
      <c r="J17" s="819"/>
    </row>
    <row r="18" spans="1:10" ht="20.100000000000001" customHeight="1" thickBot="1" x14ac:dyDescent="0.25">
      <c r="A18" s="820" t="s">
        <v>144</v>
      </c>
      <c r="B18" s="821"/>
      <c r="C18" s="520"/>
      <c r="D18" s="501">
        <f t="shared" ref="D18:I18" si="1">+D6+D9+D12+D14+D16</f>
        <v>0</v>
      </c>
      <c r="E18" s="502">
        <f t="shared" si="1"/>
        <v>0</v>
      </c>
      <c r="F18" s="503">
        <f t="shared" si="1"/>
        <v>0</v>
      </c>
      <c r="G18" s="503">
        <f t="shared" si="1"/>
        <v>0</v>
      </c>
      <c r="H18" s="504">
        <f t="shared" si="1"/>
        <v>0</v>
      </c>
      <c r="I18" s="69">
        <f t="shared" si="1"/>
        <v>0</v>
      </c>
      <c r="J18" s="819"/>
    </row>
  </sheetData>
  <mergeCells count="9">
    <mergeCell ref="J1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8C52-EE13-41F0-8C87-DD38188B8CDE}">
  <sheetPr>
    <tabColor rgb="FF92D050"/>
  </sheetPr>
  <dimension ref="A1:D33"/>
  <sheetViews>
    <sheetView topLeftCell="A2" zoomScale="120" zoomScaleNormal="120" workbookViewId="0">
      <selection activeCell="I21" sqref="I21"/>
    </sheetView>
  </sheetViews>
  <sheetFormatPr defaultRowHeight="12.75" x14ac:dyDescent="0.2"/>
  <cols>
    <col min="1" max="1" width="5.83203125" style="85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14.85" customHeight="1" x14ac:dyDescent="0.2">
      <c r="D1" s="628" t="str">
        <f>CONCATENATE("3. tájékoztató tábla ",ALAPADATOK!A7," ",ALAPADATOK!B7," ",ALAPADATOK!C7," ",ALAPADATOK!D7," ",ALAPADATOK!E7," ",ALAPADATOK!F7," ",ALAPADATOK!G7," ",ALAPADATOK!H7)</f>
        <v>3. tájékoztató tábla a … / 2020 ( … ) önkormányzati rendelethez</v>
      </c>
    </row>
    <row r="3" spans="1:4" ht="31.5" customHeight="1" x14ac:dyDescent="0.25">
      <c r="B3" s="830" t="s">
        <v>7</v>
      </c>
      <c r="C3" s="830"/>
      <c r="D3" s="830"/>
    </row>
    <row r="4" spans="1:4" s="73" customFormat="1" ht="16.5" thickBot="1" x14ac:dyDescent="0.3">
      <c r="A4" s="72"/>
      <c r="B4" s="347"/>
      <c r="D4" s="43" t="str">
        <f>'KV_2.sz.tájékoztató_t.'!I2</f>
        <v>Forintban!</v>
      </c>
    </row>
    <row r="5" spans="1:4" s="75" customFormat="1" ht="48" customHeight="1" thickBot="1" x14ac:dyDescent="0.25">
      <c r="A5" s="74" t="s">
        <v>16</v>
      </c>
      <c r="B5" s="181" t="s">
        <v>17</v>
      </c>
      <c r="C5" s="181" t="s">
        <v>71</v>
      </c>
      <c r="D5" s="182" t="s">
        <v>72</v>
      </c>
    </row>
    <row r="6" spans="1:4" s="75" customFormat="1" ht="14.1" customHeight="1" thickBot="1" x14ac:dyDescent="0.25">
      <c r="A6" s="35" t="s">
        <v>485</v>
      </c>
      <c r="B6" s="184" t="s">
        <v>486</v>
      </c>
      <c r="C6" s="184" t="s">
        <v>487</v>
      </c>
      <c r="D6" s="185" t="s">
        <v>489</v>
      </c>
    </row>
    <row r="7" spans="1:4" ht="18" customHeight="1" x14ac:dyDescent="0.2">
      <c r="A7" s="130" t="s">
        <v>18</v>
      </c>
      <c r="B7" s="186" t="s">
        <v>165</v>
      </c>
      <c r="C7" s="128"/>
      <c r="D7" s="76"/>
    </row>
    <row r="8" spans="1:4" ht="18" customHeight="1" x14ac:dyDescent="0.2">
      <c r="A8" s="77" t="s">
        <v>19</v>
      </c>
      <c r="B8" s="187" t="s">
        <v>166</v>
      </c>
      <c r="C8" s="129"/>
      <c r="D8" s="79"/>
    </row>
    <row r="9" spans="1:4" ht="18" customHeight="1" x14ac:dyDescent="0.2">
      <c r="A9" s="77" t="s">
        <v>20</v>
      </c>
      <c r="B9" s="187" t="s">
        <v>120</v>
      </c>
      <c r="C9" s="129">
        <v>1858340</v>
      </c>
      <c r="D9" s="79">
        <v>400000</v>
      </c>
    </row>
    <row r="10" spans="1:4" ht="18" customHeight="1" x14ac:dyDescent="0.2">
      <c r="A10" s="77" t="s">
        <v>21</v>
      </c>
      <c r="B10" s="187" t="s">
        <v>121</v>
      </c>
      <c r="C10" s="129"/>
      <c r="D10" s="79"/>
    </row>
    <row r="11" spans="1:4" ht="18" customHeight="1" x14ac:dyDescent="0.2">
      <c r="A11" s="77" t="s">
        <v>22</v>
      </c>
      <c r="B11" s="187" t="s">
        <v>158</v>
      </c>
      <c r="C11" s="129"/>
      <c r="D11" s="79"/>
    </row>
    <row r="12" spans="1:4" ht="18" customHeight="1" x14ac:dyDescent="0.2">
      <c r="A12" s="77" t="s">
        <v>23</v>
      </c>
      <c r="B12" s="187" t="s">
        <v>159</v>
      </c>
      <c r="C12" s="129"/>
      <c r="D12" s="79"/>
    </row>
    <row r="13" spans="1:4" ht="18" customHeight="1" x14ac:dyDescent="0.2">
      <c r="A13" s="77" t="s">
        <v>24</v>
      </c>
      <c r="B13" s="188" t="s">
        <v>160</v>
      </c>
      <c r="C13" s="129"/>
      <c r="D13" s="79"/>
    </row>
    <row r="14" spans="1:4" ht="18" customHeight="1" x14ac:dyDescent="0.2">
      <c r="A14" s="77" t="s">
        <v>26</v>
      </c>
      <c r="B14" s="188" t="s">
        <v>161</v>
      </c>
      <c r="C14" s="129"/>
      <c r="D14" s="79"/>
    </row>
    <row r="15" spans="1:4" ht="18" customHeight="1" x14ac:dyDescent="0.2">
      <c r="A15" s="77" t="s">
        <v>27</v>
      </c>
      <c r="B15" s="188" t="s">
        <v>162</v>
      </c>
      <c r="C15" s="129"/>
      <c r="D15" s="79"/>
    </row>
    <row r="16" spans="1:4" ht="18" customHeight="1" x14ac:dyDescent="0.2">
      <c r="A16" s="77" t="s">
        <v>28</v>
      </c>
      <c r="B16" s="188" t="s">
        <v>163</v>
      </c>
      <c r="C16" s="129"/>
      <c r="D16" s="79"/>
    </row>
    <row r="17" spans="1:4" ht="22.5" customHeight="1" x14ac:dyDescent="0.2">
      <c r="A17" s="77" t="s">
        <v>29</v>
      </c>
      <c r="B17" s="188" t="s">
        <v>164</v>
      </c>
      <c r="C17" s="129"/>
      <c r="D17" s="79"/>
    </row>
    <row r="18" spans="1:4" ht="18" customHeight="1" x14ac:dyDescent="0.2">
      <c r="A18" s="77" t="s">
        <v>30</v>
      </c>
      <c r="B18" s="187" t="s">
        <v>122</v>
      </c>
      <c r="C18" s="129"/>
      <c r="D18" s="79"/>
    </row>
    <row r="19" spans="1:4" ht="18" customHeight="1" x14ac:dyDescent="0.2">
      <c r="A19" s="77" t="s">
        <v>31</v>
      </c>
      <c r="B19" s="187" t="s">
        <v>9</v>
      </c>
      <c r="C19" s="129"/>
      <c r="D19" s="79"/>
    </row>
    <row r="20" spans="1:4" ht="18" customHeight="1" x14ac:dyDescent="0.2">
      <c r="A20" s="77" t="s">
        <v>32</v>
      </c>
      <c r="B20" s="187" t="s">
        <v>8</v>
      </c>
      <c r="C20" s="129"/>
      <c r="D20" s="79"/>
    </row>
    <row r="21" spans="1:4" ht="18" customHeight="1" x14ac:dyDescent="0.2">
      <c r="A21" s="77" t="s">
        <v>33</v>
      </c>
      <c r="B21" s="187" t="s">
        <v>123</v>
      </c>
      <c r="C21" s="129"/>
      <c r="D21" s="79"/>
    </row>
    <row r="22" spans="1:4" ht="18" customHeight="1" x14ac:dyDescent="0.2">
      <c r="A22" s="77" t="s">
        <v>34</v>
      </c>
      <c r="B22" s="187" t="s">
        <v>124</v>
      </c>
      <c r="C22" s="129"/>
      <c r="D22" s="79"/>
    </row>
    <row r="23" spans="1:4" ht="18" customHeight="1" x14ac:dyDescent="0.2">
      <c r="A23" s="77" t="s">
        <v>35</v>
      </c>
      <c r="B23" s="119"/>
      <c r="C23" s="78"/>
      <c r="D23" s="79"/>
    </row>
    <row r="24" spans="1:4" ht="18" customHeight="1" x14ac:dyDescent="0.2">
      <c r="A24" s="77" t="s">
        <v>36</v>
      </c>
      <c r="B24" s="80"/>
      <c r="C24" s="78"/>
      <c r="D24" s="79"/>
    </row>
    <row r="25" spans="1:4" ht="18" customHeight="1" x14ac:dyDescent="0.2">
      <c r="A25" s="77" t="s">
        <v>37</v>
      </c>
      <c r="B25" s="80"/>
      <c r="C25" s="78"/>
      <c r="D25" s="79"/>
    </row>
    <row r="26" spans="1:4" ht="18" customHeight="1" x14ac:dyDescent="0.2">
      <c r="A26" s="77" t="s">
        <v>38</v>
      </c>
      <c r="B26" s="80"/>
      <c r="C26" s="78"/>
      <c r="D26" s="79"/>
    </row>
    <row r="27" spans="1:4" ht="18" customHeight="1" x14ac:dyDescent="0.2">
      <c r="A27" s="77" t="s">
        <v>39</v>
      </c>
      <c r="B27" s="80"/>
      <c r="C27" s="78"/>
      <c r="D27" s="79"/>
    </row>
    <row r="28" spans="1:4" ht="18" customHeight="1" x14ac:dyDescent="0.2">
      <c r="A28" s="77" t="s">
        <v>40</v>
      </c>
      <c r="B28" s="80"/>
      <c r="C28" s="78"/>
      <c r="D28" s="79"/>
    </row>
    <row r="29" spans="1:4" ht="18" customHeight="1" x14ac:dyDescent="0.2">
      <c r="A29" s="77" t="s">
        <v>41</v>
      </c>
      <c r="B29" s="80"/>
      <c r="C29" s="78"/>
      <c r="D29" s="79"/>
    </row>
    <row r="30" spans="1:4" ht="18" customHeight="1" x14ac:dyDescent="0.2">
      <c r="A30" s="77" t="s">
        <v>42</v>
      </c>
      <c r="B30" s="80"/>
      <c r="C30" s="78"/>
      <c r="D30" s="79"/>
    </row>
    <row r="31" spans="1:4" ht="18" customHeight="1" thickBot="1" x14ac:dyDescent="0.25">
      <c r="A31" s="131" t="s">
        <v>43</v>
      </c>
      <c r="B31" s="81"/>
      <c r="C31" s="82"/>
      <c r="D31" s="83"/>
    </row>
    <row r="32" spans="1:4" ht="18" customHeight="1" thickBot="1" x14ac:dyDescent="0.25">
      <c r="A32" s="36" t="s">
        <v>44</v>
      </c>
      <c r="B32" s="192" t="s">
        <v>53</v>
      </c>
      <c r="C32" s="193">
        <f>+C7+C8+C9+C10+C11+C18+C19+C20+C21+C22+C23+C24+C25+C26+C27+C28+C29+C30+C31</f>
        <v>1858340</v>
      </c>
      <c r="D32" s="194">
        <f>+D7+D8+D9+D10+D11+D18+D19+D20+D21+D22+D23+D24+D25+D26+D27+D28+D29+D30+D31</f>
        <v>400000</v>
      </c>
    </row>
    <row r="33" spans="1:4" ht="8.4499999999999993" customHeight="1" x14ac:dyDescent="0.2">
      <c r="A33" s="84"/>
      <c r="B33" s="829"/>
      <c r="C33" s="829"/>
      <c r="D33" s="829"/>
    </row>
  </sheetData>
  <sheetProtection sheet="1"/>
  <mergeCells count="2">
    <mergeCell ref="B33:D33"/>
    <mergeCell ref="B3:D3"/>
  </mergeCells>
  <phoneticPr fontId="29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E9BFA-F336-4EF3-ACDD-E858F32E0784}">
  <sheetPr codeName="Munka25">
    <tabColor rgb="FF92D050"/>
  </sheetPr>
  <dimension ref="A1:Q82"/>
  <sheetViews>
    <sheetView topLeftCell="A4" zoomScale="120" zoomScaleNormal="120" workbookViewId="0">
      <selection activeCell="Q31" sqref="Q31"/>
    </sheetView>
  </sheetViews>
  <sheetFormatPr defaultRowHeight="15.75" x14ac:dyDescent="0.25"/>
  <cols>
    <col min="1" max="1" width="4.83203125" style="95" customWidth="1"/>
    <col min="2" max="2" width="31.1640625" style="108" customWidth="1"/>
    <col min="3" max="4" width="9" style="108" customWidth="1"/>
    <col min="5" max="5" width="9.5" style="108" customWidth="1"/>
    <col min="6" max="6" width="8.83203125" style="108" customWidth="1"/>
    <col min="7" max="7" width="8.6640625" style="108" customWidth="1"/>
    <col min="8" max="8" width="8.83203125" style="108" customWidth="1"/>
    <col min="9" max="9" width="8.1640625" style="108" customWidth="1"/>
    <col min="10" max="14" width="9.5" style="108" customWidth="1"/>
    <col min="15" max="15" width="12.6640625" style="95" customWidth="1"/>
    <col min="16" max="16" width="13.33203125" style="108" bestFit="1" customWidth="1"/>
    <col min="17" max="16384" width="9.33203125" style="108"/>
  </cols>
  <sheetData>
    <row r="1" spans="1:17" x14ac:dyDescent="0.25">
      <c r="M1" s="622"/>
      <c r="N1" s="566"/>
      <c r="O1" s="628" t="str">
        <f>CONCATENATE("4. tájékoztató tábla ",ALAPADATOK!A7," ",ALAPADATOK!B7," ",ALAPADATOK!C7," ",ALAPADATOK!D7," ",ALAPADATOK!E7," ",ALAPADATOK!F7," ",ALAPADATOK!G7," ",ALAPADATOK!H7)</f>
        <v>4. tájékoztató tábla a … / 2020 ( … ) önkormányzati rendelethez</v>
      </c>
    </row>
    <row r="2" spans="1:17" ht="31.5" customHeight="1" x14ac:dyDescent="0.25">
      <c r="A2" s="834" t="str">
        <f>+CONCATENATE("Előirányzat-felhasználási terv",CHAR(10),LEFT(KV_ÖSSZEFÜGGÉSEK!A5,4),". évre")</f>
        <v>Előirányzat-felhasználási terv
2020. évre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  <c r="M2" s="835"/>
      <c r="N2" s="835"/>
      <c r="O2" s="835"/>
    </row>
    <row r="3" spans="1:17" ht="16.5" thickBot="1" x14ac:dyDescent="0.3">
      <c r="O3" s="4" t="str">
        <f>'KV_3.sz.tájékoztató_t.'!D4</f>
        <v>Forintban!</v>
      </c>
    </row>
    <row r="4" spans="1:17" s="95" customFormat="1" ht="26.1" customHeight="1" thickBot="1" x14ac:dyDescent="0.3">
      <c r="A4" s="92" t="s">
        <v>16</v>
      </c>
      <c r="B4" s="93" t="s">
        <v>61</v>
      </c>
      <c r="C4" s="93" t="s">
        <v>73</v>
      </c>
      <c r="D4" s="93" t="s">
        <v>74</v>
      </c>
      <c r="E4" s="93" t="s">
        <v>75</v>
      </c>
      <c r="F4" s="93" t="s">
        <v>76</v>
      </c>
      <c r="G4" s="93" t="s">
        <v>77</v>
      </c>
      <c r="H4" s="93" t="s">
        <v>78</v>
      </c>
      <c r="I4" s="93" t="s">
        <v>79</v>
      </c>
      <c r="J4" s="93" t="s">
        <v>80</v>
      </c>
      <c r="K4" s="93" t="s">
        <v>81</v>
      </c>
      <c r="L4" s="93" t="s">
        <v>82</v>
      </c>
      <c r="M4" s="93" t="s">
        <v>83</v>
      </c>
      <c r="N4" s="93" t="s">
        <v>84</v>
      </c>
      <c r="O4" s="94" t="s">
        <v>53</v>
      </c>
    </row>
    <row r="5" spans="1:17" s="97" customFormat="1" ht="15.2" customHeight="1" thickBot="1" x14ac:dyDescent="0.25">
      <c r="A5" s="96" t="s">
        <v>18</v>
      </c>
      <c r="B5" s="831" t="s">
        <v>56</v>
      </c>
      <c r="C5" s="832"/>
      <c r="D5" s="832"/>
      <c r="E5" s="832"/>
      <c r="F5" s="832"/>
      <c r="G5" s="832"/>
      <c r="H5" s="832"/>
      <c r="I5" s="832"/>
      <c r="J5" s="832"/>
      <c r="K5" s="832"/>
      <c r="L5" s="832"/>
      <c r="M5" s="832"/>
      <c r="N5" s="832"/>
      <c r="O5" s="833"/>
    </row>
    <row r="6" spans="1:17" s="97" customFormat="1" ht="22.5" x14ac:dyDescent="0.2">
      <c r="A6" s="98" t="s">
        <v>19</v>
      </c>
      <c r="B6" s="452" t="s">
        <v>366</v>
      </c>
      <c r="C6" s="521">
        <v>8217068</v>
      </c>
      <c r="D6" s="521">
        <v>8217068</v>
      </c>
      <c r="E6" s="521">
        <v>8217068</v>
      </c>
      <c r="F6" s="521">
        <v>8217068</v>
      </c>
      <c r="G6" s="521">
        <v>8217068</v>
      </c>
      <c r="H6" s="521">
        <v>8217068</v>
      </c>
      <c r="I6" s="521">
        <v>8217068</v>
      </c>
      <c r="J6" s="521">
        <v>8217068</v>
      </c>
      <c r="K6" s="521">
        <v>8217068</v>
      </c>
      <c r="L6" s="521">
        <v>8217068</v>
      </c>
      <c r="M6" s="521">
        <v>8217068</v>
      </c>
      <c r="N6" s="521">
        <v>8217070</v>
      </c>
      <c r="O6" s="99">
        <f t="shared" ref="O6:O26" si="0">SUM(C6:N6)</f>
        <v>98604818</v>
      </c>
      <c r="Q6" s="626"/>
    </row>
    <row r="7" spans="1:17" s="102" customFormat="1" ht="22.5" x14ac:dyDescent="0.2">
      <c r="A7" s="100" t="s">
        <v>20</v>
      </c>
      <c r="B7" s="260" t="s">
        <v>411</v>
      </c>
      <c r="C7" s="522">
        <v>938560</v>
      </c>
      <c r="D7" s="522">
        <v>938560</v>
      </c>
      <c r="E7" s="522">
        <v>938560</v>
      </c>
      <c r="F7" s="522">
        <v>938560</v>
      </c>
      <c r="G7" s="522">
        <v>938560</v>
      </c>
      <c r="H7" s="522">
        <v>938560</v>
      </c>
      <c r="I7" s="522">
        <v>938560</v>
      </c>
      <c r="J7" s="522">
        <v>938560</v>
      </c>
      <c r="K7" s="522">
        <v>938560</v>
      </c>
      <c r="L7" s="522">
        <v>938560</v>
      </c>
      <c r="M7" s="522">
        <v>938560</v>
      </c>
      <c r="N7" s="522">
        <v>938560</v>
      </c>
      <c r="O7" s="101">
        <f t="shared" si="0"/>
        <v>11262720</v>
      </c>
    </row>
    <row r="8" spans="1:17" s="102" customFormat="1" ht="22.5" x14ac:dyDescent="0.2">
      <c r="A8" s="100" t="s">
        <v>21</v>
      </c>
      <c r="B8" s="259" t="s">
        <v>412</v>
      </c>
      <c r="C8" s="523"/>
      <c r="D8" s="523"/>
      <c r="E8" s="523"/>
      <c r="F8" s="523">
        <v>5000000</v>
      </c>
      <c r="G8" s="523">
        <v>9000000</v>
      </c>
      <c r="H8" s="523">
        <v>35159600</v>
      </c>
      <c r="I8" s="523">
        <v>25159600</v>
      </c>
      <c r="J8" s="523">
        <v>33159620</v>
      </c>
      <c r="K8" s="523">
        <v>10000000</v>
      </c>
      <c r="L8" s="523"/>
      <c r="M8" s="523"/>
      <c r="N8" s="523"/>
      <c r="O8" s="103">
        <f t="shared" si="0"/>
        <v>117478820</v>
      </c>
    </row>
    <row r="9" spans="1:17" s="102" customFormat="1" ht="14.1" customHeight="1" x14ac:dyDescent="0.2">
      <c r="A9" s="100" t="s">
        <v>22</v>
      </c>
      <c r="B9" s="258" t="s">
        <v>172</v>
      </c>
      <c r="C9" s="522"/>
      <c r="D9" s="522"/>
      <c r="E9" s="522">
        <v>22140000</v>
      </c>
      <c r="F9" s="522">
        <v>22140000</v>
      </c>
      <c r="G9" s="522">
        <v>22140000</v>
      </c>
      <c r="H9" s="522">
        <v>22140000</v>
      </c>
      <c r="I9" s="522">
        <v>22140000</v>
      </c>
      <c r="J9" s="522">
        <v>22140000</v>
      </c>
      <c r="K9" s="522">
        <v>22140000</v>
      </c>
      <c r="L9" s="522">
        <v>22140000</v>
      </c>
      <c r="M9" s="522">
        <v>22140000</v>
      </c>
      <c r="N9" s="522">
        <v>22140000</v>
      </c>
      <c r="O9" s="101">
        <f t="shared" si="0"/>
        <v>221400000</v>
      </c>
    </row>
    <row r="10" spans="1:17" s="102" customFormat="1" ht="14.1" customHeight="1" x14ac:dyDescent="0.2">
      <c r="A10" s="100" t="s">
        <v>23</v>
      </c>
      <c r="B10" s="258" t="s">
        <v>413</v>
      </c>
      <c r="C10" s="522">
        <v>4501370</v>
      </c>
      <c r="D10" s="522">
        <v>4501370</v>
      </c>
      <c r="E10" s="522">
        <v>4501370</v>
      </c>
      <c r="F10" s="522">
        <v>4501370</v>
      </c>
      <c r="G10" s="522">
        <v>4501370</v>
      </c>
      <c r="H10" s="522">
        <v>4501370</v>
      </c>
      <c r="I10" s="522">
        <v>4501370</v>
      </c>
      <c r="J10" s="522">
        <v>4501370</v>
      </c>
      <c r="K10" s="522">
        <v>4501370</v>
      </c>
      <c r="L10" s="522">
        <v>4501370</v>
      </c>
      <c r="M10" s="522">
        <v>4501370</v>
      </c>
      <c r="N10" s="522">
        <v>4501398</v>
      </c>
      <c r="O10" s="101">
        <f t="shared" si="0"/>
        <v>54016468</v>
      </c>
    </row>
    <row r="11" spans="1:17" s="102" customFormat="1" ht="14.1" customHeight="1" x14ac:dyDescent="0.2">
      <c r="A11" s="100" t="s">
        <v>24</v>
      </c>
      <c r="B11" s="258" t="s">
        <v>10</v>
      </c>
      <c r="C11" s="522"/>
      <c r="D11" s="522"/>
      <c r="E11" s="522">
        <v>1100000</v>
      </c>
      <c r="F11" s="522">
        <v>1100000</v>
      </c>
      <c r="G11" s="522">
        <v>1100000</v>
      </c>
      <c r="H11" s="522">
        <v>1100000</v>
      </c>
      <c r="I11" s="522">
        <v>1100000</v>
      </c>
      <c r="J11" s="522">
        <v>1100000</v>
      </c>
      <c r="K11" s="522">
        <v>1100000</v>
      </c>
      <c r="L11" s="522">
        <v>1100000</v>
      </c>
      <c r="M11" s="522">
        <v>1200000</v>
      </c>
      <c r="N11" s="522">
        <v>1000000</v>
      </c>
      <c r="O11" s="101">
        <f t="shared" si="0"/>
        <v>11000000</v>
      </c>
    </row>
    <row r="12" spans="1:17" s="102" customFormat="1" ht="14.1" customHeight="1" x14ac:dyDescent="0.2">
      <c r="A12" s="100" t="s">
        <v>25</v>
      </c>
      <c r="B12" s="258" t="s">
        <v>368</v>
      </c>
      <c r="C12" s="522"/>
      <c r="D12" s="522"/>
      <c r="E12" s="522"/>
      <c r="F12" s="522"/>
      <c r="G12" s="522"/>
      <c r="H12" s="522"/>
      <c r="I12" s="522"/>
      <c r="J12" s="522"/>
      <c r="K12" s="522"/>
      <c r="L12" s="522"/>
      <c r="M12" s="522"/>
      <c r="N12" s="522"/>
      <c r="O12" s="101">
        <f t="shared" si="0"/>
        <v>0</v>
      </c>
    </row>
    <row r="13" spans="1:17" s="102" customFormat="1" ht="22.5" x14ac:dyDescent="0.2">
      <c r="A13" s="100" t="s">
        <v>26</v>
      </c>
      <c r="B13" s="260" t="s">
        <v>399</v>
      </c>
      <c r="C13" s="522">
        <v>215003</v>
      </c>
      <c r="D13" s="522">
        <v>215003</v>
      </c>
      <c r="E13" s="522">
        <v>215003</v>
      </c>
      <c r="F13" s="522">
        <v>215003</v>
      </c>
      <c r="G13" s="522">
        <v>215003</v>
      </c>
      <c r="H13" s="522">
        <v>215003</v>
      </c>
      <c r="I13" s="522">
        <v>215003</v>
      </c>
      <c r="J13" s="522">
        <v>215003</v>
      </c>
      <c r="K13" s="522">
        <v>215003</v>
      </c>
      <c r="L13" s="522">
        <v>215003</v>
      </c>
      <c r="M13" s="522">
        <v>430010</v>
      </c>
      <c r="N13" s="522"/>
      <c r="O13" s="101">
        <f t="shared" si="0"/>
        <v>2580040</v>
      </c>
    </row>
    <row r="14" spans="1:17" s="102" customFormat="1" ht="14.1" customHeight="1" thickBot="1" x14ac:dyDescent="0.25">
      <c r="A14" s="100" t="s">
        <v>27</v>
      </c>
      <c r="B14" s="258" t="s">
        <v>11</v>
      </c>
      <c r="C14" s="522">
        <v>13047127</v>
      </c>
      <c r="D14" s="522">
        <v>13047127</v>
      </c>
      <c r="E14" s="522"/>
      <c r="F14" s="522">
        <v>1831922</v>
      </c>
      <c r="G14" s="522">
        <v>16338059</v>
      </c>
      <c r="H14" s="522">
        <v>4703254</v>
      </c>
      <c r="I14" s="522">
        <v>16203254</v>
      </c>
      <c r="J14" s="522">
        <v>9703234</v>
      </c>
      <c r="K14" s="522">
        <v>12535861</v>
      </c>
      <c r="L14" s="522">
        <v>16338059</v>
      </c>
      <c r="M14" s="522">
        <v>20023052</v>
      </c>
      <c r="N14" s="522">
        <v>16677656</v>
      </c>
      <c r="O14" s="101">
        <f t="shared" si="0"/>
        <v>140448605</v>
      </c>
    </row>
    <row r="15" spans="1:17" s="97" customFormat="1" ht="15.95" customHeight="1" thickBot="1" x14ac:dyDescent="0.25">
      <c r="A15" s="96" t="s">
        <v>28</v>
      </c>
      <c r="B15" s="37" t="s">
        <v>109</v>
      </c>
      <c r="C15" s="524">
        <f t="shared" ref="C15:N15" si="1">SUM(C6:C14)</f>
        <v>26919128</v>
      </c>
      <c r="D15" s="524">
        <f t="shared" si="1"/>
        <v>26919128</v>
      </c>
      <c r="E15" s="524">
        <f t="shared" si="1"/>
        <v>37112001</v>
      </c>
      <c r="F15" s="524">
        <f t="shared" si="1"/>
        <v>43943923</v>
      </c>
      <c r="G15" s="524">
        <f t="shared" si="1"/>
        <v>62450060</v>
      </c>
      <c r="H15" s="524">
        <f t="shared" si="1"/>
        <v>76974855</v>
      </c>
      <c r="I15" s="524">
        <f t="shared" si="1"/>
        <v>78474855</v>
      </c>
      <c r="J15" s="524">
        <f t="shared" si="1"/>
        <v>79974855</v>
      </c>
      <c r="K15" s="524">
        <f t="shared" si="1"/>
        <v>59647862</v>
      </c>
      <c r="L15" s="524">
        <f t="shared" si="1"/>
        <v>53450060</v>
      </c>
      <c r="M15" s="524">
        <f t="shared" si="1"/>
        <v>57450060</v>
      </c>
      <c r="N15" s="524">
        <f t="shared" si="1"/>
        <v>53474684</v>
      </c>
      <c r="O15" s="104">
        <f>SUM(C15:N15)</f>
        <v>656791471</v>
      </c>
    </row>
    <row r="16" spans="1:17" s="97" customFormat="1" ht="15.2" customHeight="1" thickBot="1" x14ac:dyDescent="0.25">
      <c r="A16" s="96" t="s">
        <v>29</v>
      </c>
      <c r="B16" s="831" t="s">
        <v>57</v>
      </c>
      <c r="C16" s="832"/>
      <c r="D16" s="832"/>
      <c r="E16" s="832"/>
      <c r="F16" s="832"/>
      <c r="G16" s="832"/>
      <c r="H16" s="832"/>
      <c r="I16" s="832"/>
      <c r="J16" s="832"/>
      <c r="K16" s="832"/>
      <c r="L16" s="832"/>
      <c r="M16" s="832"/>
      <c r="N16" s="832"/>
      <c r="O16" s="833"/>
    </row>
    <row r="17" spans="1:15" s="102" customFormat="1" ht="14.1" customHeight="1" x14ac:dyDescent="0.2">
      <c r="A17" s="105" t="s">
        <v>30</v>
      </c>
      <c r="B17" s="261" t="s">
        <v>62</v>
      </c>
      <c r="C17" s="523">
        <v>13528745</v>
      </c>
      <c r="D17" s="523">
        <v>13528745</v>
      </c>
      <c r="E17" s="523">
        <v>13528745</v>
      </c>
      <c r="F17" s="523">
        <v>13528745</v>
      </c>
      <c r="G17" s="523">
        <v>13528745</v>
      </c>
      <c r="H17" s="523">
        <v>13528745</v>
      </c>
      <c r="I17" s="523">
        <v>13528745</v>
      </c>
      <c r="J17" s="523">
        <v>13528745</v>
      </c>
      <c r="K17" s="523">
        <v>13528745</v>
      </c>
      <c r="L17" s="523">
        <v>13528745</v>
      </c>
      <c r="M17" s="523">
        <v>13528745</v>
      </c>
      <c r="N17" s="523">
        <v>13528746</v>
      </c>
      <c r="O17" s="103">
        <f t="shared" si="0"/>
        <v>162344941</v>
      </c>
    </row>
    <row r="18" spans="1:15" s="102" customFormat="1" ht="27.2" customHeight="1" x14ac:dyDescent="0.2">
      <c r="A18" s="100" t="s">
        <v>31</v>
      </c>
      <c r="B18" s="260" t="s">
        <v>181</v>
      </c>
      <c r="C18" s="522">
        <v>2551685</v>
      </c>
      <c r="D18" s="522">
        <v>2551685</v>
      </c>
      <c r="E18" s="522">
        <v>2551685</v>
      </c>
      <c r="F18" s="522">
        <v>2551685</v>
      </c>
      <c r="G18" s="522">
        <v>2551685</v>
      </c>
      <c r="H18" s="522">
        <v>2551685</v>
      </c>
      <c r="I18" s="522">
        <v>2551685</v>
      </c>
      <c r="J18" s="522">
        <v>2551685</v>
      </c>
      <c r="K18" s="522">
        <v>2551685</v>
      </c>
      <c r="L18" s="522">
        <v>2551685</v>
      </c>
      <c r="M18" s="522">
        <v>2551685</v>
      </c>
      <c r="N18" s="522">
        <v>2551685</v>
      </c>
      <c r="O18" s="101">
        <f t="shared" si="0"/>
        <v>30620220</v>
      </c>
    </row>
    <row r="19" spans="1:15" s="102" customFormat="1" ht="14.1" customHeight="1" x14ac:dyDescent="0.2">
      <c r="A19" s="100" t="s">
        <v>32</v>
      </c>
      <c r="B19" s="258" t="s">
        <v>138</v>
      </c>
      <c r="C19" s="522">
        <v>5900000</v>
      </c>
      <c r="D19" s="522">
        <v>5900000</v>
      </c>
      <c r="E19" s="522">
        <v>5900000</v>
      </c>
      <c r="F19" s="522">
        <v>6900000</v>
      </c>
      <c r="G19" s="522">
        <v>26906137</v>
      </c>
      <c r="H19" s="522">
        <v>26906137</v>
      </c>
      <c r="I19" s="522">
        <v>26906137</v>
      </c>
      <c r="J19" s="522">
        <v>27906137</v>
      </c>
      <c r="K19" s="522">
        <v>16906137</v>
      </c>
      <c r="L19" s="522">
        <v>16906137</v>
      </c>
      <c r="M19" s="522">
        <v>16906137</v>
      </c>
      <c r="N19" s="522">
        <v>16930695</v>
      </c>
      <c r="O19" s="101">
        <f t="shared" si="0"/>
        <v>200873654</v>
      </c>
    </row>
    <row r="20" spans="1:15" s="102" customFormat="1" ht="14.1" customHeight="1" x14ac:dyDescent="0.2">
      <c r="A20" s="100" t="s">
        <v>33</v>
      </c>
      <c r="B20" s="258" t="s">
        <v>182</v>
      </c>
      <c r="C20" s="522">
        <v>86666</v>
      </c>
      <c r="D20" s="522">
        <v>86666</v>
      </c>
      <c r="E20" s="522">
        <v>86666</v>
      </c>
      <c r="F20" s="522">
        <v>1586666</v>
      </c>
      <c r="G20" s="522">
        <v>86666</v>
      </c>
      <c r="H20" s="522">
        <v>86666</v>
      </c>
      <c r="I20" s="522">
        <v>1586666</v>
      </c>
      <c r="J20" s="522">
        <v>2086666</v>
      </c>
      <c r="K20" s="522">
        <v>86666</v>
      </c>
      <c r="L20" s="522">
        <v>1086666</v>
      </c>
      <c r="M20" s="522">
        <v>5086666</v>
      </c>
      <c r="N20" s="522">
        <v>1086674</v>
      </c>
      <c r="O20" s="101">
        <f t="shared" si="0"/>
        <v>13040000</v>
      </c>
    </row>
    <row r="21" spans="1:15" s="102" customFormat="1" ht="14.1" customHeight="1" x14ac:dyDescent="0.2">
      <c r="A21" s="100" t="s">
        <v>34</v>
      </c>
      <c r="B21" s="258" t="s">
        <v>12</v>
      </c>
      <c r="C21" s="522">
        <v>4520300</v>
      </c>
      <c r="D21" s="522">
        <v>4520300</v>
      </c>
      <c r="E21" s="522">
        <v>4520300</v>
      </c>
      <c r="F21" s="522">
        <v>4520300</v>
      </c>
      <c r="G21" s="522">
        <v>4520300</v>
      </c>
      <c r="H21" s="522">
        <v>4520300</v>
      </c>
      <c r="I21" s="522">
        <v>4520300</v>
      </c>
      <c r="J21" s="522">
        <v>4520300</v>
      </c>
      <c r="K21" s="522">
        <v>4520300</v>
      </c>
      <c r="L21" s="522">
        <v>4520300</v>
      </c>
      <c r="M21" s="522">
        <v>4520300</v>
      </c>
      <c r="N21" s="522">
        <v>4520340</v>
      </c>
      <c r="O21" s="101">
        <f t="shared" si="0"/>
        <v>54243640</v>
      </c>
    </row>
    <row r="22" spans="1:15" s="102" customFormat="1" ht="14.1" customHeight="1" x14ac:dyDescent="0.2">
      <c r="A22" s="100" t="s">
        <v>35</v>
      </c>
      <c r="B22" s="258" t="s">
        <v>225</v>
      </c>
      <c r="C22" s="522"/>
      <c r="D22" s="522"/>
      <c r="E22" s="522"/>
      <c r="F22" s="522">
        <v>14524795</v>
      </c>
      <c r="G22" s="522">
        <v>14524795</v>
      </c>
      <c r="H22" s="522">
        <v>29049590</v>
      </c>
      <c r="I22" s="522">
        <v>29049590</v>
      </c>
      <c r="J22" s="522">
        <v>29049590</v>
      </c>
      <c r="K22" s="522">
        <v>14524795</v>
      </c>
      <c r="L22" s="522">
        <v>14524795</v>
      </c>
      <c r="M22" s="522">
        <v>14524795</v>
      </c>
      <c r="N22" s="522">
        <v>14524805</v>
      </c>
      <c r="O22" s="101">
        <f t="shared" si="0"/>
        <v>174297550</v>
      </c>
    </row>
    <row r="23" spans="1:15" s="102" customFormat="1" x14ac:dyDescent="0.2">
      <c r="A23" s="100" t="s">
        <v>36</v>
      </c>
      <c r="B23" s="260" t="s">
        <v>185</v>
      </c>
      <c r="C23" s="522"/>
      <c r="D23" s="522"/>
      <c r="E23" s="522">
        <v>10192873</v>
      </c>
      <c r="F23" s="522"/>
      <c r="G23" s="522"/>
      <c r="H23" s="522"/>
      <c r="I23" s="522"/>
      <c r="J23" s="522"/>
      <c r="K23" s="522">
        <v>7197802</v>
      </c>
      <c r="L23" s="522"/>
      <c r="M23" s="522"/>
      <c r="N23" s="522"/>
      <c r="O23" s="101">
        <f t="shared" si="0"/>
        <v>17390675</v>
      </c>
    </row>
    <row r="24" spans="1:15" s="102" customFormat="1" ht="14.1" customHeight="1" x14ac:dyDescent="0.2">
      <c r="A24" s="100" t="s">
        <v>37</v>
      </c>
      <c r="B24" s="258" t="s">
        <v>227</v>
      </c>
      <c r="C24" s="522">
        <v>331732</v>
      </c>
      <c r="D24" s="522">
        <v>331732</v>
      </c>
      <c r="E24" s="522">
        <v>331732</v>
      </c>
      <c r="F24" s="522">
        <v>331732</v>
      </c>
      <c r="G24" s="522">
        <v>331732</v>
      </c>
      <c r="H24" s="522">
        <v>331732</v>
      </c>
      <c r="I24" s="522">
        <v>331732</v>
      </c>
      <c r="J24" s="522">
        <v>331732</v>
      </c>
      <c r="K24" s="522">
        <v>331732</v>
      </c>
      <c r="L24" s="522">
        <v>331732</v>
      </c>
      <c r="M24" s="522">
        <v>331732</v>
      </c>
      <c r="N24" s="522">
        <v>331739</v>
      </c>
      <c r="O24" s="101">
        <f t="shared" si="0"/>
        <v>3980791</v>
      </c>
    </row>
    <row r="25" spans="1:15" s="102" customFormat="1" ht="14.1" customHeight="1" thickBot="1" x14ac:dyDescent="0.25">
      <c r="A25" s="100" t="s">
        <v>38</v>
      </c>
      <c r="B25" s="258" t="s">
        <v>13</v>
      </c>
      <c r="C25" s="522"/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2"/>
      <c r="O25" s="101">
        <f t="shared" si="0"/>
        <v>0</v>
      </c>
    </row>
    <row r="26" spans="1:15" s="97" customFormat="1" ht="15.95" customHeight="1" thickBot="1" x14ac:dyDescent="0.25">
      <c r="A26" s="106" t="s">
        <v>39</v>
      </c>
      <c r="B26" s="37" t="s">
        <v>110</v>
      </c>
      <c r="C26" s="524">
        <f t="shared" ref="C26:N26" si="2">SUM(C17:C25)</f>
        <v>26919128</v>
      </c>
      <c r="D26" s="524">
        <f t="shared" si="2"/>
        <v>26919128</v>
      </c>
      <c r="E26" s="524">
        <f t="shared" si="2"/>
        <v>37112001</v>
      </c>
      <c r="F26" s="524">
        <f t="shared" si="2"/>
        <v>43943923</v>
      </c>
      <c r="G26" s="524">
        <f t="shared" si="2"/>
        <v>62450060</v>
      </c>
      <c r="H26" s="524">
        <f t="shared" si="2"/>
        <v>76974855</v>
      </c>
      <c r="I26" s="524">
        <f t="shared" si="2"/>
        <v>78474855</v>
      </c>
      <c r="J26" s="524">
        <f t="shared" si="2"/>
        <v>79974855</v>
      </c>
      <c r="K26" s="524">
        <f t="shared" si="2"/>
        <v>59647862</v>
      </c>
      <c r="L26" s="524">
        <f t="shared" si="2"/>
        <v>53450060</v>
      </c>
      <c r="M26" s="524">
        <f t="shared" si="2"/>
        <v>57450060</v>
      </c>
      <c r="N26" s="524">
        <f t="shared" si="2"/>
        <v>53474684</v>
      </c>
      <c r="O26" s="104">
        <f t="shared" si="0"/>
        <v>656791471</v>
      </c>
    </row>
    <row r="27" spans="1:15" ht="16.5" thickBot="1" x14ac:dyDescent="0.3">
      <c r="A27" s="106" t="s">
        <v>40</v>
      </c>
      <c r="B27" s="262" t="s">
        <v>111</v>
      </c>
      <c r="C27" s="525">
        <f t="shared" ref="C27:O27" si="3">C15-C26</f>
        <v>0</v>
      </c>
      <c r="D27" s="525">
        <f t="shared" si="3"/>
        <v>0</v>
      </c>
      <c r="E27" s="525">
        <f t="shared" si="3"/>
        <v>0</v>
      </c>
      <c r="F27" s="525">
        <f t="shared" si="3"/>
        <v>0</v>
      </c>
      <c r="G27" s="525">
        <f t="shared" si="3"/>
        <v>0</v>
      </c>
      <c r="H27" s="525">
        <f t="shared" si="3"/>
        <v>0</v>
      </c>
      <c r="I27" s="525">
        <f t="shared" si="3"/>
        <v>0</v>
      </c>
      <c r="J27" s="525">
        <f t="shared" si="3"/>
        <v>0</v>
      </c>
      <c r="K27" s="525">
        <f t="shared" si="3"/>
        <v>0</v>
      </c>
      <c r="L27" s="525">
        <f t="shared" si="3"/>
        <v>0</v>
      </c>
      <c r="M27" s="525">
        <f t="shared" si="3"/>
        <v>0</v>
      </c>
      <c r="N27" s="525">
        <f t="shared" si="3"/>
        <v>0</v>
      </c>
      <c r="O27" s="107">
        <f t="shared" si="3"/>
        <v>0</v>
      </c>
    </row>
    <row r="28" spans="1:15" x14ac:dyDescent="0.25">
      <c r="A28" s="109"/>
    </row>
    <row r="29" spans="1:15" x14ac:dyDescent="0.25">
      <c r="B29" s="110"/>
      <c r="C29" s="111"/>
      <c r="D29" s="111"/>
      <c r="O29" s="108"/>
    </row>
    <row r="30" spans="1:15" x14ac:dyDescent="0.25">
      <c r="O30" s="108"/>
    </row>
    <row r="31" spans="1:15" x14ac:dyDescent="0.25">
      <c r="O31" s="108"/>
    </row>
    <row r="32" spans="1:15" x14ac:dyDescent="0.25">
      <c r="O32" s="108"/>
    </row>
    <row r="33" spans="15:15" x14ac:dyDescent="0.25">
      <c r="O33" s="108"/>
    </row>
    <row r="34" spans="15:15" x14ac:dyDescent="0.25">
      <c r="O34" s="108"/>
    </row>
    <row r="35" spans="15:15" x14ac:dyDescent="0.25">
      <c r="O35" s="108"/>
    </row>
    <row r="36" spans="15:15" x14ac:dyDescent="0.25">
      <c r="O36" s="108"/>
    </row>
    <row r="37" spans="15:15" x14ac:dyDescent="0.25">
      <c r="O37" s="108"/>
    </row>
    <row r="38" spans="15:15" x14ac:dyDescent="0.25">
      <c r="O38" s="108"/>
    </row>
    <row r="39" spans="15:15" x14ac:dyDescent="0.25">
      <c r="O39" s="108"/>
    </row>
    <row r="40" spans="15:15" x14ac:dyDescent="0.25">
      <c r="O40" s="108"/>
    </row>
    <row r="41" spans="15:15" x14ac:dyDescent="0.25">
      <c r="O41" s="108"/>
    </row>
    <row r="42" spans="15:15" x14ac:dyDescent="0.25">
      <c r="O42" s="108"/>
    </row>
    <row r="43" spans="15:15" x14ac:dyDescent="0.25">
      <c r="O43" s="108"/>
    </row>
    <row r="44" spans="15:15" x14ac:dyDescent="0.25">
      <c r="O44" s="108"/>
    </row>
    <row r="45" spans="15:15" x14ac:dyDescent="0.25">
      <c r="O45" s="108"/>
    </row>
    <row r="46" spans="15:15" x14ac:dyDescent="0.25">
      <c r="O46" s="108"/>
    </row>
    <row r="47" spans="15:15" x14ac:dyDescent="0.25">
      <c r="O47" s="108"/>
    </row>
    <row r="48" spans="15:15" x14ac:dyDescent="0.25">
      <c r="O48" s="108"/>
    </row>
    <row r="49" spans="15:15" x14ac:dyDescent="0.25">
      <c r="O49" s="108"/>
    </row>
    <row r="50" spans="15:15" x14ac:dyDescent="0.25">
      <c r="O50" s="108"/>
    </row>
    <row r="51" spans="15:15" x14ac:dyDescent="0.25">
      <c r="O51" s="108"/>
    </row>
    <row r="52" spans="15:15" x14ac:dyDescent="0.25">
      <c r="O52" s="108"/>
    </row>
    <row r="53" spans="15:15" x14ac:dyDescent="0.25">
      <c r="O53" s="108"/>
    </row>
    <row r="54" spans="15:15" x14ac:dyDescent="0.25">
      <c r="O54" s="108"/>
    </row>
    <row r="55" spans="15:15" x14ac:dyDescent="0.25">
      <c r="O55" s="108"/>
    </row>
    <row r="56" spans="15:15" x14ac:dyDescent="0.25">
      <c r="O56" s="108"/>
    </row>
    <row r="57" spans="15:15" x14ac:dyDescent="0.25">
      <c r="O57" s="108"/>
    </row>
    <row r="58" spans="15:15" x14ac:dyDescent="0.25">
      <c r="O58" s="108"/>
    </row>
    <row r="59" spans="15:15" x14ac:dyDescent="0.25">
      <c r="O59" s="108"/>
    </row>
    <row r="60" spans="15:15" x14ac:dyDescent="0.25">
      <c r="O60" s="108"/>
    </row>
    <row r="61" spans="15:15" x14ac:dyDescent="0.25">
      <c r="O61" s="108"/>
    </row>
    <row r="62" spans="15:15" x14ac:dyDescent="0.25">
      <c r="O62" s="108"/>
    </row>
    <row r="63" spans="15:15" x14ac:dyDescent="0.25">
      <c r="O63" s="108"/>
    </row>
    <row r="64" spans="15:15" x14ac:dyDescent="0.25">
      <c r="O64" s="108"/>
    </row>
    <row r="65" spans="15:15" x14ac:dyDescent="0.25">
      <c r="O65" s="108"/>
    </row>
    <row r="66" spans="15:15" x14ac:dyDescent="0.25">
      <c r="O66" s="108"/>
    </row>
    <row r="67" spans="15:15" x14ac:dyDescent="0.25">
      <c r="O67" s="108"/>
    </row>
    <row r="68" spans="15:15" x14ac:dyDescent="0.25">
      <c r="O68" s="108"/>
    </row>
    <row r="69" spans="15:15" x14ac:dyDescent="0.25">
      <c r="O69" s="108"/>
    </row>
    <row r="70" spans="15:15" x14ac:dyDescent="0.25">
      <c r="O70" s="108"/>
    </row>
    <row r="71" spans="15:15" x14ac:dyDescent="0.25">
      <c r="O71" s="108"/>
    </row>
    <row r="72" spans="15:15" x14ac:dyDescent="0.25">
      <c r="O72" s="108"/>
    </row>
    <row r="73" spans="15:15" x14ac:dyDescent="0.25">
      <c r="O73" s="108"/>
    </row>
    <row r="74" spans="15:15" x14ac:dyDescent="0.25">
      <c r="O74" s="108"/>
    </row>
    <row r="75" spans="15:15" x14ac:dyDescent="0.25">
      <c r="O75" s="108"/>
    </row>
    <row r="76" spans="15:15" x14ac:dyDescent="0.25">
      <c r="O76" s="108"/>
    </row>
    <row r="77" spans="15:15" x14ac:dyDescent="0.25">
      <c r="O77" s="108"/>
    </row>
    <row r="78" spans="15:15" x14ac:dyDescent="0.25">
      <c r="O78" s="108"/>
    </row>
    <row r="79" spans="15:15" x14ac:dyDescent="0.25">
      <c r="O79" s="108"/>
    </row>
    <row r="80" spans="15:15" x14ac:dyDescent="0.25">
      <c r="O80" s="108"/>
    </row>
    <row r="81" spans="15:15" x14ac:dyDescent="0.25">
      <c r="O81" s="108"/>
    </row>
    <row r="82" spans="15:15" x14ac:dyDescent="0.25">
      <c r="O82" s="108"/>
    </row>
  </sheetData>
  <sheetProtection sheet="1"/>
  <mergeCells count="3">
    <mergeCell ref="B5:O5"/>
    <mergeCell ref="B16:O16"/>
    <mergeCell ref="A2:O2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0E09-4208-4C56-8703-342A0BED9D11}">
  <sheetPr>
    <tabColor rgb="FF92D050"/>
    <pageSetUpPr fitToPage="1"/>
  </sheetPr>
  <dimension ref="A1:H26"/>
  <sheetViews>
    <sheetView zoomScale="120" zoomScaleNormal="120" zoomScalePageLayoutView="120" workbookViewId="0">
      <selection activeCell="B30" sqref="B30"/>
    </sheetView>
  </sheetViews>
  <sheetFormatPr defaultRowHeight="12.75" x14ac:dyDescent="0.2"/>
  <cols>
    <col min="1" max="1" width="13.83203125" style="46" customWidth="1"/>
    <col min="2" max="2" width="88.6640625" style="46" customWidth="1"/>
    <col min="3" max="3" width="16.83203125" style="46" customWidth="1"/>
    <col min="4" max="4" width="4.83203125" style="650" customWidth="1"/>
    <col min="5" max="16384" width="9.33203125" style="46"/>
  </cols>
  <sheetData>
    <row r="1" spans="1:8" ht="47.25" customHeight="1" x14ac:dyDescent="0.2">
      <c r="B1" s="836" t="str">
        <f>+CONCATENATE("A ",LEFT(KV_ÖSSZEFÜGGÉSEK!A5,4),". évi általános működés és ágazati feladatok támogatásának alakulása jogcímenként")</f>
        <v>A 2020. évi általános működés és ágazati feladatok támogatásának alakulása jogcímenként</v>
      </c>
      <c r="C1" s="836"/>
      <c r="D1" s="837" t="str">
        <f>CONCATENATE("5. tájékoztató tábla ",ALAPADATOK!A7," ",ALAPADATOK!B7," ",ALAPADATOK!C7," ",ALAPADATOK!D7," ",ALAPADATOK!E7," ",ALAPADATOK!F7," ",ALAPADATOK!G7," ",ALAPADATOK!H7)</f>
        <v>5. tájékoztató tábla a … / 2020 ( … ) önkormányzati rendelethez</v>
      </c>
    </row>
    <row r="2" spans="1:8" ht="22.5" customHeight="1" thickBot="1" x14ac:dyDescent="0.3">
      <c r="B2" s="349"/>
      <c r="C2" s="647" t="s">
        <v>664</v>
      </c>
      <c r="D2" s="837"/>
    </row>
    <row r="3" spans="1:8" s="47" customFormat="1" ht="62.25" customHeight="1" thickBot="1" x14ac:dyDescent="0.25">
      <c r="A3" s="648" t="s">
        <v>669</v>
      </c>
      <c r="B3" s="264" t="s">
        <v>52</v>
      </c>
      <c r="C3" s="632" t="str">
        <f>+CONCATENATE(LEFT(KV_ÖSSZEFÜGGÉSEK!A5,4),". évi tervezett támogatás összesen")</f>
        <v>2020. évi tervezett támogatás összesen</v>
      </c>
      <c r="D3" s="837"/>
      <c r="H3" s="628"/>
    </row>
    <row r="4" spans="1:8" s="48" customFormat="1" ht="13.5" thickBot="1" x14ac:dyDescent="0.25">
      <c r="A4" s="649" t="s">
        <v>485</v>
      </c>
      <c r="B4" s="173" t="s">
        <v>486</v>
      </c>
      <c r="C4" s="174" t="s">
        <v>487</v>
      </c>
      <c r="D4" s="837"/>
    </row>
    <row r="5" spans="1:8" x14ac:dyDescent="0.2">
      <c r="A5" s="652" t="s">
        <v>726</v>
      </c>
      <c r="B5" s="112" t="s">
        <v>727</v>
      </c>
      <c r="C5" s="379">
        <v>23631621</v>
      </c>
      <c r="D5" s="837"/>
    </row>
    <row r="6" spans="1:8" ht="12.75" customHeight="1" x14ac:dyDescent="0.2">
      <c r="A6" s="653" t="s">
        <v>728</v>
      </c>
      <c r="B6" s="113" t="s">
        <v>729</v>
      </c>
      <c r="C6" s="379">
        <v>48695600</v>
      </c>
      <c r="D6" s="837"/>
    </row>
    <row r="7" spans="1:8" x14ac:dyDescent="0.2">
      <c r="A7" s="653" t="s">
        <v>730</v>
      </c>
      <c r="B7" s="113" t="s">
        <v>731</v>
      </c>
      <c r="C7" s="379">
        <v>3400000</v>
      </c>
      <c r="D7" s="837"/>
    </row>
    <row r="8" spans="1:8" x14ac:dyDescent="0.2">
      <c r="A8" s="653" t="s">
        <v>732</v>
      </c>
      <c r="B8" s="113" t="s">
        <v>733</v>
      </c>
      <c r="C8" s="379">
        <v>2614400</v>
      </c>
      <c r="D8" s="837"/>
    </row>
    <row r="9" spans="1:8" x14ac:dyDescent="0.2">
      <c r="A9" s="653" t="s">
        <v>734</v>
      </c>
      <c r="B9" s="113" t="s">
        <v>735</v>
      </c>
      <c r="C9" s="379">
        <v>25000</v>
      </c>
      <c r="D9" s="837"/>
    </row>
    <row r="10" spans="1:8" x14ac:dyDescent="0.2">
      <c r="A10" s="653" t="s">
        <v>736</v>
      </c>
      <c r="B10" s="113" t="s">
        <v>737</v>
      </c>
      <c r="C10" s="379">
        <v>330000</v>
      </c>
      <c r="D10" s="837"/>
    </row>
    <row r="11" spans="1:8" x14ac:dyDescent="0.2">
      <c r="A11" s="653" t="s">
        <v>738</v>
      </c>
      <c r="B11" s="113" t="s">
        <v>739</v>
      </c>
      <c r="C11" s="379">
        <v>13398000</v>
      </c>
      <c r="D11" s="837"/>
    </row>
    <row r="12" spans="1:8" x14ac:dyDescent="0.2">
      <c r="A12" s="653" t="s">
        <v>740</v>
      </c>
      <c r="B12" s="113" t="s">
        <v>741</v>
      </c>
      <c r="C12" s="379">
        <v>3486953</v>
      </c>
      <c r="D12" s="837"/>
    </row>
    <row r="13" spans="1:8" ht="12.95" customHeight="1" x14ac:dyDescent="0.2">
      <c r="A13" s="653" t="s">
        <v>742</v>
      </c>
      <c r="B13" s="113" t="s">
        <v>743</v>
      </c>
      <c r="C13" s="379">
        <v>155952</v>
      </c>
      <c r="D13" s="837"/>
    </row>
    <row r="14" spans="1:8" x14ac:dyDescent="0.2">
      <c r="A14" s="653" t="s">
        <v>744</v>
      </c>
      <c r="B14" s="113" t="s">
        <v>745</v>
      </c>
      <c r="C14" s="379">
        <v>2867292</v>
      </c>
      <c r="D14" s="837"/>
    </row>
    <row r="15" spans="1:8" x14ac:dyDescent="0.2">
      <c r="A15" s="653"/>
      <c r="B15" s="113"/>
      <c r="C15" s="379"/>
      <c r="D15" s="837"/>
    </row>
    <row r="16" spans="1:8" x14ac:dyDescent="0.2">
      <c r="A16" s="653"/>
      <c r="B16" s="113"/>
      <c r="C16" s="379"/>
      <c r="D16" s="837"/>
    </row>
    <row r="17" spans="1:4" x14ac:dyDescent="0.2">
      <c r="A17" s="653"/>
      <c r="B17" s="113"/>
      <c r="C17" s="379"/>
      <c r="D17" s="837"/>
    </row>
    <row r="18" spans="1:4" x14ac:dyDescent="0.2">
      <c r="A18" s="653"/>
      <c r="B18" s="113"/>
      <c r="C18" s="379"/>
      <c r="D18" s="837"/>
    </row>
    <row r="19" spans="1:4" x14ac:dyDescent="0.2">
      <c r="A19" s="653"/>
      <c r="B19" s="113"/>
      <c r="C19" s="379"/>
      <c r="D19" s="837"/>
    </row>
    <row r="20" spans="1:4" x14ac:dyDescent="0.2">
      <c r="A20" s="653"/>
      <c r="B20" s="113"/>
      <c r="C20" s="379"/>
      <c r="D20" s="837"/>
    </row>
    <row r="21" spans="1:4" x14ac:dyDescent="0.2">
      <c r="A21" s="653"/>
      <c r="B21" s="113"/>
      <c r="C21" s="379"/>
      <c r="D21" s="837"/>
    </row>
    <row r="22" spans="1:4" x14ac:dyDescent="0.2">
      <c r="A22" s="653"/>
      <c r="B22" s="113"/>
      <c r="C22" s="379"/>
      <c r="D22" s="837"/>
    </row>
    <row r="23" spans="1:4" x14ac:dyDescent="0.2">
      <c r="A23" s="653"/>
      <c r="B23" s="113"/>
      <c r="C23" s="379"/>
      <c r="D23" s="837"/>
    </row>
    <row r="24" spans="1:4" ht="13.5" thickBot="1" x14ac:dyDescent="0.25">
      <c r="A24" s="654"/>
      <c r="B24" s="114"/>
      <c r="C24" s="379"/>
      <c r="D24" s="837"/>
    </row>
    <row r="25" spans="1:4" s="50" customFormat="1" ht="19.5" customHeight="1" thickBot="1" x14ac:dyDescent="0.25">
      <c r="A25" s="655"/>
      <c r="B25" s="34" t="s">
        <v>53</v>
      </c>
      <c r="C25" s="49">
        <f>SUM(C5:C24)</f>
        <v>98604818</v>
      </c>
      <c r="D25" s="837"/>
    </row>
    <row r="26" spans="1:4" x14ac:dyDescent="0.2">
      <c r="A26" s="838" t="s">
        <v>670</v>
      </c>
      <c r="B26" s="838"/>
    </row>
  </sheetData>
  <mergeCells count="3">
    <mergeCell ref="B1:C1"/>
    <mergeCell ref="D1:D25"/>
    <mergeCell ref="A26:B26"/>
  </mergeCells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EEC92-C35B-4FA8-BBDF-53EFC3E55898}">
  <sheetPr>
    <tabColor rgb="FF92D050"/>
  </sheetPr>
  <dimension ref="A1:D40"/>
  <sheetViews>
    <sheetView topLeftCell="A3" zoomScale="120" zoomScaleNormal="120" workbookViewId="0">
      <selection activeCell="D39" sqref="D39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15" x14ac:dyDescent="0.25">
      <c r="C1" s="620"/>
      <c r="D1" s="627" t="str">
        <f>CONCATENATE("6. tájékoztató tábla ",ALAPADATOK!A7," ",ALAPADATOK!B7," ",ALAPADATOK!C7," ",ALAPADATOK!D7," ",ALAPADATOK!E7," ",ALAPADATOK!F7," ",ALAPADATOK!G7," ",ALAPADATOK!H7)</f>
        <v>6. tájékoztató tábla a … / 2020 ( … ) önkormányzati rendelethez</v>
      </c>
    </row>
    <row r="2" spans="1:4" ht="45.2" customHeight="1" x14ac:dyDescent="0.25">
      <c r="A2" s="842" t="str">
        <f>+CONCATENATE("K I M U T A T Á S",CHAR(10),"a ",LEFT(KV_ÖSSZEFÜGGÉSEK!A5,4),". évben céljelleggel juttatott támogatásokról")</f>
        <v>K I M U T A T Á S
a 2020. évben céljelleggel juttatott támogatásokról</v>
      </c>
      <c r="B2" s="842"/>
      <c r="C2" s="842"/>
      <c r="D2" s="842"/>
    </row>
    <row r="3" spans="1:4" ht="17.25" customHeight="1" x14ac:dyDescent="0.25">
      <c r="A3" s="348"/>
      <c r="B3" s="348"/>
      <c r="C3" s="348"/>
      <c r="D3" s="348"/>
    </row>
    <row r="4" spans="1:4" ht="13.5" thickBot="1" x14ac:dyDescent="0.25">
      <c r="A4" s="195"/>
      <c r="B4" s="195"/>
      <c r="C4" s="839" t="str">
        <f>'KV_4.sz.tájékoztató_t.'!O3</f>
        <v>Forintban!</v>
      </c>
      <c r="D4" s="839"/>
    </row>
    <row r="5" spans="1:4" ht="42.75" customHeight="1" thickBot="1" x14ac:dyDescent="0.25">
      <c r="A5" s="350" t="s">
        <v>69</v>
      </c>
      <c r="B5" s="351" t="s">
        <v>125</v>
      </c>
      <c r="C5" s="351" t="s">
        <v>126</v>
      </c>
      <c r="D5" s="352" t="s">
        <v>14</v>
      </c>
    </row>
    <row r="6" spans="1:4" ht="15.95" customHeight="1" x14ac:dyDescent="0.2">
      <c r="A6" s="196" t="s">
        <v>18</v>
      </c>
      <c r="B6" s="29" t="s">
        <v>698</v>
      </c>
      <c r="C6" s="29" t="s">
        <v>699</v>
      </c>
      <c r="D6" s="526">
        <v>4900000</v>
      </c>
    </row>
    <row r="7" spans="1:4" ht="15.95" customHeight="1" x14ac:dyDescent="0.2">
      <c r="A7" s="197" t="s">
        <v>19</v>
      </c>
      <c r="B7" s="30" t="s">
        <v>698</v>
      </c>
      <c r="C7" s="30" t="s">
        <v>700</v>
      </c>
      <c r="D7" s="527">
        <v>1980791</v>
      </c>
    </row>
    <row r="8" spans="1:4" ht="15.95" customHeight="1" x14ac:dyDescent="0.2">
      <c r="A8" s="197" t="s">
        <v>20</v>
      </c>
      <c r="B8" s="30" t="s">
        <v>701</v>
      </c>
      <c r="C8" s="30" t="s">
        <v>699</v>
      </c>
      <c r="D8" s="527">
        <v>1630000</v>
      </c>
    </row>
    <row r="9" spans="1:4" ht="15.95" customHeight="1" x14ac:dyDescent="0.2">
      <c r="A9" s="197" t="s">
        <v>21</v>
      </c>
      <c r="B9" s="30" t="s">
        <v>702</v>
      </c>
      <c r="C9" s="30" t="s">
        <v>699</v>
      </c>
      <c r="D9" s="527">
        <v>1000000</v>
      </c>
    </row>
    <row r="10" spans="1:4" ht="15.95" customHeight="1" x14ac:dyDescent="0.2">
      <c r="A10" s="197" t="s">
        <v>22</v>
      </c>
      <c r="B10" s="30" t="s">
        <v>703</v>
      </c>
      <c r="C10" s="30" t="s">
        <v>699</v>
      </c>
      <c r="D10" s="527">
        <v>40772428</v>
      </c>
    </row>
    <row r="11" spans="1:4" ht="15.95" customHeight="1" x14ac:dyDescent="0.2">
      <c r="A11" s="197" t="s">
        <v>23</v>
      </c>
      <c r="B11" s="30" t="s">
        <v>704</v>
      </c>
      <c r="C11" s="30" t="s">
        <v>705</v>
      </c>
      <c r="D11" s="527">
        <v>1100000</v>
      </c>
    </row>
    <row r="12" spans="1:4" ht="15.95" customHeight="1" x14ac:dyDescent="0.2">
      <c r="A12" s="197" t="s">
        <v>24</v>
      </c>
      <c r="B12" s="30" t="s">
        <v>706</v>
      </c>
      <c r="C12" s="30" t="s">
        <v>707</v>
      </c>
      <c r="D12" s="527">
        <v>2000000</v>
      </c>
    </row>
    <row r="13" spans="1:4" ht="15.95" customHeight="1" x14ac:dyDescent="0.2">
      <c r="A13" s="197" t="s">
        <v>25</v>
      </c>
      <c r="B13" s="30"/>
      <c r="C13" s="30"/>
      <c r="D13" s="527"/>
    </row>
    <row r="14" spans="1:4" ht="15.95" customHeight="1" x14ac:dyDescent="0.2">
      <c r="A14" s="197" t="s">
        <v>26</v>
      </c>
      <c r="B14" s="30"/>
      <c r="C14" s="30"/>
      <c r="D14" s="527"/>
    </row>
    <row r="15" spans="1:4" ht="15.95" customHeight="1" x14ac:dyDescent="0.2">
      <c r="A15" s="197" t="s">
        <v>27</v>
      </c>
      <c r="B15" s="30"/>
      <c r="C15" s="30"/>
      <c r="D15" s="527"/>
    </row>
    <row r="16" spans="1:4" ht="15.95" customHeight="1" x14ac:dyDescent="0.2">
      <c r="A16" s="197" t="s">
        <v>28</v>
      </c>
      <c r="B16" s="30"/>
      <c r="C16" s="30"/>
      <c r="D16" s="527"/>
    </row>
    <row r="17" spans="1:4" ht="15.95" customHeight="1" x14ac:dyDescent="0.2">
      <c r="A17" s="197" t="s">
        <v>29</v>
      </c>
      <c r="B17" s="30"/>
      <c r="C17" s="30"/>
      <c r="D17" s="527"/>
    </row>
    <row r="18" spans="1:4" ht="15.95" customHeight="1" x14ac:dyDescent="0.2">
      <c r="A18" s="197" t="s">
        <v>30</v>
      </c>
      <c r="B18" s="30"/>
      <c r="C18" s="30"/>
      <c r="D18" s="527"/>
    </row>
    <row r="19" spans="1:4" ht="15.95" customHeight="1" x14ac:dyDescent="0.2">
      <c r="A19" s="197" t="s">
        <v>31</v>
      </c>
      <c r="B19" s="30"/>
      <c r="C19" s="30"/>
      <c r="D19" s="527"/>
    </row>
    <row r="20" spans="1:4" ht="15.95" customHeight="1" x14ac:dyDescent="0.2">
      <c r="A20" s="197" t="s">
        <v>32</v>
      </c>
      <c r="B20" s="30"/>
      <c r="C20" s="30"/>
      <c r="D20" s="527"/>
    </row>
    <row r="21" spans="1:4" ht="15.95" customHeight="1" x14ac:dyDescent="0.2">
      <c r="A21" s="197" t="s">
        <v>33</v>
      </c>
      <c r="B21" s="30"/>
      <c r="C21" s="30"/>
      <c r="D21" s="527"/>
    </row>
    <row r="22" spans="1:4" ht="15.95" customHeight="1" x14ac:dyDescent="0.2">
      <c r="A22" s="197" t="s">
        <v>34</v>
      </c>
      <c r="B22" s="30"/>
      <c r="C22" s="30"/>
      <c r="D22" s="527"/>
    </row>
    <row r="23" spans="1:4" ht="15.95" customHeight="1" x14ac:dyDescent="0.2">
      <c r="A23" s="197" t="s">
        <v>35</v>
      </c>
      <c r="B23" s="30"/>
      <c r="C23" s="30"/>
      <c r="D23" s="527"/>
    </row>
    <row r="24" spans="1:4" ht="15.95" customHeight="1" x14ac:dyDescent="0.2">
      <c r="A24" s="197" t="s">
        <v>36</v>
      </c>
      <c r="B24" s="30"/>
      <c r="C24" s="30"/>
      <c r="D24" s="527"/>
    </row>
    <row r="25" spans="1:4" ht="15.95" customHeight="1" x14ac:dyDescent="0.2">
      <c r="A25" s="197" t="s">
        <v>37</v>
      </c>
      <c r="B25" s="30"/>
      <c r="C25" s="30"/>
      <c r="D25" s="527"/>
    </row>
    <row r="26" spans="1:4" ht="15.95" customHeight="1" x14ac:dyDescent="0.2">
      <c r="A26" s="197" t="s">
        <v>38</v>
      </c>
      <c r="B26" s="30"/>
      <c r="C26" s="30"/>
      <c r="D26" s="527"/>
    </row>
    <row r="27" spans="1:4" ht="15.95" customHeight="1" x14ac:dyDescent="0.2">
      <c r="A27" s="197" t="s">
        <v>39</v>
      </c>
      <c r="B27" s="30"/>
      <c r="C27" s="30"/>
      <c r="D27" s="527"/>
    </row>
    <row r="28" spans="1:4" ht="15.95" customHeight="1" x14ac:dyDescent="0.2">
      <c r="A28" s="197" t="s">
        <v>40</v>
      </c>
      <c r="B28" s="30"/>
      <c r="C28" s="30"/>
      <c r="D28" s="527"/>
    </row>
    <row r="29" spans="1:4" ht="15.95" customHeight="1" x14ac:dyDescent="0.2">
      <c r="A29" s="197" t="s">
        <v>41</v>
      </c>
      <c r="B29" s="30"/>
      <c r="C29" s="30"/>
      <c r="D29" s="527"/>
    </row>
    <row r="30" spans="1:4" ht="15.95" customHeight="1" x14ac:dyDescent="0.2">
      <c r="A30" s="197" t="s">
        <v>42</v>
      </c>
      <c r="B30" s="30"/>
      <c r="C30" s="30"/>
      <c r="D30" s="527"/>
    </row>
    <row r="31" spans="1:4" ht="15.95" customHeight="1" x14ac:dyDescent="0.2">
      <c r="A31" s="197" t="s">
        <v>43</v>
      </c>
      <c r="B31" s="30"/>
      <c r="C31" s="30"/>
      <c r="D31" s="527"/>
    </row>
    <row r="32" spans="1:4" ht="15.95" customHeight="1" x14ac:dyDescent="0.2">
      <c r="A32" s="197" t="s">
        <v>44</v>
      </c>
      <c r="B32" s="30"/>
      <c r="C32" s="30"/>
      <c r="D32" s="527"/>
    </row>
    <row r="33" spans="1:4" ht="15.95" customHeight="1" x14ac:dyDescent="0.2">
      <c r="A33" s="197" t="s">
        <v>45</v>
      </c>
      <c r="B33" s="30"/>
      <c r="C33" s="30"/>
      <c r="D33" s="527"/>
    </row>
    <row r="34" spans="1:4" ht="15.95" customHeight="1" x14ac:dyDescent="0.2">
      <c r="A34" s="197" t="s">
        <v>46</v>
      </c>
      <c r="B34" s="30"/>
      <c r="C34" s="30"/>
      <c r="D34" s="527"/>
    </row>
    <row r="35" spans="1:4" ht="15.95" customHeight="1" x14ac:dyDescent="0.2">
      <c r="A35" s="197" t="s">
        <v>127</v>
      </c>
      <c r="B35" s="30"/>
      <c r="C35" s="30"/>
      <c r="D35" s="528"/>
    </row>
    <row r="36" spans="1:4" ht="15.95" customHeight="1" x14ac:dyDescent="0.2">
      <c r="A36" s="197" t="s">
        <v>128</v>
      </c>
      <c r="B36" s="30"/>
      <c r="C36" s="30"/>
      <c r="D36" s="528"/>
    </row>
    <row r="37" spans="1:4" ht="15.95" customHeight="1" x14ac:dyDescent="0.2">
      <c r="A37" s="197" t="s">
        <v>129</v>
      </c>
      <c r="B37" s="30"/>
      <c r="C37" s="30"/>
      <c r="D37" s="528"/>
    </row>
    <row r="38" spans="1:4" ht="15.95" customHeight="1" thickBot="1" x14ac:dyDescent="0.25">
      <c r="A38" s="198" t="s">
        <v>130</v>
      </c>
      <c r="B38" s="31"/>
      <c r="C38" s="31"/>
      <c r="D38" s="529"/>
    </row>
    <row r="39" spans="1:4" ht="15.95" customHeight="1" thickBot="1" x14ac:dyDescent="0.25">
      <c r="A39" s="840" t="s">
        <v>53</v>
      </c>
      <c r="B39" s="841"/>
      <c r="C39" s="199"/>
      <c r="D39" s="530">
        <f>SUM(D6:D38)</f>
        <v>53383219</v>
      </c>
    </row>
    <row r="40" spans="1:4" x14ac:dyDescent="0.2">
      <c r="A40" t="s">
        <v>199</v>
      </c>
    </row>
  </sheetData>
  <sheetProtection sheet="1"/>
  <mergeCells count="3">
    <mergeCell ref="C4:D4"/>
    <mergeCell ref="A39:B39"/>
    <mergeCell ref="A2:D2"/>
  </mergeCells>
  <phoneticPr fontId="29" type="noConversion"/>
  <conditionalFormatting sqref="D39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FBD64-310B-42E6-82C8-72F4A9733853}">
  <sheetPr>
    <tabColor rgb="FF92D050"/>
  </sheetPr>
  <dimension ref="A1:G51"/>
  <sheetViews>
    <sheetView zoomScale="120" zoomScaleNormal="120" zoomScaleSheetLayoutView="100" workbookViewId="0">
      <selection activeCell="E35" sqref="E35"/>
    </sheetView>
  </sheetViews>
  <sheetFormatPr defaultRowHeight="15.75" x14ac:dyDescent="0.25"/>
  <cols>
    <col min="1" max="1" width="9" style="354" customWidth="1"/>
    <col min="2" max="2" width="66.33203125" style="354" bestFit="1" customWidth="1"/>
    <col min="3" max="3" width="15.5" style="355" customWidth="1"/>
    <col min="4" max="5" width="15.5" style="354" customWidth="1"/>
    <col min="6" max="6" width="9" style="385" customWidth="1"/>
    <col min="7" max="16384" width="9.33203125" style="385"/>
  </cols>
  <sheetData>
    <row r="1" spans="1:5" x14ac:dyDescent="0.25">
      <c r="C1" s="623"/>
      <c r="D1" s="620"/>
      <c r="E1" s="627" t="str">
        <f>CONCATENATE("7. tájékoztató tábla ",ALAPADATOK!A7," ",ALAPADATOK!B7," ",ALAPADATOK!C7," ",ALAPADATOK!D7," ",ALAPADATOK!E7," ",ALAPADATOK!F7," ",ALAPADATOK!G7," ",ALAPADATOK!H7)</f>
        <v>7. tájékoztató tábla a … / 2020 ( … ) önkormányzati rendelethez</v>
      </c>
    </row>
    <row r="2" spans="1:5" x14ac:dyDescent="0.25">
      <c r="A2" s="843" t="str">
        <f>CONCATENATE(ALAPADATOK!A3)</f>
        <v>Sajószöged Községi Önkormányzat</v>
      </c>
      <c r="B2" s="844"/>
      <c r="C2" s="844"/>
      <c r="D2" s="844"/>
      <c r="E2" s="844"/>
    </row>
    <row r="3" spans="1:5" x14ac:dyDescent="0.25">
      <c r="A3" s="817" t="str">
        <f>CONCATENATE(ALAPADATOK!D7,". ÉVI KÖLTSÉGVETÉSI ÉVET KÖVETŐ 3 ÉV TERVEZETT")</f>
        <v>2020. ÉVI KÖLTSÉGVETÉSI ÉVET KÖVETŐ 3 ÉV TERVEZETT</v>
      </c>
      <c r="B3" s="845"/>
      <c r="C3" s="845"/>
      <c r="D3" s="845"/>
      <c r="E3" s="845"/>
    </row>
    <row r="4" spans="1:5" ht="15.95" customHeight="1" x14ac:dyDescent="0.25">
      <c r="A4" s="753" t="s">
        <v>594</v>
      </c>
      <c r="B4" s="753"/>
      <c r="C4" s="753"/>
      <c r="D4" s="753"/>
      <c r="E4" s="753"/>
    </row>
    <row r="5" spans="1:5" ht="15.95" customHeight="1" thickBot="1" x14ac:dyDescent="0.3">
      <c r="A5" s="752" t="s">
        <v>150</v>
      </c>
      <c r="B5" s="752"/>
      <c r="D5" s="136"/>
      <c r="E5" s="280" t="str">
        <f>'KV_4.sz.tájékoztató_t.'!O3</f>
        <v>Forintban!</v>
      </c>
    </row>
    <row r="6" spans="1:5" ht="38.1" customHeight="1" thickBot="1" x14ac:dyDescent="0.3">
      <c r="A6" s="23" t="s">
        <v>69</v>
      </c>
      <c r="B6" s="24" t="s">
        <v>17</v>
      </c>
      <c r="C6" s="24" t="str">
        <f>+CONCATENATE(LEFT(KV_ÖSSZEFÜGGÉSEK!A5,4)+1,". évi")</f>
        <v>2021. évi</v>
      </c>
      <c r="D6" s="378" t="str">
        <f>+CONCATENATE(LEFT(KV_ÖSSZEFÜGGÉSEK!A5,4)+2,". évi")</f>
        <v>2022. évi</v>
      </c>
      <c r="E6" s="154" t="str">
        <f>+CONCATENATE(LEFT(KV_ÖSSZEFÜGGÉSEK!A5,4)+3,". évi")</f>
        <v>2023. évi</v>
      </c>
    </row>
    <row r="7" spans="1:5" s="386" customFormat="1" ht="12" customHeight="1" thickBot="1" x14ac:dyDescent="0.25">
      <c r="A7" s="32" t="s">
        <v>485</v>
      </c>
      <c r="B7" s="33" t="s">
        <v>486</v>
      </c>
      <c r="C7" s="33" t="s">
        <v>487</v>
      </c>
      <c r="D7" s="33" t="s">
        <v>489</v>
      </c>
      <c r="E7" s="420" t="s">
        <v>488</v>
      </c>
    </row>
    <row r="8" spans="1:5" s="387" customFormat="1" ht="12" customHeight="1" thickBot="1" x14ac:dyDescent="0.25">
      <c r="A8" s="20" t="s">
        <v>18</v>
      </c>
      <c r="B8" s="21" t="s">
        <v>523</v>
      </c>
      <c r="C8" s="437">
        <v>98000000</v>
      </c>
      <c r="D8" s="437">
        <v>98000000</v>
      </c>
      <c r="E8" s="438">
        <v>98000000</v>
      </c>
    </row>
    <row r="9" spans="1:5" s="387" customFormat="1" ht="12" customHeight="1" thickBot="1" x14ac:dyDescent="0.25">
      <c r="A9" s="20" t="s">
        <v>19</v>
      </c>
      <c r="B9" s="265" t="s">
        <v>367</v>
      </c>
      <c r="C9" s="437">
        <v>10000000</v>
      </c>
      <c r="D9" s="437">
        <v>10000000</v>
      </c>
      <c r="E9" s="438">
        <v>10000000</v>
      </c>
    </row>
    <row r="10" spans="1:5" s="387" customFormat="1" ht="12" customHeight="1" thickBot="1" x14ac:dyDescent="0.25">
      <c r="A10" s="20" t="s">
        <v>20</v>
      </c>
      <c r="B10" s="21" t="s">
        <v>374</v>
      </c>
      <c r="C10" s="437"/>
      <c r="D10" s="437"/>
      <c r="E10" s="438"/>
    </row>
    <row r="11" spans="1:5" s="387" customFormat="1" ht="12" customHeight="1" thickBot="1" x14ac:dyDescent="0.25">
      <c r="A11" s="20" t="s">
        <v>171</v>
      </c>
      <c r="B11" s="21" t="s">
        <v>261</v>
      </c>
      <c r="C11" s="377">
        <f>SUM(C12:C18)</f>
        <v>212400000</v>
      </c>
      <c r="D11" s="377">
        <f>SUM(D12:D18)</f>
        <v>212400000</v>
      </c>
      <c r="E11" s="419">
        <f>SUM(E12:E18)</f>
        <v>212400000</v>
      </c>
    </row>
    <row r="12" spans="1:5" s="387" customFormat="1" ht="12" customHeight="1" x14ac:dyDescent="0.2">
      <c r="A12" s="15" t="s">
        <v>262</v>
      </c>
      <c r="B12" s="388" t="str">
        <f>'KV_1.1.sz.mell.'!B32</f>
        <v>Vagyoni tipusú adók</v>
      </c>
      <c r="C12" s="372">
        <v>99000000</v>
      </c>
      <c r="D12" s="372">
        <v>99000000</v>
      </c>
      <c r="E12" s="238">
        <v>99000000</v>
      </c>
    </row>
    <row r="13" spans="1:5" s="387" customFormat="1" ht="12" customHeight="1" x14ac:dyDescent="0.2">
      <c r="A13" s="14" t="s">
        <v>263</v>
      </c>
      <c r="B13" s="389" t="str">
        <f>'KV_1.1.sz.mell.'!B33</f>
        <v>Idegenforgalmi adó</v>
      </c>
      <c r="C13" s="371"/>
      <c r="D13" s="371"/>
      <c r="E13" s="237"/>
    </row>
    <row r="14" spans="1:5" s="387" customFormat="1" ht="12" customHeight="1" x14ac:dyDescent="0.2">
      <c r="A14" s="14" t="s">
        <v>264</v>
      </c>
      <c r="B14" s="389" t="str">
        <f>'KV_1.1.sz.mell.'!B34</f>
        <v>Iparűzési adó</v>
      </c>
      <c r="C14" s="371">
        <v>104000000</v>
      </c>
      <c r="D14" s="371">
        <v>104000000</v>
      </c>
      <c r="E14" s="237">
        <v>104000000</v>
      </c>
    </row>
    <row r="15" spans="1:5" s="387" customFormat="1" ht="12" customHeight="1" x14ac:dyDescent="0.2">
      <c r="A15" s="14" t="s">
        <v>265</v>
      </c>
      <c r="B15" s="389" t="str">
        <f>'KV_1.1.sz.mell.'!B35</f>
        <v>Talajterhelési díj</v>
      </c>
      <c r="C15" s="371">
        <v>200000</v>
      </c>
      <c r="D15" s="371">
        <v>200000</v>
      </c>
      <c r="E15" s="237">
        <v>200000</v>
      </c>
    </row>
    <row r="16" spans="1:5" s="387" customFormat="1" ht="12" customHeight="1" x14ac:dyDescent="0.2">
      <c r="A16" s="14" t="s">
        <v>544</v>
      </c>
      <c r="B16" s="389" t="str">
        <f>'KV_1.1.sz.mell.'!B36</f>
        <v>Gépjárműadó</v>
      </c>
      <c r="C16" s="371">
        <v>9000000</v>
      </c>
      <c r="D16" s="371">
        <v>9000000</v>
      </c>
      <c r="E16" s="237">
        <v>9000000</v>
      </c>
    </row>
    <row r="17" spans="1:6" s="387" customFormat="1" ht="12" customHeight="1" x14ac:dyDescent="0.2">
      <c r="A17" s="14" t="s">
        <v>545</v>
      </c>
      <c r="B17" s="389" t="str">
        <f>'KV_1.1.sz.mell.'!B37</f>
        <v>Egyéb közhatalmi bevételek</v>
      </c>
      <c r="C17" s="371">
        <v>200000</v>
      </c>
      <c r="D17" s="371">
        <v>200000</v>
      </c>
      <c r="E17" s="237">
        <v>200000</v>
      </c>
    </row>
    <row r="18" spans="1:6" s="387" customFormat="1" ht="12" customHeight="1" thickBot="1" x14ac:dyDescent="0.25">
      <c r="A18" s="16" t="s">
        <v>546</v>
      </c>
      <c r="B18" s="390" t="str">
        <f>'KV_1.1.sz.mell.'!B38</f>
        <v>Kommunális adó</v>
      </c>
      <c r="C18" s="373"/>
      <c r="D18" s="373"/>
      <c r="E18" s="239"/>
    </row>
    <row r="19" spans="1:6" s="387" customFormat="1" ht="12" customHeight="1" thickBot="1" x14ac:dyDescent="0.25">
      <c r="A19" s="20" t="s">
        <v>22</v>
      </c>
      <c r="B19" s="21" t="s">
        <v>526</v>
      </c>
      <c r="C19" s="437">
        <v>40000000</v>
      </c>
      <c r="D19" s="437">
        <v>40000000</v>
      </c>
      <c r="E19" s="438">
        <v>40000000</v>
      </c>
    </row>
    <row r="20" spans="1:6" s="387" customFormat="1" ht="12" customHeight="1" thickBot="1" x14ac:dyDescent="0.25">
      <c r="A20" s="20" t="s">
        <v>23</v>
      </c>
      <c r="B20" s="21" t="s">
        <v>10</v>
      </c>
      <c r="C20" s="437"/>
      <c r="D20" s="437"/>
      <c r="E20" s="438"/>
    </row>
    <row r="21" spans="1:6" s="387" customFormat="1" ht="12" customHeight="1" thickBot="1" x14ac:dyDescent="0.25">
      <c r="A21" s="20" t="s">
        <v>178</v>
      </c>
      <c r="B21" s="21" t="s">
        <v>525</v>
      </c>
      <c r="C21" s="437"/>
      <c r="D21" s="437"/>
      <c r="E21" s="438"/>
    </row>
    <row r="22" spans="1:6" s="387" customFormat="1" ht="12" customHeight="1" thickBot="1" x14ac:dyDescent="0.25">
      <c r="A22" s="20" t="s">
        <v>25</v>
      </c>
      <c r="B22" s="265" t="s">
        <v>524</v>
      </c>
      <c r="C22" s="437"/>
      <c r="D22" s="437"/>
      <c r="E22" s="438"/>
    </row>
    <row r="23" spans="1:6" s="387" customFormat="1" ht="12" customHeight="1" thickBot="1" x14ac:dyDescent="0.25">
      <c r="A23" s="20" t="s">
        <v>26</v>
      </c>
      <c r="B23" s="21" t="s">
        <v>299</v>
      </c>
      <c r="C23" s="377">
        <f>+C8+C9+C10+C11+C19+C20+C21+C22</f>
        <v>360400000</v>
      </c>
      <c r="D23" s="377">
        <f>+D8+D9+D10+D11+D19+D20+D21+D22</f>
        <v>360400000</v>
      </c>
      <c r="E23" s="276">
        <f>+E8+E9+E10+E11+E19+E20+E21+E22</f>
        <v>360400000</v>
      </c>
    </row>
    <row r="24" spans="1:6" s="387" customFormat="1" ht="12" customHeight="1" thickBot="1" x14ac:dyDescent="0.25">
      <c r="A24" s="20" t="s">
        <v>27</v>
      </c>
      <c r="B24" s="21" t="s">
        <v>527</v>
      </c>
      <c r="C24" s="483"/>
      <c r="D24" s="483"/>
      <c r="E24" s="484"/>
    </row>
    <row r="25" spans="1:6" s="387" customFormat="1" ht="12" customHeight="1" thickBot="1" x14ac:dyDescent="0.25">
      <c r="A25" s="20" t="s">
        <v>28</v>
      </c>
      <c r="B25" s="21" t="s">
        <v>528</v>
      </c>
      <c r="C25" s="377">
        <f>+C23+C24</f>
        <v>360400000</v>
      </c>
      <c r="D25" s="377">
        <f>+D23+D24</f>
        <v>360400000</v>
      </c>
      <c r="E25" s="419">
        <f>+E23+E24</f>
        <v>360400000</v>
      </c>
    </row>
    <row r="26" spans="1:6" s="387" customFormat="1" ht="12" customHeight="1" x14ac:dyDescent="0.2">
      <c r="A26" s="342"/>
      <c r="B26" s="343"/>
      <c r="C26" s="344"/>
      <c r="D26" s="480"/>
      <c r="E26" s="481"/>
    </row>
    <row r="27" spans="1:6" s="387" customFormat="1" ht="12" customHeight="1" x14ac:dyDescent="0.2">
      <c r="A27" s="753" t="s">
        <v>47</v>
      </c>
      <c r="B27" s="753"/>
      <c r="C27" s="753"/>
      <c r="D27" s="753"/>
      <c r="E27" s="753"/>
    </row>
    <row r="28" spans="1:6" s="387" customFormat="1" ht="12" customHeight="1" thickBot="1" x14ac:dyDescent="0.25">
      <c r="A28" s="750" t="s">
        <v>151</v>
      </c>
      <c r="B28" s="750"/>
      <c r="C28" s="355"/>
      <c r="D28" s="136"/>
      <c r="E28" s="280" t="str">
        <f>E5</f>
        <v>Forintban!</v>
      </c>
    </row>
    <row r="29" spans="1:6" s="387" customFormat="1" ht="24" customHeight="1" thickBot="1" x14ac:dyDescent="0.25">
      <c r="A29" s="23" t="s">
        <v>16</v>
      </c>
      <c r="B29" s="24" t="s">
        <v>48</v>
      </c>
      <c r="C29" s="24" t="str">
        <f>+C6</f>
        <v>2021. évi</v>
      </c>
      <c r="D29" s="24" t="str">
        <f>+D6</f>
        <v>2022. évi</v>
      </c>
      <c r="E29" s="154" t="str">
        <f>+E6</f>
        <v>2023. évi</v>
      </c>
      <c r="F29" s="482"/>
    </row>
    <row r="30" spans="1:6" s="387" customFormat="1" ht="12" customHeight="1" thickBot="1" x14ac:dyDescent="0.25">
      <c r="A30" s="382" t="s">
        <v>485</v>
      </c>
      <c r="B30" s="383" t="s">
        <v>486</v>
      </c>
      <c r="C30" s="383" t="s">
        <v>487</v>
      </c>
      <c r="D30" s="383" t="s">
        <v>489</v>
      </c>
      <c r="E30" s="476" t="s">
        <v>488</v>
      </c>
      <c r="F30" s="482"/>
    </row>
    <row r="31" spans="1:6" s="387" customFormat="1" ht="15.2" customHeight="1" thickBot="1" x14ac:dyDescent="0.25">
      <c r="A31" s="20" t="s">
        <v>18</v>
      </c>
      <c r="B31" s="27" t="s">
        <v>529</v>
      </c>
      <c r="C31" s="437">
        <v>341000000</v>
      </c>
      <c r="D31" s="437">
        <v>341000000</v>
      </c>
      <c r="E31" s="433">
        <v>341000000</v>
      </c>
      <c r="F31" s="482"/>
    </row>
    <row r="32" spans="1:6" ht="12" customHeight="1" thickBot="1" x14ac:dyDescent="0.3">
      <c r="A32" s="455" t="s">
        <v>19</v>
      </c>
      <c r="B32" s="477" t="s">
        <v>534</v>
      </c>
      <c r="C32" s="478">
        <f>+C33+C34+C35</f>
        <v>19400000</v>
      </c>
      <c r="D32" s="478">
        <f>+D33+D34+D35</f>
        <v>19400000</v>
      </c>
      <c r="E32" s="479">
        <f>+E33+E34+E35</f>
        <v>19400000</v>
      </c>
    </row>
    <row r="33" spans="1:7" ht="12" customHeight="1" x14ac:dyDescent="0.25">
      <c r="A33" s="15" t="s">
        <v>104</v>
      </c>
      <c r="B33" s="8" t="s">
        <v>225</v>
      </c>
      <c r="C33" s="372">
        <v>12400000</v>
      </c>
      <c r="D33" s="372">
        <v>12400000</v>
      </c>
      <c r="E33" s="238">
        <v>12400000</v>
      </c>
    </row>
    <row r="34" spans="1:7" ht="12" customHeight="1" x14ac:dyDescent="0.25">
      <c r="A34" s="15" t="s">
        <v>105</v>
      </c>
      <c r="B34" s="12" t="s">
        <v>185</v>
      </c>
      <c r="C34" s="371">
        <v>7000000</v>
      </c>
      <c r="D34" s="371">
        <v>7000000</v>
      </c>
      <c r="E34" s="237">
        <v>7000000</v>
      </c>
    </row>
    <row r="35" spans="1:7" ht="12" customHeight="1" thickBot="1" x14ac:dyDescent="0.3">
      <c r="A35" s="15" t="s">
        <v>106</v>
      </c>
      <c r="B35" s="267" t="s">
        <v>227</v>
      </c>
      <c r="C35" s="371"/>
      <c r="D35" s="371"/>
      <c r="E35" s="237"/>
    </row>
    <row r="36" spans="1:7" ht="12" customHeight="1" thickBot="1" x14ac:dyDescent="0.3">
      <c r="A36" s="20" t="s">
        <v>20</v>
      </c>
      <c r="B36" s="120" t="s">
        <v>440</v>
      </c>
      <c r="C36" s="370">
        <f>+C31+C32</f>
        <v>360400000</v>
      </c>
      <c r="D36" s="370">
        <f>+D31+D32</f>
        <v>360400000</v>
      </c>
      <c r="E36" s="236">
        <f>+E31+E32</f>
        <v>360400000</v>
      </c>
    </row>
    <row r="37" spans="1:7" ht="15.2" customHeight="1" thickBot="1" x14ac:dyDescent="0.3">
      <c r="A37" s="20" t="s">
        <v>21</v>
      </c>
      <c r="B37" s="120" t="s">
        <v>530</v>
      </c>
      <c r="C37" s="485"/>
      <c r="D37" s="485"/>
      <c r="E37" s="486"/>
      <c r="F37" s="400"/>
    </row>
    <row r="38" spans="1:7" s="387" customFormat="1" ht="12.95" customHeight="1" thickBot="1" x14ac:dyDescent="0.25">
      <c r="A38" s="268" t="s">
        <v>22</v>
      </c>
      <c r="B38" s="353" t="s">
        <v>531</v>
      </c>
      <c r="C38" s="475">
        <f>+C36+C37</f>
        <v>360400000</v>
      </c>
      <c r="D38" s="475">
        <f>+D36+D37</f>
        <v>360400000</v>
      </c>
      <c r="E38" s="469">
        <f>+E36+E37</f>
        <v>360400000</v>
      </c>
    </row>
    <row r="39" spans="1:7" x14ac:dyDescent="0.25">
      <c r="C39" s="633">
        <f>C25-C38</f>
        <v>0</v>
      </c>
      <c r="D39" s="633">
        <f>D25-D38</f>
        <v>0</v>
      </c>
      <c r="E39" s="633">
        <f>E25-E38</f>
        <v>0</v>
      </c>
    </row>
    <row r="40" spans="1:7" x14ac:dyDescent="0.25">
      <c r="C40" s="354"/>
    </row>
    <row r="41" spans="1:7" x14ac:dyDescent="0.25">
      <c r="C41" s="354"/>
    </row>
    <row r="42" spans="1:7" ht="16.5" customHeight="1" x14ac:dyDescent="0.25">
      <c r="C42" s="354"/>
    </row>
    <row r="43" spans="1:7" x14ac:dyDescent="0.25">
      <c r="C43" s="354"/>
    </row>
    <row r="44" spans="1:7" x14ac:dyDescent="0.25">
      <c r="C44" s="354"/>
    </row>
    <row r="45" spans="1:7" s="354" customFormat="1" x14ac:dyDescent="0.25">
      <c r="F45" s="385"/>
      <c r="G45" s="385"/>
    </row>
    <row r="46" spans="1:7" s="354" customFormat="1" x14ac:dyDescent="0.25">
      <c r="F46" s="385"/>
      <c r="G46" s="385"/>
    </row>
    <row r="47" spans="1:7" s="354" customFormat="1" x14ac:dyDescent="0.25">
      <c r="F47" s="385"/>
      <c r="G47" s="385"/>
    </row>
    <row r="48" spans="1:7" s="354" customFormat="1" x14ac:dyDescent="0.25">
      <c r="F48" s="385"/>
      <c r="G48" s="385"/>
    </row>
    <row r="49" spans="6:7" s="354" customFormat="1" x14ac:dyDescent="0.25">
      <c r="F49" s="385"/>
      <c r="G49" s="385"/>
    </row>
    <row r="50" spans="6:7" s="354" customFormat="1" x14ac:dyDescent="0.25">
      <c r="F50" s="385"/>
      <c r="G50" s="385"/>
    </row>
    <row r="51" spans="6:7" s="354" customFormat="1" x14ac:dyDescent="0.25">
      <c r="F51" s="385"/>
      <c r="G51" s="385"/>
    </row>
  </sheetData>
  <sheetProtection sheet="1"/>
  <mergeCells count="6">
    <mergeCell ref="A4:E4"/>
    <mergeCell ref="A5:B5"/>
    <mergeCell ref="A27:E27"/>
    <mergeCell ref="A28:B28"/>
    <mergeCell ref="A2:E2"/>
    <mergeCell ref="A3:E3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36</vt:i4>
      </vt:variant>
      <vt:variant>
        <vt:lpstr>Névvel ellátott tartományok</vt:lpstr>
      </vt:variant>
      <vt:variant>
        <vt:i4>19</vt:i4>
      </vt:variant>
    </vt:vector>
  </HeadingPairs>
  <TitlesOfParts>
    <vt:vector size="55" baseType="lpstr">
      <vt:lpstr>TARTALOMJEGYZÉK</vt:lpstr>
      <vt:lpstr>ALAPADATOK</vt:lpstr>
      <vt:lpstr>KV_ÖSSZEFÜGGÉSEK</vt:lpstr>
      <vt:lpstr>KV_1.1.sz.mell.</vt:lpstr>
      <vt:lpstr>KV_1.2.sz.mell.</vt:lpstr>
      <vt:lpstr>KV_1.3.sz.mell.</vt:lpstr>
      <vt:lpstr>KV_1.4.sz.mell.</vt:lpstr>
      <vt:lpstr>KV_2.1.sz.mell.</vt:lpstr>
      <vt:lpstr>KV_2.2.sz.mell.</vt:lpstr>
      <vt:lpstr>KV_ELLENŐRZÉS</vt:lpstr>
      <vt:lpstr>KV_3.sz.mell.</vt:lpstr>
      <vt:lpstr>KV_4.sz.mell.</vt:lpstr>
      <vt:lpstr>KV_5.sz.mell.</vt:lpstr>
      <vt:lpstr>KV_6.sz.mell.</vt:lpstr>
      <vt:lpstr>KV_7.sz.mell.</vt:lpstr>
      <vt:lpstr>KV_8.sz.mell.</vt:lpstr>
      <vt:lpstr>KV_9.1.sz.mell</vt:lpstr>
      <vt:lpstr>KV_9.1.1.sz.mell</vt:lpstr>
      <vt:lpstr>KV_9.1.2.sz.mell.</vt:lpstr>
      <vt:lpstr>KV_9.1.3.sz.mell</vt:lpstr>
      <vt:lpstr>KV_9.2.sz.mell</vt:lpstr>
      <vt:lpstr>KV_9.2.1.sz.mell</vt:lpstr>
      <vt:lpstr>KV_9.2.2.sz.mell</vt:lpstr>
      <vt:lpstr>KV_9.2.3.sz.mell</vt:lpstr>
      <vt:lpstr>KV_9.3.sz.mell</vt:lpstr>
      <vt:lpstr>KV_9.3.1.sz.mell</vt:lpstr>
      <vt:lpstr>KV_9.3.2.sz.mell</vt:lpstr>
      <vt:lpstr>KV_9.3.3.sz.mell</vt:lpstr>
      <vt:lpstr>KV_10.sz.mell</vt:lpstr>
      <vt:lpstr>KV_1.sz.tájékoztató_t.</vt:lpstr>
      <vt:lpstr>KV_2.sz.tájékoztató_t.</vt:lpstr>
      <vt:lpstr>KV_3.sz.tájékoztató_t.</vt:lpstr>
      <vt:lpstr>KV_4.sz.tájékoztató_t.</vt:lpstr>
      <vt:lpstr>KV_5.sz.tájékoztató_t</vt:lpstr>
      <vt:lpstr>KV_6.sz.tájékoztató_t.</vt:lpstr>
      <vt:lpstr>KV_7.sz.tájékoztató_t.</vt:lpstr>
      <vt:lpstr>KV_9.1.1.sz.mell!Nyomtatási_cím</vt:lpstr>
      <vt:lpstr>KV_9.1.2.sz.mell.!Nyomtatási_cím</vt:lpstr>
      <vt:lpstr>KV_9.1.3.sz.mell!Nyomtatási_cím</vt:lpstr>
      <vt:lpstr>KV_9.1.sz.mell!Nyomtatási_cím</vt:lpstr>
      <vt:lpstr>KV_9.2.1.sz.mell!Nyomtatási_cím</vt:lpstr>
      <vt:lpstr>KV_9.2.2.sz.mell!Nyomtatási_cím</vt:lpstr>
      <vt:lpstr>KV_9.2.3.sz.mell!Nyomtatási_cím</vt:lpstr>
      <vt:lpstr>KV_9.2.sz.mell!Nyomtatási_cím</vt:lpstr>
      <vt:lpstr>KV_9.3.1.sz.mell!Nyomtatási_cím</vt:lpstr>
      <vt:lpstr>KV_9.3.2.sz.mell!Nyomtatási_cím</vt:lpstr>
      <vt:lpstr>KV_9.3.3.sz.mell!Nyomtatási_cím</vt:lpstr>
      <vt:lpstr>KV_9.3.sz.mell!Nyomtatási_cím</vt:lpstr>
      <vt:lpstr>KV_1.1.sz.mell.!Nyomtatási_terület</vt:lpstr>
      <vt:lpstr>KV_1.2.sz.mell.!Nyomtatási_terület</vt:lpstr>
      <vt:lpstr>KV_1.3.sz.mell.!Nyomtatási_terület</vt:lpstr>
      <vt:lpstr>KV_1.4.sz.mell.!Nyomtatási_terület</vt:lpstr>
      <vt:lpstr>KV_1.sz.tájékoztató_t.!Nyomtatási_terület</vt:lpstr>
      <vt:lpstr>KV_7.sz.tájékoztató_t.!Nyomtatási_terület</vt:lpstr>
      <vt:lpstr>TARTALOMJEGYZÉK!Nyomtatási_terület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2020-02-10T10:50:43Z</cp:lastPrinted>
  <dcterms:created xsi:type="dcterms:W3CDTF">1999-10-30T10:30:45Z</dcterms:created>
  <dcterms:modified xsi:type="dcterms:W3CDTF">2026-09-19T11:24:07Z</dcterms:modified>
</cp:coreProperties>
</file>