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190131\"/>
    </mc:Choice>
  </mc:AlternateContent>
  <xr:revisionPtr revIDLastSave="0" documentId="8_{89D2F3AE-BC96-41DD-8D56-F80AD9499A6A}" xr6:coauthVersionLast="47" xr6:coauthVersionMax="47" xr10:uidLastSave="{00000000-0000-0000-0000-000000000000}"/>
  <bookViews>
    <workbookView xWindow="-120" yWindow="-120" windowWidth="29040" windowHeight="16440" tabRatio="973" firstSheet="24" activeTab="35" xr2:uid="{64229350-005A-48B4-90F7-E5A8C3001913}"/>
  </bookViews>
  <sheets>
    <sheet name="TARTALOMJEGYZÉK" sheetId="134" r:id="rId1"/>
    <sheet name="ALAPADATOK" sheetId="94" r:id="rId2"/>
    <sheet name="KV_ÖSSZEFÜGGÉSEK" sheetId="75" r:id="rId3"/>
    <sheet name="KV_1.1.sz.mell." sheetId="1" r:id="rId4"/>
    <sheet name="KV_1.2.sz.mell." sheetId="130" r:id="rId5"/>
    <sheet name="KV_1.3.sz.mell." sheetId="131" r:id="rId6"/>
    <sheet name="KV_1.4.sz.mell." sheetId="132" r:id="rId7"/>
    <sheet name="KV_2.1.sz.mell." sheetId="73" r:id="rId8"/>
    <sheet name="KV_2.2.sz.mell." sheetId="61" r:id="rId9"/>
    <sheet name="KV_ELLENŐRZÉS" sheetId="76" r:id="rId10"/>
    <sheet name="KV_3.sz.mell." sheetId="62" r:id="rId11"/>
    <sheet name="KV_4.sz.mell." sheetId="77" r:id="rId12"/>
    <sheet name="KV_5.sz.mell." sheetId="78" r:id="rId13"/>
    <sheet name="KV_6.sz.mell." sheetId="63" r:id="rId14"/>
    <sheet name="KV_7.sz.mell." sheetId="64" r:id="rId15"/>
    <sheet name="KV_8.sz.mell." sheetId="71" r:id="rId16"/>
    <sheet name="KV_9.1.sz.mell" sheetId="3" r:id="rId17"/>
    <sheet name="KV_9.1.1.sz.mell" sheetId="119" r:id="rId18"/>
    <sheet name="KV_9.1.2.sz.mell." sheetId="120" r:id="rId19"/>
    <sheet name="KV_9.1.3.sz.mell" sheetId="121" r:id="rId20"/>
    <sheet name="KV_9.2.sz.mell" sheetId="79" r:id="rId21"/>
    <sheet name="KV_9.2.1.sz.mell" sheetId="122" r:id="rId22"/>
    <sheet name="KV_9.2.2.sz.mell" sheetId="123" r:id="rId23"/>
    <sheet name="KV_9.2.3.sz.mell" sheetId="124" r:id="rId24"/>
    <sheet name="KV_9.3.sz.mell" sheetId="105" r:id="rId25"/>
    <sheet name="KV_9.3.1.sz.mell" sheetId="125" r:id="rId26"/>
    <sheet name="KV_9.3.2.sz.mell" sheetId="126" r:id="rId27"/>
    <sheet name="KV_9.3.3.sz.mell" sheetId="127" r:id="rId28"/>
    <sheet name="KV_10.sz.mell" sheetId="89" r:id="rId29"/>
    <sheet name="KV_1.sz.tájékoztató_t." sheetId="87" r:id="rId30"/>
    <sheet name="KV_2.sz.tájékoztató_t." sheetId="66" r:id="rId31"/>
    <sheet name="KV_3.sz.tájékoztató_t." sheetId="88" r:id="rId32"/>
    <sheet name="KV_4.sz.tájékoztató_t." sheetId="24" r:id="rId33"/>
    <sheet name="KV_5.sz.tájékoztató_t" sheetId="172" r:id="rId34"/>
    <sheet name="KV_6.sz.tájékoztató_t." sheetId="70" r:id="rId35"/>
    <sheet name="KV_7.sz.tájékoztató_t." sheetId="128" r:id="rId36"/>
  </sheets>
  <definedNames>
    <definedName name="_xlnm.Print_Titles" localSheetId="17">'KV_9.1.1.sz.mell'!$1:$6</definedName>
    <definedName name="_xlnm.Print_Titles" localSheetId="18">'KV_9.1.2.sz.mell.'!$1:$6</definedName>
    <definedName name="_xlnm.Print_Titles" localSheetId="19">'KV_9.1.3.sz.mell'!$1:$6</definedName>
    <definedName name="_xlnm.Print_Titles" localSheetId="16">'KV_9.1.sz.mell'!$1:$6</definedName>
    <definedName name="_xlnm.Print_Titles" localSheetId="21">'KV_9.2.1.sz.mell'!$1:$6</definedName>
    <definedName name="_xlnm.Print_Titles" localSheetId="22">'KV_9.2.2.sz.mell'!$1:$6</definedName>
    <definedName name="_xlnm.Print_Titles" localSheetId="23">'KV_9.2.3.sz.mell'!$1:$6</definedName>
    <definedName name="_xlnm.Print_Titles" localSheetId="20">'KV_9.2.sz.mell'!$1:$6</definedName>
    <definedName name="_xlnm.Print_Titles" localSheetId="25">'KV_9.3.1.sz.mell'!$1:$6</definedName>
    <definedName name="_xlnm.Print_Titles" localSheetId="26">'KV_9.3.2.sz.mell'!$1:$6</definedName>
    <definedName name="_xlnm.Print_Titles" localSheetId="27">'KV_9.3.3.sz.mell'!$1:$6</definedName>
    <definedName name="_xlnm.Print_Titles" localSheetId="24">'KV_9.3.sz.mell'!$1:$6</definedName>
    <definedName name="_xlnm.Print_Area" localSheetId="3">'KV_1.1.sz.mell.'!$A$1:$C$164</definedName>
    <definedName name="_xlnm.Print_Area" localSheetId="4">'KV_1.2.sz.mell.'!$A$1:$C$164</definedName>
    <definedName name="_xlnm.Print_Area" localSheetId="5">'KV_1.3.sz.mell.'!$A$1:$C$164</definedName>
    <definedName name="_xlnm.Print_Area" localSheetId="6">'KV_1.4.sz.mell.'!$A$1:$C$164</definedName>
    <definedName name="_xlnm.Print_Area" localSheetId="29">'KV_1.sz.tájékoztató_t.'!$A$1:$E$150</definedName>
    <definedName name="_xlnm.Print_Area" localSheetId="35">'KV_7.sz.tájékoztató_t.'!$A$2:$E$40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1" i="71" l="1"/>
  <c r="C71" i="71"/>
  <c r="B71" i="71"/>
  <c r="E66" i="71"/>
  <c r="E71" i="71" s="1"/>
  <c r="D63" i="71"/>
  <c r="C63" i="71"/>
  <c r="B63" i="71"/>
  <c r="E62" i="71"/>
  <c r="E61" i="71"/>
  <c r="E60" i="71"/>
  <c r="E59" i="71"/>
  <c r="E63" i="71" s="1"/>
  <c r="E57" i="71"/>
  <c r="E56" i="71"/>
  <c r="C98" i="119"/>
  <c r="C119" i="119"/>
  <c r="C98" i="3"/>
  <c r="C119" i="3"/>
  <c r="C114" i="3" s="1"/>
  <c r="C128" i="3" s="1"/>
  <c r="C155" i="3" s="1"/>
  <c r="C156" i="3" s="1"/>
  <c r="C124" i="1"/>
  <c r="C124" i="130"/>
  <c r="C103" i="130"/>
  <c r="C103" i="1"/>
  <c r="C98" i="1" s="1"/>
  <c r="C133" i="1" s="1"/>
  <c r="F22" i="63"/>
  <c r="E24" i="63"/>
  <c r="F23" i="63"/>
  <c r="B24" i="63"/>
  <c r="D122" i="87"/>
  <c r="D101" i="87"/>
  <c r="C10" i="130"/>
  <c r="C17" i="130"/>
  <c r="C24" i="130"/>
  <c r="C31" i="130"/>
  <c r="C39" i="130"/>
  <c r="C67" i="130" s="1"/>
  <c r="C51" i="130"/>
  <c r="C57" i="130"/>
  <c r="C62" i="130"/>
  <c r="C68" i="130"/>
  <c r="C72" i="130"/>
  <c r="C77" i="130"/>
  <c r="C80" i="130"/>
  <c r="C84" i="130"/>
  <c r="C91" i="130" s="1"/>
  <c r="C93" i="3"/>
  <c r="B2" i="3"/>
  <c r="C8" i="3"/>
  <c r="C15" i="3"/>
  <c r="C65" i="3"/>
  <c r="C22" i="3"/>
  <c r="C29" i="3"/>
  <c r="C37" i="3"/>
  <c r="C49" i="3"/>
  <c r="C55" i="3"/>
  <c r="C60" i="3"/>
  <c r="C66" i="3"/>
  <c r="C89" i="3"/>
  <c r="C70" i="3"/>
  <c r="C75" i="3"/>
  <c r="C78" i="3"/>
  <c r="C82" i="3"/>
  <c r="C129" i="3"/>
  <c r="C133" i="3"/>
  <c r="C154" i="3"/>
  <c r="C140" i="3"/>
  <c r="C146" i="3"/>
  <c r="C51" i="125"/>
  <c r="C45" i="125"/>
  <c r="C57" i="125" s="1"/>
  <c r="C37" i="125"/>
  <c r="C30" i="125"/>
  <c r="C26" i="125"/>
  <c r="C20" i="125"/>
  <c r="C8" i="125"/>
  <c r="C36" i="125" s="1"/>
  <c r="C41" i="125" s="1"/>
  <c r="C52" i="79"/>
  <c r="C46" i="79"/>
  <c r="C58" i="79"/>
  <c r="C38" i="79"/>
  <c r="C31" i="79"/>
  <c r="C26" i="79"/>
  <c r="C20" i="79"/>
  <c r="C8" i="79"/>
  <c r="C37" i="79"/>
  <c r="C42" i="79"/>
  <c r="C59" i="79" s="1"/>
  <c r="C93" i="119"/>
  <c r="C3" i="172"/>
  <c r="B1" i="172"/>
  <c r="D1" i="172"/>
  <c r="C25" i="172"/>
  <c r="C8" i="130"/>
  <c r="C96" i="130"/>
  <c r="C18" i="73"/>
  <c r="B2" i="119"/>
  <c r="B2" i="79"/>
  <c r="B2" i="89"/>
  <c r="A1" i="71"/>
  <c r="B2" i="64"/>
  <c r="B1" i="63"/>
  <c r="B2" i="78"/>
  <c r="B2" i="77"/>
  <c r="B2" i="62"/>
  <c r="B36" i="134"/>
  <c r="B35" i="134"/>
  <c r="B34" i="134"/>
  <c r="B33" i="134"/>
  <c r="B32" i="134"/>
  <c r="B31" i="134"/>
  <c r="B30" i="134"/>
  <c r="B29" i="134"/>
  <c r="B27" i="134"/>
  <c r="E1" i="128"/>
  <c r="D1" i="70"/>
  <c r="O1" i="24"/>
  <c r="D1" i="88"/>
  <c r="J1" i="66"/>
  <c r="E1" i="87"/>
  <c r="C1" i="127"/>
  <c r="C1" i="126"/>
  <c r="C1" i="125"/>
  <c r="C1" i="105"/>
  <c r="B2" i="105"/>
  <c r="B2" i="125" s="1"/>
  <c r="B2" i="126" s="1"/>
  <c r="B2" i="127" s="1"/>
  <c r="C1" i="124"/>
  <c r="C1" i="123"/>
  <c r="C1" i="122"/>
  <c r="C1" i="79"/>
  <c r="C1" i="121"/>
  <c r="C1" i="120"/>
  <c r="C1" i="119"/>
  <c r="C1" i="3"/>
  <c r="F1" i="61"/>
  <c r="F1" i="73"/>
  <c r="B1" i="132"/>
  <c r="B1" i="131"/>
  <c r="B1" i="130"/>
  <c r="B1" i="1"/>
  <c r="B28" i="134"/>
  <c r="A2" i="128"/>
  <c r="C6" i="128"/>
  <c r="C29" i="128" s="1"/>
  <c r="D6" i="128"/>
  <c r="D29" i="128" s="1"/>
  <c r="E6" i="128"/>
  <c r="E29" i="128" s="1"/>
  <c r="C11" i="128"/>
  <c r="C23" i="128" s="1"/>
  <c r="C25" i="128" s="1"/>
  <c r="D11" i="128"/>
  <c r="D23" i="128"/>
  <c r="D25" i="128" s="1"/>
  <c r="D39" i="128" s="1"/>
  <c r="E11" i="128"/>
  <c r="E23" i="128" s="1"/>
  <c r="E25" i="128" s="1"/>
  <c r="C36" i="128"/>
  <c r="C38" i="128" s="1"/>
  <c r="D36" i="128"/>
  <c r="D38" i="128"/>
  <c r="E36" i="128"/>
  <c r="E38" i="128" s="1"/>
  <c r="A2" i="70"/>
  <c r="D39" i="70"/>
  <c r="A2" i="24"/>
  <c r="O6" i="24"/>
  <c r="O7" i="24"/>
  <c r="O8" i="24"/>
  <c r="O9" i="24"/>
  <c r="O10" i="24"/>
  <c r="O11" i="24"/>
  <c r="O12" i="24"/>
  <c r="O13" i="24"/>
  <c r="O14" i="24"/>
  <c r="C15" i="24"/>
  <c r="D15" i="24"/>
  <c r="E15" i="24"/>
  <c r="F15" i="24"/>
  <c r="G15" i="24"/>
  <c r="H15" i="24"/>
  <c r="I15" i="24"/>
  <c r="J15" i="24"/>
  <c r="K15" i="24"/>
  <c r="L15" i="24"/>
  <c r="M15" i="24"/>
  <c r="N15" i="24"/>
  <c r="O17" i="24"/>
  <c r="O18" i="24"/>
  <c r="O19" i="24"/>
  <c r="O20" i="24"/>
  <c r="O21" i="24"/>
  <c r="O22" i="24"/>
  <c r="O23" i="24"/>
  <c r="O24" i="24"/>
  <c r="O25" i="24"/>
  <c r="C26" i="24"/>
  <c r="D26" i="24"/>
  <c r="E26" i="24"/>
  <c r="F26" i="24"/>
  <c r="G26" i="24"/>
  <c r="G27" i="24" s="1"/>
  <c r="H26" i="24"/>
  <c r="I26" i="24"/>
  <c r="I27" i="24"/>
  <c r="J26" i="24"/>
  <c r="K26" i="24"/>
  <c r="L26" i="24"/>
  <c r="M26" i="24"/>
  <c r="M27" i="24" s="1"/>
  <c r="N26" i="24"/>
  <c r="C32" i="88"/>
  <c r="D32" i="88"/>
  <c r="D3" i="66"/>
  <c r="E4" i="66"/>
  <c r="F4" i="66"/>
  <c r="G4" i="66"/>
  <c r="H4" i="66"/>
  <c r="D6" i="66"/>
  <c r="E6" i="66"/>
  <c r="I6" i="66" s="1"/>
  <c r="I18" i="66" s="1"/>
  <c r="F6" i="66"/>
  <c r="G6" i="66"/>
  <c r="G18" i="66" s="1"/>
  <c r="H6" i="66"/>
  <c r="I7" i="66"/>
  <c r="I8" i="66"/>
  <c r="D9" i="66"/>
  <c r="E9" i="66"/>
  <c r="F9" i="66"/>
  <c r="G9" i="66"/>
  <c r="H9" i="66"/>
  <c r="I10" i="66"/>
  <c r="I11" i="66"/>
  <c r="D12" i="66"/>
  <c r="E12" i="66"/>
  <c r="E18" i="66"/>
  <c r="F12" i="66"/>
  <c r="G12" i="66"/>
  <c r="H12" i="66"/>
  <c r="I13" i="66"/>
  <c r="D14" i="66"/>
  <c r="E14" i="66"/>
  <c r="F14" i="66"/>
  <c r="G14" i="66"/>
  <c r="H14" i="66"/>
  <c r="I15" i="66"/>
  <c r="D16" i="66"/>
  <c r="E16" i="66"/>
  <c r="I16" i="66" s="1"/>
  <c r="F16" i="66"/>
  <c r="G16" i="66"/>
  <c r="H16" i="66"/>
  <c r="I17" i="66"/>
  <c r="A2" i="87"/>
  <c r="C6" i="87"/>
  <c r="C94" i="87"/>
  <c r="D6" i="87"/>
  <c r="D94" i="87" s="1"/>
  <c r="C8" i="87"/>
  <c r="D8" i="87"/>
  <c r="E8" i="87"/>
  <c r="C15" i="87"/>
  <c r="D15" i="87"/>
  <c r="E15" i="87"/>
  <c r="C22" i="87"/>
  <c r="D22" i="87"/>
  <c r="E22" i="87"/>
  <c r="C29" i="87"/>
  <c r="D29" i="87"/>
  <c r="E29" i="87"/>
  <c r="C37" i="87"/>
  <c r="D37" i="87"/>
  <c r="E37" i="87"/>
  <c r="C49" i="87"/>
  <c r="D49" i="87"/>
  <c r="E49" i="87"/>
  <c r="C55" i="87"/>
  <c r="D55" i="87"/>
  <c r="E55" i="87"/>
  <c r="C60" i="87"/>
  <c r="D60" i="87"/>
  <c r="E60" i="87"/>
  <c r="C66" i="87"/>
  <c r="D66" i="87"/>
  <c r="D89" i="87" s="1"/>
  <c r="D90" i="87" s="1"/>
  <c r="E66" i="87"/>
  <c r="C70" i="87"/>
  <c r="D70" i="87"/>
  <c r="E70" i="87"/>
  <c r="C75" i="87"/>
  <c r="D75" i="87"/>
  <c r="E75" i="87"/>
  <c r="E89" i="87" s="1"/>
  <c r="E90" i="87" s="1"/>
  <c r="C78" i="87"/>
  <c r="D78" i="87"/>
  <c r="E78" i="87"/>
  <c r="C82" i="87"/>
  <c r="D82" i="87"/>
  <c r="E82" i="87"/>
  <c r="C96" i="87"/>
  <c r="D96" i="87"/>
  <c r="D131" i="87" s="1"/>
  <c r="D157" i="87" s="1"/>
  <c r="E96" i="87"/>
  <c r="C117" i="87"/>
  <c r="D117" i="87"/>
  <c r="E117" i="87"/>
  <c r="C132" i="87"/>
  <c r="C156" i="87" s="1"/>
  <c r="C157" i="87" s="1"/>
  <c r="D132" i="87"/>
  <c r="E132" i="87"/>
  <c r="C136" i="87"/>
  <c r="D136" i="87"/>
  <c r="E136" i="87"/>
  <c r="C143" i="87"/>
  <c r="D143" i="87"/>
  <c r="D156" i="87"/>
  <c r="E143" i="87"/>
  <c r="C148" i="87"/>
  <c r="D148" i="87"/>
  <c r="E148" i="87"/>
  <c r="G13" i="89"/>
  <c r="G14" i="89"/>
  <c r="G15" i="89"/>
  <c r="G16" i="89"/>
  <c r="G17" i="89"/>
  <c r="G18" i="89"/>
  <c r="C19" i="89"/>
  <c r="D19" i="89"/>
  <c r="E19" i="89"/>
  <c r="F19" i="89"/>
  <c r="A23" i="89"/>
  <c r="C8" i="127"/>
  <c r="C36" i="127" s="1"/>
  <c r="C41" i="127" s="1"/>
  <c r="C58" i="127" s="1"/>
  <c r="C20" i="127"/>
  <c r="C26" i="127"/>
  <c r="C30" i="127"/>
  <c r="C37" i="127"/>
  <c r="C45" i="127"/>
  <c r="C51" i="127"/>
  <c r="C8" i="126"/>
  <c r="C36" i="126" s="1"/>
  <c r="C41" i="126" s="1"/>
  <c r="C20" i="126"/>
  <c r="C26" i="126"/>
  <c r="C30" i="126"/>
  <c r="C37" i="126"/>
  <c r="C45" i="126"/>
  <c r="C51" i="126"/>
  <c r="C57" i="126" s="1"/>
  <c r="C8" i="105"/>
  <c r="C36" i="105" s="1"/>
  <c r="C41" i="105" s="1"/>
  <c r="C58" i="105" s="1"/>
  <c r="C20" i="105"/>
  <c r="C26" i="105"/>
  <c r="C30" i="105"/>
  <c r="C37" i="105"/>
  <c r="C45" i="105"/>
  <c r="C57" i="105"/>
  <c r="C51" i="105"/>
  <c r="B2" i="124"/>
  <c r="C8" i="124"/>
  <c r="C20" i="124"/>
  <c r="C26" i="124"/>
  <c r="C31" i="124"/>
  <c r="C38" i="124"/>
  <c r="C46" i="124"/>
  <c r="C52" i="124"/>
  <c r="B2" i="123"/>
  <c r="C8" i="123"/>
  <c r="C20" i="123"/>
  <c r="C26" i="123"/>
  <c r="C31" i="123"/>
  <c r="C38" i="123"/>
  <c r="C46" i="123"/>
  <c r="C58" i="123" s="1"/>
  <c r="C52" i="123"/>
  <c r="B2" i="122"/>
  <c r="C8" i="122"/>
  <c r="C20" i="122"/>
  <c r="C26" i="122"/>
  <c r="C31" i="122"/>
  <c r="C37" i="122" s="1"/>
  <c r="C42" i="122" s="1"/>
  <c r="C59" i="122" s="1"/>
  <c r="C38" i="122"/>
  <c r="C46" i="122"/>
  <c r="C52" i="122"/>
  <c r="B2" i="121"/>
  <c r="C8" i="121"/>
  <c r="C15" i="121"/>
  <c r="C22" i="121"/>
  <c r="C29" i="121"/>
  <c r="C37" i="121"/>
  <c r="C49" i="121"/>
  <c r="C55" i="121"/>
  <c r="C60" i="121"/>
  <c r="C66" i="121"/>
  <c r="C70" i="121"/>
  <c r="C75" i="121"/>
  <c r="C78" i="121"/>
  <c r="C82" i="121"/>
  <c r="C93" i="121"/>
  <c r="C114" i="121"/>
  <c r="C129" i="121"/>
  <c r="C133" i="121"/>
  <c r="C154" i="121" s="1"/>
  <c r="C140" i="121"/>
  <c r="C146" i="121"/>
  <c r="B2" i="120"/>
  <c r="C8" i="120"/>
  <c r="C65" i="120" s="1"/>
  <c r="C15" i="120"/>
  <c r="C22" i="120"/>
  <c r="C29" i="120"/>
  <c r="C37" i="120"/>
  <c r="C49" i="120"/>
  <c r="C55" i="120"/>
  <c r="C60" i="120"/>
  <c r="C66" i="120"/>
  <c r="C70" i="120"/>
  <c r="C89" i="120" s="1"/>
  <c r="C75" i="120"/>
  <c r="C78" i="120"/>
  <c r="C82" i="120"/>
  <c r="C93" i="120"/>
  <c r="C114" i="120"/>
  <c r="C128" i="120"/>
  <c r="C129" i="120"/>
  <c r="C133" i="120"/>
  <c r="C140" i="120"/>
  <c r="C146" i="120"/>
  <c r="C8" i="119"/>
  <c r="C15" i="119"/>
  <c r="C22" i="119"/>
  <c r="C29" i="119"/>
  <c r="C37" i="119"/>
  <c r="C49" i="119"/>
  <c r="C55" i="119"/>
  <c r="C60" i="119"/>
  <c r="C66" i="119"/>
  <c r="C70" i="119"/>
  <c r="C75" i="119"/>
  <c r="C78" i="119"/>
  <c r="C82" i="119"/>
  <c r="C114" i="119"/>
  <c r="C129" i="119"/>
  <c r="C133" i="119"/>
  <c r="C154" i="119" s="1"/>
  <c r="C140" i="119"/>
  <c r="C146" i="119"/>
  <c r="B7" i="71"/>
  <c r="B17" i="71"/>
  <c r="B28" i="71"/>
  <c r="B38" i="71" s="1"/>
  <c r="C7" i="71"/>
  <c r="C17" i="71" s="1"/>
  <c r="C28" i="71" s="1"/>
  <c r="C38" i="71" s="1"/>
  <c r="D7" i="71"/>
  <c r="D17" i="71" s="1"/>
  <c r="D28" i="71" s="1"/>
  <c r="D38" i="71" s="1"/>
  <c r="E8" i="71"/>
  <c r="E9" i="71"/>
  <c r="E10" i="71"/>
  <c r="E11" i="71"/>
  <c r="E12" i="71"/>
  <c r="E13" i="71"/>
  <c r="E14" i="71"/>
  <c r="B15" i="71"/>
  <c r="C15" i="71"/>
  <c r="D15" i="71"/>
  <c r="E18" i="71"/>
  <c r="E19" i="71"/>
  <c r="E20" i="71"/>
  <c r="E21" i="71"/>
  <c r="E24" i="71" s="1"/>
  <c r="E22" i="71"/>
  <c r="E23" i="71"/>
  <c r="B24" i="71"/>
  <c r="C24" i="71"/>
  <c r="D24" i="71"/>
  <c r="E29" i="71"/>
  <c r="E36" i="71" s="1"/>
  <c r="E30" i="71"/>
  <c r="E31" i="71"/>
  <c r="E32" i="71"/>
  <c r="E33" i="71"/>
  <c r="E34" i="71"/>
  <c r="E35" i="71"/>
  <c r="B36" i="71"/>
  <c r="C36" i="71"/>
  <c r="D36" i="71"/>
  <c r="E39" i="71"/>
  <c r="E40" i="71"/>
  <c r="E41" i="71"/>
  <c r="E42" i="71"/>
  <c r="E43" i="71"/>
  <c r="B44" i="71"/>
  <c r="C44" i="71"/>
  <c r="D44" i="71"/>
  <c r="F6" i="64"/>
  <c r="F8" i="64"/>
  <c r="F25" i="64" s="1"/>
  <c r="F9" i="64"/>
  <c r="F10" i="64"/>
  <c r="F11" i="64"/>
  <c r="F12" i="64"/>
  <c r="F13" i="64"/>
  <c r="F14" i="64"/>
  <c r="F15" i="64"/>
  <c r="F16" i="64"/>
  <c r="F17" i="64"/>
  <c r="F18" i="64"/>
  <c r="F19" i="64"/>
  <c r="F20" i="64"/>
  <c r="F21" i="64"/>
  <c r="F22" i="64"/>
  <c r="F23" i="64"/>
  <c r="F24" i="64"/>
  <c r="B25" i="64"/>
  <c r="D25" i="64"/>
  <c r="E25" i="64"/>
  <c r="D4" i="63"/>
  <c r="D6" i="64"/>
  <c r="F4" i="63"/>
  <c r="F6" i="63"/>
  <c r="F7" i="63"/>
  <c r="F8" i="63"/>
  <c r="F9" i="63"/>
  <c r="F10" i="63"/>
  <c r="F11" i="63"/>
  <c r="F12" i="63"/>
  <c r="F13" i="63"/>
  <c r="F14" i="63"/>
  <c r="F15" i="63"/>
  <c r="F16" i="63"/>
  <c r="F17" i="63"/>
  <c r="F18" i="63"/>
  <c r="F19" i="63"/>
  <c r="F20" i="63"/>
  <c r="F21" i="63"/>
  <c r="D24" i="63"/>
  <c r="C11" i="78"/>
  <c r="C14" i="77"/>
  <c r="C7" i="62"/>
  <c r="D7" i="62"/>
  <c r="E7" i="62"/>
  <c r="F9" i="62"/>
  <c r="F14" i="62" s="1"/>
  <c r="F10" i="62"/>
  <c r="F11" i="62"/>
  <c r="F12" i="62"/>
  <c r="F13" i="62"/>
  <c r="C14" i="62"/>
  <c r="D14" i="62"/>
  <c r="E14" i="62"/>
  <c r="A4" i="76"/>
  <c r="E2" i="61"/>
  <c r="C5" i="77" s="1"/>
  <c r="C5" i="78" s="1"/>
  <c r="F3" i="63" s="1"/>
  <c r="F5" i="64" s="1"/>
  <c r="C17" i="61"/>
  <c r="E17" i="61"/>
  <c r="C18" i="61"/>
  <c r="C30" i="61"/>
  <c r="C24" i="61"/>
  <c r="E30" i="61"/>
  <c r="E2" i="73"/>
  <c r="E18" i="73"/>
  <c r="E30" i="73"/>
  <c r="C19" i="73"/>
  <c r="C24" i="73"/>
  <c r="C29" i="73" s="1"/>
  <c r="E29" i="73"/>
  <c r="D14" i="76"/>
  <c r="B2" i="132"/>
  <c r="C7" i="132"/>
  <c r="C95" i="132" s="1"/>
  <c r="C162" i="132" s="1"/>
  <c r="C8" i="132"/>
  <c r="C96" i="132" s="1"/>
  <c r="C10" i="132"/>
  <c r="C17" i="132"/>
  <c r="C24" i="132"/>
  <c r="C31" i="132"/>
  <c r="C39" i="132"/>
  <c r="C51" i="132"/>
  <c r="C57" i="132"/>
  <c r="C62" i="132"/>
  <c r="C68" i="132"/>
  <c r="C72" i="132"/>
  <c r="C77" i="132"/>
  <c r="C80" i="132"/>
  <c r="C84" i="132"/>
  <c r="C98" i="132"/>
  <c r="C133" i="132"/>
  <c r="C119" i="132"/>
  <c r="C134" i="132"/>
  <c r="C138" i="132"/>
  <c r="C145" i="132"/>
  <c r="C158" i="132" s="1"/>
  <c r="C150" i="132"/>
  <c r="B2" i="131"/>
  <c r="C7" i="131"/>
  <c r="C95" i="131" s="1"/>
  <c r="C162" i="131" s="1"/>
  <c r="C8" i="131"/>
  <c r="C96" i="131" s="1"/>
  <c r="C10" i="131"/>
  <c r="C67" i="131" s="1"/>
  <c r="C17" i="131"/>
  <c r="C24" i="131"/>
  <c r="C31" i="131"/>
  <c r="C39" i="131"/>
  <c r="C51" i="131"/>
  <c r="C57" i="131"/>
  <c r="C62" i="131"/>
  <c r="C68" i="131"/>
  <c r="C91" i="131"/>
  <c r="C72" i="131"/>
  <c r="C77" i="131"/>
  <c r="C80" i="131"/>
  <c r="C84" i="131"/>
  <c r="C98" i="131"/>
  <c r="C133" i="131" s="1"/>
  <c r="C159" i="131" s="1"/>
  <c r="C119" i="131"/>
  <c r="C134" i="131"/>
  <c r="C158" i="131" s="1"/>
  <c r="C164" i="131" s="1"/>
  <c r="C138" i="131"/>
  <c r="C145" i="131"/>
  <c r="C150" i="131"/>
  <c r="B2" i="130"/>
  <c r="C7" i="130"/>
  <c r="C95" i="130" s="1"/>
  <c r="C162" i="130" s="1"/>
  <c r="C98" i="130"/>
  <c r="C119" i="130"/>
  <c r="C134" i="130"/>
  <c r="C138" i="130"/>
  <c r="C145" i="130"/>
  <c r="C158" i="130" s="1"/>
  <c r="C150" i="130"/>
  <c r="B2" i="1"/>
  <c r="C8" i="1"/>
  <c r="C6" i="77" s="1"/>
  <c r="C17" i="1"/>
  <c r="C24" i="1"/>
  <c r="C31" i="1"/>
  <c r="C39" i="1"/>
  <c r="C51" i="1"/>
  <c r="C57" i="1"/>
  <c r="C62" i="1"/>
  <c r="C68" i="1"/>
  <c r="C72" i="1"/>
  <c r="C77" i="1"/>
  <c r="C80" i="1"/>
  <c r="C84" i="1"/>
  <c r="C95" i="1"/>
  <c r="C162" i="1"/>
  <c r="C119" i="1"/>
  <c r="C134" i="1"/>
  <c r="C158" i="1" s="1"/>
  <c r="B14" i="76" s="1"/>
  <c r="E14" i="76" s="1"/>
  <c r="C138" i="1"/>
  <c r="C145" i="1"/>
  <c r="C150" i="1"/>
  <c r="A12" i="75"/>
  <c r="A11" i="76" s="1"/>
  <c r="C10" i="1"/>
  <c r="C128" i="121"/>
  <c r="C155" i="121" s="1"/>
  <c r="H18" i="66"/>
  <c r="C65" i="121"/>
  <c r="D18" i="66"/>
  <c r="I14" i="66"/>
  <c r="F18" i="66"/>
  <c r="I9" i="66"/>
  <c r="G19" i="89"/>
  <c r="C154" i="120"/>
  <c r="C155" i="120" s="1"/>
  <c r="E156" i="87"/>
  <c r="C37" i="123"/>
  <c r="C42" i="123" s="1"/>
  <c r="C59" i="123" s="1"/>
  <c r="C58" i="124"/>
  <c r="C37" i="124"/>
  <c r="C42" i="124" s="1"/>
  <c r="C59" i="124" s="1"/>
  <c r="E5" i="62"/>
  <c r="C57" i="127"/>
  <c r="E15" i="71"/>
  <c r="C91" i="132"/>
  <c r="C67" i="132"/>
  <c r="C92" i="132" s="1"/>
  <c r="C89" i="121"/>
  <c r="C90" i="121" s="1"/>
  <c r="C156" i="121" s="1"/>
  <c r="I12" i="66"/>
  <c r="C163" i="132"/>
  <c r="C89" i="119"/>
  <c r="C65" i="119"/>
  <c r="C90" i="119" s="1"/>
  <c r="C58" i="122"/>
  <c r="C128" i="119"/>
  <c r="C155" i="119" s="1"/>
  <c r="C32" i="134"/>
  <c r="C33" i="134"/>
  <c r="C31" i="134"/>
  <c r="C36" i="134"/>
  <c r="C28" i="134"/>
  <c r="C35" i="134"/>
  <c r="C34" i="134"/>
  <c r="C30" i="134"/>
  <c r="C29" i="134"/>
  <c r="D65" i="87"/>
  <c r="E131" i="87"/>
  <c r="E157" i="87" s="1"/>
  <c r="E65" i="87"/>
  <c r="C131" i="87"/>
  <c r="C89" i="87"/>
  <c r="C65" i="87"/>
  <c r="C90" i="87" s="1"/>
  <c r="D6" i="76"/>
  <c r="C133" i="130"/>
  <c r="C159" i="130" s="1"/>
  <c r="C91" i="1"/>
  <c r="C164" i="1" s="1"/>
  <c r="C67" i="1"/>
  <c r="C163" i="1" s="1"/>
  <c r="B6" i="76"/>
  <c r="E6" i="76" s="1"/>
  <c r="C90" i="3"/>
  <c r="C19" i="134"/>
  <c r="E44" i="71"/>
  <c r="K27" i="24"/>
  <c r="D27" i="24"/>
  <c r="E27" i="24"/>
  <c r="J27" i="24"/>
  <c r="F27" i="24"/>
  <c r="C27" i="24"/>
  <c r="N27" i="24"/>
  <c r="O15" i="24"/>
  <c r="O27" i="24" s="1"/>
  <c r="L27" i="24"/>
  <c r="H27" i="24"/>
  <c r="O26" i="24"/>
  <c r="E31" i="73"/>
  <c r="C31" i="73"/>
  <c r="D13" i="76"/>
  <c r="C31" i="61"/>
  <c r="E33" i="61" s="1"/>
  <c r="C32" i="61"/>
  <c r="E32" i="61"/>
  <c r="E31" i="61"/>
  <c r="C33" i="61" s="1"/>
  <c r="F24" i="63"/>
  <c r="C18" i="134"/>
  <c r="C42" i="134"/>
  <c r="C22" i="134"/>
  <c r="C39" i="134"/>
  <c r="C40" i="134"/>
  <c r="C43" i="134"/>
  <c r="C23" i="134"/>
  <c r="C24" i="134"/>
  <c r="C17" i="134"/>
  <c r="C44" i="134"/>
  <c r="C14" i="134"/>
  <c r="C27" i="134"/>
  <c r="C10" i="134"/>
  <c r="C12" i="134"/>
  <c r="C7" i="134"/>
  <c r="C9" i="134"/>
  <c r="C13" i="134"/>
  <c r="C8" i="134"/>
  <c r="C41" i="134"/>
  <c r="C15" i="134"/>
  <c r="C20" i="134"/>
  <c r="C21" i="134"/>
  <c r="C38" i="134"/>
  <c r="C25" i="134"/>
  <c r="C37" i="134"/>
  <c r="C11" i="134"/>
  <c r="C26" i="134"/>
  <c r="C16" i="134"/>
  <c r="C39" i="128" l="1"/>
  <c r="C164" i="130"/>
  <c r="C163" i="130"/>
  <c r="C92" i="130"/>
  <c r="C160" i="130" s="1"/>
  <c r="C58" i="126"/>
  <c r="C160" i="132"/>
  <c r="C58" i="125"/>
  <c r="C159" i="1"/>
  <c r="B15" i="76" s="1"/>
  <c r="E15" i="76" s="1"/>
  <c r="B13" i="76"/>
  <c r="E13" i="76" s="1"/>
  <c r="C159" i="132"/>
  <c r="C164" i="132"/>
  <c r="E39" i="128"/>
  <c r="C30" i="73"/>
  <c r="D7" i="76"/>
  <c r="C156" i="119"/>
  <c r="C90" i="120"/>
  <c r="C156" i="120" s="1"/>
  <c r="E158" i="87"/>
  <c r="C163" i="131"/>
  <c r="C92" i="131"/>
  <c r="C160" i="131" s="1"/>
  <c r="C4" i="3"/>
  <c r="C4" i="119" s="1"/>
  <c r="C4" i="120" s="1"/>
  <c r="C4" i="121" s="1"/>
  <c r="C4" i="79" s="1"/>
  <c r="C4" i="122" s="1"/>
  <c r="C4" i="123" s="1"/>
  <c r="C4" i="124" s="1"/>
  <c r="C4" i="105" s="1"/>
  <c r="C4" i="125" s="1"/>
  <c r="C4" i="126" s="1"/>
  <c r="C4" i="127" s="1"/>
  <c r="G11" i="89" s="1"/>
  <c r="E5" i="87" s="1"/>
  <c r="D6" i="71"/>
  <c r="D27" i="71" s="1"/>
  <c r="E6" i="87"/>
  <c r="E94" i="87" s="1"/>
  <c r="C4" i="73"/>
  <c r="B7" i="76"/>
  <c r="E7" i="76" s="1"/>
  <c r="C92" i="1"/>
  <c r="E4" i="63"/>
  <c r="E6" i="64" s="1"/>
  <c r="C96" i="1"/>
  <c r="D15" i="76"/>
  <c r="C4" i="61" l="1"/>
  <c r="E4" i="73"/>
  <c r="E4" i="61"/>
  <c r="D8" i="76"/>
  <c r="C32" i="73"/>
  <c r="E32" i="73"/>
  <c r="E93" i="87"/>
  <c r="I2" i="66"/>
  <c r="D4" i="88" s="1"/>
  <c r="O3" i="24" s="1"/>
  <c r="B8" i="76"/>
  <c r="C160" i="1"/>
  <c r="C4" i="70" l="1"/>
  <c r="E5" i="128"/>
  <c r="E28" i="128" s="1"/>
  <c r="E8" i="76"/>
</calcChain>
</file>

<file path=xl/sharedStrings.xml><?xml version="1.0" encoding="utf-8"?>
<sst xmlns="http://schemas.openxmlformats.org/spreadsheetml/2006/main" count="4438" uniqueCount="758">
  <si>
    <t>Beruházási (felhalmozási) kiadások előirányzata beruházásonként</t>
  </si>
  <si>
    <t>Felújítási kiadások előirányzata felújításonként</t>
  </si>
  <si>
    <t>Vállalkozási maradvány igénybevétele</t>
  </si>
  <si>
    <t>Adatszolgáltatás 
az elismert tartozásállományról</t>
  </si>
  <si>
    <t>Többéves kihatással járó döntések számszerűsítése évenkénti bontásban és összesítve célok szerint</t>
  </si>
  <si>
    <t>Működési célú finanszírozási kiadások
(hiteltörlesztés, értékpapír vásárlás, stb.)</t>
  </si>
  <si>
    <t>Felhalmozási célú finanszírozási kiadások
(hiteltörlesztés, értékpapír vásárlás, stb.)</t>
  </si>
  <si>
    <t>Az önkormányzat által adott közvetett támogatások
(kedvezmények)</t>
  </si>
  <si>
    <t>Eszközök hasznosítása utáni kedvezmény, mentesség</t>
  </si>
  <si>
    <t>Helyiségek hasznosítása utáni kedvezmény, mentesség</t>
  </si>
  <si>
    <t>Felhalmozási bevételek</t>
  </si>
  <si>
    <t>Finanszírozási bevételek</t>
  </si>
  <si>
    <t xml:space="preserve"> Egyéb működési célú kiadások</t>
  </si>
  <si>
    <t>Finanszírozási kiadások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</si>
  <si>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</si>
  <si>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</si>
  <si>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</si>
  <si>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</si>
  <si>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</si>
  <si>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</si>
  <si>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</si>
  <si>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</si>
  <si>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</si>
  <si>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</si>
  <si>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</si>
  <si>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</si>
  <si>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</si>
  <si>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</si>
  <si>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</si>
  <si>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</si>
  <si>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</si>
  <si>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</si>
  <si>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</si>
  <si>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</si>
  <si>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</si>
  <si>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</si>
  <si>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</si>
  <si>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</si>
  <si>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</si>
  <si>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</si>
  <si>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</si>
  <si>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</si>
  <si>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</si>
  <si>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</si>
  <si>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</si>
  <si>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</si>
  <si>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</si>
  <si>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</si>
  <si>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</si>
  <si>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</si>
  <si>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</si>
  <si>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</si>
  <si>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Jogcím</t>
  </si>
  <si>
    <t>Összesen:</t>
  </si>
  <si>
    <t>01</t>
  </si>
  <si>
    <t>Előirányzat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</si>
  <si>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</si>
  <si>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</si>
  <si>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</si>
  <si>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</si>
  <si>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</si>
  <si>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</si>
  <si>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</si>
  <si>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</si>
  <si>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</si>
  <si>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</si>
  <si>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</si>
  <si>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</si>
  <si>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Kiadás vonzata évenként</t>
  </si>
  <si>
    <t>Sor-
szám</t>
  </si>
  <si>
    <t>............................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</si>
  <si>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</si>
  <si>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</si>
  <si>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</si>
  <si>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</si>
  <si>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</si>
  <si>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</si>
  <si>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</si>
  <si>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</si>
  <si>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</si>
  <si>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</si>
  <si>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</si>
  <si>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</si>
  <si>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</si>
  <si>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</si>
  <si>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Kötelezettség jogcíme</t>
  </si>
  <si>
    <t>Köt. váll.
 éve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</si>
  <si>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</si>
  <si>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</si>
  <si>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</si>
  <si>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</si>
  <si>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</si>
  <si>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</si>
  <si>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</si>
  <si>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</si>
  <si>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</si>
  <si>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</si>
  <si>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</si>
  <si>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</si>
  <si>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</si>
  <si>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</si>
  <si>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</si>
  <si>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</si>
  <si>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</si>
  <si>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</si>
  <si>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</si>
  <si>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</si>
  <si>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</si>
  <si>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</si>
  <si>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</si>
  <si>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</si>
  <si>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</si>
  <si>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</si>
  <si>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</si>
  <si>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</si>
  <si>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</si>
  <si>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</si>
  <si>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</si>
  <si>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</si>
  <si>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</si>
  <si>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</si>
  <si>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</si>
  <si>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</si>
  <si>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</si>
  <si>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</si>
  <si>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Támogatott szervezet neve</t>
  </si>
  <si>
    <t>Támogatás célja</t>
  </si>
  <si>
    <t>30.</t>
  </si>
  <si>
    <t>31.</t>
  </si>
  <si>
    <t>32.</t>
  </si>
  <si>
    <t>33.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</si>
  <si>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</si>
  <si>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</si>
  <si>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</si>
  <si>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</si>
  <si>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</si>
  <si>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</si>
  <si>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</si>
  <si>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EU-s projekt neve, azonosítója: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</si>
  <si>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</si>
  <si>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</si>
  <si>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</si>
  <si>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</si>
  <si>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</si>
  <si>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</si>
  <si>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Összesen (1+4+7+9+11)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</si>
  <si>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</si>
  <si>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</si>
  <si>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</si>
  <si>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</si>
  <si>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</si>
  <si>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</si>
  <si>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</si>
  <si>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</si>
  <si>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</si>
  <si>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</si>
  <si>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</si>
  <si>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</si>
  <si>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</si>
  <si>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</si>
  <si>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</si>
  <si>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</si>
  <si>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</si>
  <si>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</si>
  <si>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</si>
  <si>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</si>
  <si>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</si>
  <si>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</si>
  <si>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</si>
  <si>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</si>
  <si>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</si>
  <si>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</si>
  <si>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</si>
  <si>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</si>
  <si>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</si>
  <si>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</si>
  <si>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</si>
  <si>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</si>
  <si>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</si>
  <si>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</si>
  <si>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</si>
  <si>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</si>
  <si>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</si>
  <si>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</si>
  <si>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</si>
  <si>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</si>
  <si>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</si>
  <si>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</si>
  <si>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</si>
  <si>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</si>
  <si>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</si>
  <si>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</si>
  <si>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</si>
  <si>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</si>
  <si>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</si>
  <si>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Bevételi jogcímek</t>
  </si>
  <si>
    <t>MEGNEVEZÉS</t>
  </si>
  <si>
    <t>ÖSSZES KÖTELEZETTSÉG</t>
  </si>
  <si>
    <t>SAJÁT BEVÉTELEK ÖSSZESEN*</t>
  </si>
  <si>
    <t>Fejlesztési cél leírása</t>
  </si>
  <si>
    <t>ADÓSSÁGOT KELETKEZTETŐ ÜGYLETEK VÁRHATÓ EGYÜTTES ÖSSZEGE</t>
  </si>
  <si>
    <t>Nem kötelező!</t>
  </si>
  <si>
    <t>Feladat megnevezése</t>
  </si>
  <si>
    <t>Költségvetési szerv megnevezése</t>
  </si>
  <si>
    <t>Száma</t>
  </si>
  <si>
    <t>Közfoglalkoztatottak létszáma (fő)</t>
  </si>
  <si>
    <t>Beruházási kiadások beruházásonként</t>
  </si>
  <si>
    <t>Felújítási kiadások felújításonként</t>
  </si>
  <si>
    <t>Egyéb (Pl.: garancia és kezességvállalás, stb.)</t>
  </si>
  <si>
    <t>Költségvetési szerv neve:</t>
  </si>
  <si>
    <t>Költségvetési szerv számlaszáma: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</si>
  <si>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</si>
  <si>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</si>
  <si>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</si>
  <si>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</si>
  <si>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</si>
  <si>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</si>
  <si>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</si>
  <si>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</si>
  <si>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</si>
  <si>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</si>
  <si>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</si>
  <si>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</si>
  <si>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Fejlesztés várható kiadása</t>
  </si>
  <si>
    <t>*Az adósságot keletkeztető ügyletekhez történő hozzájárulás részletes szabályairól szóló 353/2011. (XII.31.) Korm. Rendelet 2.§ (1) bekezdése alapján.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</si>
  <si>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</si>
  <si>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</si>
  <si>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</si>
  <si>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</si>
  <si>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</si>
  <si>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</si>
  <si>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</si>
  <si>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</si>
  <si>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</si>
  <si>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</si>
  <si>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</si>
  <si>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</si>
  <si>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</si>
  <si>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</si>
  <si>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</si>
  <si>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</si>
  <si>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</si>
  <si>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</si>
  <si>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</si>
  <si>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</si>
  <si>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</si>
  <si>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</si>
  <si>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</si>
  <si>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Évek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</si>
  <si>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</si>
  <si>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</si>
  <si>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</si>
  <si>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</si>
  <si>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</si>
  <si>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</si>
  <si>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</si>
  <si>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</si>
  <si>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</si>
  <si>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</si>
  <si>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</si>
  <si>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</si>
  <si>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</si>
  <si>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</si>
  <si>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</si>
  <si>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</si>
  <si>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</si>
  <si>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</si>
  <si>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</si>
  <si>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</si>
  <si>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</si>
  <si>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</si>
  <si>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</si>
  <si>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</si>
  <si>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</si>
  <si>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</si>
  <si>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</si>
  <si>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</si>
  <si>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</si>
  <si>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</si>
  <si>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</si>
  <si>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</si>
  <si>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</si>
  <si>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</si>
  <si>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</si>
  <si>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</si>
  <si>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</si>
  <si>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</si>
  <si>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</si>
  <si>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</si>
  <si>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</si>
  <si>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</si>
  <si>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</si>
  <si>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</si>
  <si>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</si>
  <si>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</si>
  <si>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</si>
  <si>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</si>
  <si>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</si>
  <si>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</si>
  <si>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</si>
  <si>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</si>
  <si>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</si>
  <si>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</si>
  <si>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</si>
  <si>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</si>
  <si>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</si>
  <si>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</si>
  <si>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</si>
  <si>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</si>
  <si>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</si>
  <si>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</si>
  <si>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</si>
  <si>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</si>
  <si>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Befektetési célú belföldi értékpapírok beváltása,  értékesítése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</si>
  <si>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</si>
  <si>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</si>
  <si>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</si>
  <si>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</si>
  <si>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</si>
  <si>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</si>
  <si>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</si>
  <si>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</si>
  <si>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</si>
  <si>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</si>
  <si>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</si>
  <si>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</si>
  <si>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</si>
  <si>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</si>
  <si>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</si>
  <si>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</si>
  <si>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</si>
  <si>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</si>
  <si>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</si>
  <si>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</si>
  <si>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</si>
  <si>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</si>
  <si>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</si>
  <si>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</si>
  <si>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</si>
  <si>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</si>
  <si>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</si>
  <si>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</si>
  <si>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</si>
  <si>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</si>
  <si>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</si>
  <si>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</si>
  <si>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</si>
  <si>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</si>
  <si>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</si>
  <si>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</si>
  <si>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</si>
  <si>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</si>
  <si>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</si>
  <si>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</si>
  <si>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</si>
  <si>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</si>
  <si>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</si>
  <si>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</si>
  <si>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</si>
  <si>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</si>
  <si>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</si>
  <si>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</si>
  <si>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</si>
  <si>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</si>
  <si>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</si>
  <si>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</si>
  <si>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</si>
  <si>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</si>
  <si>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</si>
  <si>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</si>
  <si>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</si>
  <si>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</si>
  <si>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</si>
  <si>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</si>
  <si>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</si>
  <si>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</si>
  <si>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</si>
  <si>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</si>
  <si>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</si>
  <si>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</si>
  <si>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</si>
  <si>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</si>
  <si>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</si>
  <si>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</si>
  <si>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</si>
  <si>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</si>
  <si>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</si>
  <si>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</si>
  <si>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</si>
  <si>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</si>
  <si>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</si>
  <si>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</si>
  <si>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</si>
  <si>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</si>
  <si>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</si>
  <si>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</si>
  <si>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</si>
  <si>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</si>
  <si>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</si>
  <si>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</si>
  <si>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</si>
  <si>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</si>
  <si>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</si>
  <si>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</si>
  <si>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</si>
  <si>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</si>
  <si>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</si>
  <si>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</si>
  <si>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</si>
  <si>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</si>
  <si>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</si>
  <si>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</si>
  <si>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</si>
  <si>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</si>
  <si>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</si>
  <si>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</si>
  <si>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</si>
  <si>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</si>
  <si>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</si>
  <si>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</si>
  <si>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</si>
  <si>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</si>
  <si>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</si>
  <si>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</si>
  <si>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</si>
  <si>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</si>
  <si>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</si>
  <si>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>Önként vállalt feladatok bevételei, kiadása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</si>
  <si>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</si>
  <si>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</si>
  <si>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</si>
  <si>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</si>
  <si>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</si>
  <si>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</si>
  <si>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</si>
  <si>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</si>
  <si>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</si>
  <si>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</si>
  <si>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</si>
  <si>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</si>
  <si>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</si>
  <si>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</si>
  <si>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</si>
  <si>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</si>
  <si>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</si>
  <si>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</si>
  <si>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</si>
  <si>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</si>
  <si>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</si>
  <si>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</si>
  <si>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</si>
  <si>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</si>
  <si>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</si>
  <si>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</si>
  <si>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</si>
  <si>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</si>
  <si>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</si>
  <si>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</si>
  <si>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</si>
  <si>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</si>
  <si>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</si>
  <si>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</si>
  <si>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</si>
  <si>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</si>
  <si>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</si>
  <si>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</si>
  <si>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</si>
  <si>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</si>
  <si>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</si>
  <si>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</si>
  <si>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</si>
  <si>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</si>
  <si>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</si>
  <si>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</si>
  <si>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</si>
  <si>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</si>
  <si>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</si>
  <si>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</si>
  <si>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</si>
  <si>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</si>
  <si>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</si>
  <si>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</si>
  <si>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</si>
  <si>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</si>
  <si>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</si>
  <si>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</si>
  <si>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</si>
  <si>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</si>
  <si>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</si>
  <si>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</si>
  <si>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</si>
  <si>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</si>
  <si>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</si>
  <si>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E</t>
  </si>
  <si>
    <t>D</t>
  </si>
  <si>
    <t>F</t>
  </si>
  <si>
    <t>G</t>
  </si>
  <si>
    <t>H</t>
  </si>
  <si>
    <t>I=(D+E+F+G+H)</t>
  </si>
  <si>
    <t>Összesen
(F=C+D+E)</t>
  </si>
  <si>
    <t>Helyi adóból és a települési adóból származó bevétel</t>
  </si>
  <si>
    <t>Osztalék, koncessziós díj és hozambevétel</t>
  </si>
  <si>
    <t>Kezesség-, illetve garanciavállalással kapcsolatos megtérülés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</si>
  <si>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</si>
  <si>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</si>
  <si>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</si>
  <si>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</si>
  <si>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</si>
  <si>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</si>
  <si>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</si>
  <si>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</si>
  <si>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</si>
  <si>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</si>
  <si>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</si>
  <si>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</si>
  <si>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</si>
  <si>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</si>
  <si>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</si>
  <si>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</si>
  <si>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</si>
  <si>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</si>
  <si>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</si>
  <si>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</si>
  <si>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</si>
  <si>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</si>
  <si>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Államigazgatási feladatok bevételei, kiadása</t>
  </si>
  <si>
    <t>KIADÁSOK ÖSSZESEN: (1.+2.+3.)</t>
  </si>
  <si>
    <t>Államigazgatási feladatok bevételei, kiadásai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</si>
  <si>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</si>
  <si>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</si>
  <si>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</si>
  <si>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</si>
  <si>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</si>
  <si>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</si>
  <si>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</si>
  <si>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</si>
  <si>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</si>
  <si>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</si>
  <si>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</si>
  <si>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</si>
  <si>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</si>
  <si>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</si>
  <si>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</si>
  <si>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</si>
  <si>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</si>
  <si>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</si>
  <si>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</si>
  <si>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Önkormányzatok szociális és gyermekjóléti, étkeztetési feladatainak támogatása</t>
  </si>
  <si>
    <t>Közhatalmi bevételek (4.1.+…+4.7.)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</si>
  <si>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</si>
  <si>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</si>
  <si>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</si>
  <si>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</si>
  <si>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</si>
  <si>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</si>
  <si>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</si>
  <si>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Kamatbevételek és más nyereségjellegű bevételek</t>
  </si>
  <si>
    <t>Közhatalmi bevételek (4.1.+...+4.7.)</t>
  </si>
  <si>
    <t>Kamatbevételek és más nyereség jellegű bevételek</t>
  </si>
  <si>
    <t>F=(B-D-E)</t>
  </si>
  <si>
    <t>Kiemelt előirányzat, előirányzat megnevezése</t>
  </si>
  <si>
    <t>Forintban!</t>
  </si>
  <si>
    <t>Bruttó  hiány:</t>
  </si>
  <si>
    <t>Bruttó  többlet:</t>
  </si>
  <si>
    <t xml:space="preserve">   3.5.-ből EU-s támogatás</t>
  </si>
  <si>
    <t xml:space="preserve">   Rövid lejáratú  hitelek, kölcsönök felvétele pénzügyi vállalkozástól</t>
  </si>
  <si>
    <t>Éven belüli lejáratú belföldi értékpapírok kibocsátása</t>
  </si>
  <si>
    <t>Éven túli lejáratú belföldi értékpapírok kibocsátása</t>
  </si>
  <si>
    <t>Lekötött betétek megszüntetése</t>
  </si>
  <si>
    <t xml:space="preserve">Egyéb működési célú támogatások bevételei államháztartáson belülről </t>
  </si>
  <si>
    <t>Egyéb felhalmozási célú kiadások</t>
  </si>
  <si>
    <t xml:space="preserve">   Elszámolásból származó bevételek</t>
  </si>
  <si>
    <t xml:space="preserve">   2.5.-ből EU-s támogatás</t>
  </si>
  <si>
    <t xml:space="preserve">   Egyéb működési bevételek</t>
  </si>
  <si>
    <t>2019. évi előirányzat BEVÉTELEK</t>
  </si>
  <si>
    <t>2019. ÉVI KÖLTSÉGVETÉS</t>
  </si>
  <si>
    <t>ÖSSZEVONT MÉRLEGE</t>
  </si>
  <si>
    <t>KÖTELEZŐ FELADATOK MÉRLEGE</t>
  </si>
  <si>
    <t>ÖNKÉNT VÁLLALT FELADATOK MÉRLEGE</t>
  </si>
  <si>
    <t>ÁLLAMIGAZGATÁSI FELADATOK MÉRLEGE</t>
  </si>
  <si>
    <t>Tartalomjegyzék</t>
  </si>
  <si>
    <t>Ugrás</t>
  </si>
  <si>
    <t>ALAPADATOK</t>
  </si>
  <si>
    <t>KÖLTSÉGVETÉSI RENDLET</t>
  </si>
  <si>
    <t>1. költségvetési szerv neve</t>
  </si>
  <si>
    <t>2. költségvetési szerv neve</t>
  </si>
  <si>
    <t>3. költségvetési szerv neve</t>
  </si>
  <si>
    <t>4. költségvetési szerv neve</t>
  </si>
  <si>
    <t>5. költségvetési szerv neve</t>
  </si>
  <si>
    <t>6. költségvetési szerv neve</t>
  </si>
  <si>
    <t>7. költségvetési szerv neve</t>
  </si>
  <si>
    <t>8. költségvetési szerv neve</t>
  </si>
  <si>
    <t>10. költségvetési szerv neve</t>
  </si>
  <si>
    <t>2 kvi név</t>
  </si>
  <si>
    <t>4 kvi név</t>
  </si>
  <si>
    <t>5 kvi név</t>
  </si>
  <si>
    <t>6 kvi név</t>
  </si>
  <si>
    <t>7 kvi név</t>
  </si>
  <si>
    <t>8 kvi név</t>
  </si>
  <si>
    <t>9 kvi név</t>
  </si>
  <si>
    <t>10 kvi név</t>
  </si>
  <si>
    <t>Tájékoztató a 2017. évi tény, 2018. évi várható és 2019. évi terv adatokról</t>
  </si>
  <si>
    <t>BEVÉTELEI, KIADÁSAI</t>
  </si>
  <si>
    <t>2019. ÉVI KÖLTSÉGVETÉSI ÉVET KÖVETŐ 3 ÉV TERVEZETT</t>
  </si>
  <si>
    <t>A dokumentációs rendszerben található táblázatok listája</t>
  </si>
  <si>
    <t>Dokumentum neve</t>
  </si>
  <si>
    <t>Alapadatok</t>
  </si>
  <si>
    <t>Adatok megadása</t>
  </si>
  <si>
    <t>Összefüggések</t>
  </si>
  <si>
    <t>Táblázuatok adatainak összefüggései</t>
  </si>
  <si>
    <t xml:space="preserve">1.1. melléklet </t>
  </si>
  <si>
    <t>Önkormányzat összevont pénzügyi mérlege összesen</t>
  </si>
  <si>
    <t>1.2. melléklet</t>
  </si>
  <si>
    <t>1.3. melléklet</t>
  </si>
  <si>
    <t xml:space="preserve">Önkormányzat kötelező feladatainak összevont pénzügyi mérlege  </t>
  </si>
  <si>
    <t xml:space="preserve">Önkormányzat önként vállalt feladatainak összevont pénzügyi mérlege  </t>
  </si>
  <si>
    <t>1.4. melléklet</t>
  </si>
  <si>
    <t xml:space="preserve">Önkormányzat államigazgatási feladatainak összevont pénzügyi mérlege  </t>
  </si>
  <si>
    <t>2.1. melléklet</t>
  </si>
  <si>
    <t>Működési célú bevételek, kiadások mérlege</t>
  </si>
  <si>
    <t>2.2. melléklet</t>
  </si>
  <si>
    <t>Felhalmozási célú bevételek, kiadások mérlege</t>
  </si>
  <si>
    <t>Ellenőrző lista</t>
  </si>
  <si>
    <t>Ellenőrzés az 1-es és 2.1., 2.2. mellékletek adati esetében</t>
  </si>
  <si>
    <t>3. melléklet</t>
  </si>
  <si>
    <t>Adósságet keletekeztető ügyletek táblázata</t>
  </si>
  <si>
    <t>4. melléklet</t>
  </si>
  <si>
    <t>Önkormányzat saját bevételeinek bemutatása</t>
  </si>
  <si>
    <t>Az önkormányzat adósságot keletkeztető fejlesztései céljai</t>
  </si>
  <si>
    <t>5. melléklet</t>
  </si>
  <si>
    <t>6. melléklet</t>
  </si>
  <si>
    <t>Beruházások előirányzatai</t>
  </si>
  <si>
    <t>7. melléklet</t>
  </si>
  <si>
    <t>Felújítások előirányzatai</t>
  </si>
  <si>
    <t>8. melléklet</t>
  </si>
  <si>
    <t>EU-s projektek táblázatai</t>
  </si>
  <si>
    <t>9.1. melléklet</t>
  </si>
  <si>
    <t>Önkormányzat bevételei kiadásai (összesen)</t>
  </si>
  <si>
    <t>9.1.1. melléklet</t>
  </si>
  <si>
    <t xml:space="preserve">Önkormányzat kötelező feladatai  </t>
  </si>
  <si>
    <t>9.1.2. melléklet</t>
  </si>
  <si>
    <t xml:space="preserve">Önkormányzat önként vállalt feladatai </t>
  </si>
  <si>
    <t>9.1.3. melléklet</t>
  </si>
  <si>
    <t xml:space="preserve">Önkormányzat államigazgatási feladatai </t>
  </si>
  <si>
    <t>9.2. melléklet</t>
  </si>
  <si>
    <t>Polgármesteri/Közös hivatal költségvetési táblái (9.2.1., 9.2.2., 9.2.3.)</t>
  </si>
  <si>
    <t>9.3. melléklet</t>
  </si>
  <si>
    <t>9.4. melléklet</t>
  </si>
  <si>
    <t>/</t>
  </si>
  <si>
    <t>(</t>
  </si>
  <si>
    <t>)</t>
  </si>
  <si>
    <t>…</t>
  </si>
  <si>
    <t>a</t>
  </si>
  <si>
    <t>önkormányzati rendelethez</t>
  </si>
  <si>
    <t>9.5. melléklet</t>
  </si>
  <si>
    <t>9.6. melléklet</t>
  </si>
  <si>
    <t>9.7. melléklet</t>
  </si>
  <si>
    <t>9.8. melléklet</t>
  </si>
  <si>
    <t>9.9. melléklet</t>
  </si>
  <si>
    <t>9.10. melléklet</t>
  </si>
  <si>
    <t>9.11. melléklet</t>
  </si>
  <si>
    <t>9.12. melléklet</t>
  </si>
  <si>
    <t>10. melléklet</t>
  </si>
  <si>
    <t>1. számú tájékoztató tábla</t>
  </si>
  <si>
    <t>2. számú tájékoztató tábla</t>
  </si>
  <si>
    <t>3. számú tájékoztató tábla</t>
  </si>
  <si>
    <t>4. számú tájékoztató tábla</t>
  </si>
  <si>
    <t>5. számú tájékoztató tábla</t>
  </si>
  <si>
    <t>6. számú tájékoztató tábla</t>
  </si>
  <si>
    <t>7. számú tájékoztató tábla</t>
  </si>
  <si>
    <t>Adatszolgáltatás az elismert tartozásállományról</t>
  </si>
  <si>
    <t>Az önkormányzat által adott közvetett támogatások (kedvezmények)</t>
  </si>
  <si>
    <t>Előirányzat-felhasználási terv 2019. évre</t>
  </si>
  <si>
    <t>2019. évi általános működés és ágazati feladatok támogatásának alakulása jogcímenként</t>
  </si>
  <si>
    <t>Kimutatás a 2019. évben céljelleggel juttatott támogatásokról</t>
  </si>
  <si>
    <t>2019. évi költségvetési évet követő 3 év tervezett kiadásai, bevételei</t>
  </si>
  <si>
    <t>Európai uniós támogatással megvalósuló projektek</t>
  </si>
  <si>
    <t>bevételei, kiadási, hozzájárulások</t>
  </si>
  <si>
    <t>Előterjesztéskor</t>
  </si>
  <si>
    <t xml:space="preserve">3 kvi név  </t>
  </si>
  <si>
    <t>Forintban</t>
  </si>
  <si>
    <t>* Magyarország 2019. évi központi költségvetéséról szóló törvény</t>
  </si>
  <si>
    <t>2018. évi L.
törvény 2. sz. melléklete száma*</t>
  </si>
  <si>
    <t>Egyéb</t>
  </si>
  <si>
    <t>Sajószöged Községi Önkormányzat</t>
  </si>
  <si>
    <t>Sajószögedi Polgármesteri Hivatal</t>
  </si>
  <si>
    <t xml:space="preserve">Sajószögedi Általános Művelődési Központ </t>
  </si>
  <si>
    <t>I.31.</t>
  </si>
  <si>
    <t>Építményadó és telekadó</t>
  </si>
  <si>
    <t>Sajószöged Községi  Önkormányzat adósságot keletkeztető ügyletekből és kezességvállalásokból fennálló kötelezettségei</t>
  </si>
  <si>
    <t>NEMLEGES!!!</t>
  </si>
  <si>
    <t>Sajószöged Községi  Önkormányzat saját bevételeinek részletezése az adósságot keletkeztető ügyletből származó tárgyévi fizetési kötelezettség megállapításához</t>
  </si>
  <si>
    <t>Sajószöged Községi Önkormányzat 2019. évi adósságot keletkeztető fejlesztési céljai</t>
  </si>
  <si>
    <t>11734114-15348609</t>
  </si>
  <si>
    <t>30 napon túli elismert tartozásállomány összesen: 0 Ft</t>
  </si>
  <si>
    <t>Éves eredeti kiadási előirányzat: 822 674 621 Ft</t>
  </si>
  <si>
    <t>Vagyoni típusú adók</t>
  </si>
  <si>
    <t>PH-tárgyi eszköz és informatikai eszköz beszerzés</t>
  </si>
  <si>
    <t>2019-2019</t>
  </si>
  <si>
    <t>ÁMK-Konyha egyéb tárgyi eszköz beszerzés</t>
  </si>
  <si>
    <t>ÁMK-Óvoda egyéb tárgyi eszközök beszerzése, pótlása</t>
  </si>
  <si>
    <t>ÁMK-Művelődési Ház egyéb tárgyi eszközök besz.</t>
  </si>
  <si>
    <t>ÁMK-Könyvtár eszközbeszerzés</t>
  </si>
  <si>
    <t>ÖNK-háziorvosi szolgálat - eszközpótlás</t>
  </si>
  <si>
    <t>ÖNK- védőnő - eszközbeszerzés/pótlás</t>
  </si>
  <si>
    <t>2017-2019</t>
  </si>
  <si>
    <t>Óvoda bővítés, korszerűsítés - TOP</t>
  </si>
  <si>
    <t>Óvoda Eszközbeszerzés - TOP</t>
  </si>
  <si>
    <t>Óvoda udvar</t>
  </si>
  <si>
    <t>2018-2019</t>
  </si>
  <si>
    <t>Iskola korszrűsítés - TOP</t>
  </si>
  <si>
    <t>Bölcsőde építés - TOP</t>
  </si>
  <si>
    <t>Bölcsőde eszközbeszerzés - TOP</t>
  </si>
  <si>
    <t>Térfigyelő kamera beüzemelése</t>
  </si>
  <si>
    <t>2014-2019</t>
  </si>
  <si>
    <t>Kisértékű tárgyi eszköz közterületekre</t>
  </si>
  <si>
    <t>Orvosi szolgálati lakás</t>
  </si>
  <si>
    <t xml:space="preserve">Okos zebra </t>
  </si>
  <si>
    <t>Temető járda</t>
  </si>
  <si>
    <t>Vagyoni tipusú adók</t>
  </si>
  <si>
    <t>I.1.a.</t>
  </si>
  <si>
    <t>Önkormányzati hivatal működésének támogatása</t>
  </si>
  <si>
    <t xml:space="preserve">II. </t>
  </si>
  <si>
    <t>A települési önkormányzatok egyes köznevelési feladatainak támogatása</t>
  </si>
  <si>
    <t>III.2</t>
  </si>
  <si>
    <t>A települési önkormányzatok szociális feladatainak egyéb támogatása</t>
  </si>
  <si>
    <t>III.3.a.+III.3.oa</t>
  </si>
  <si>
    <t>Család és gyermekjóléti szolgálat</t>
  </si>
  <si>
    <t xml:space="preserve">III.3. c. </t>
  </si>
  <si>
    <t>Szociális étkeztetés</t>
  </si>
  <si>
    <t>III. 3 da.</t>
  </si>
  <si>
    <t>Házi segítségnyújtás - szociális segítés</t>
  </si>
  <si>
    <t>III. 3 db.</t>
  </si>
  <si>
    <t xml:space="preserve">Házi segítségnyújtás - személyi gondozás </t>
  </si>
  <si>
    <t>Gyermekétkeztetés támogatása</t>
  </si>
  <si>
    <t>III. 5.b.</t>
  </si>
  <si>
    <t>III.5.a.</t>
  </si>
  <si>
    <t>A rászoruló gyermekek szünidei étkeztetésének támogatása</t>
  </si>
  <si>
    <t xml:space="preserve">IV. 1.d. </t>
  </si>
  <si>
    <t>Települési önkormányzatok muzeális intézményi feladatinak támogatása</t>
  </si>
  <si>
    <t>Sajószöged Községi Testedző Kör</t>
  </si>
  <si>
    <t>működési támogatás</t>
  </si>
  <si>
    <t>felhalmozási támogatás - műfüves pálya</t>
  </si>
  <si>
    <t>Sajószögedi Polgárőr Egyesület</t>
  </si>
  <si>
    <t>Alapítványok, egyéb civil szervezetek</t>
  </si>
  <si>
    <t>Községüzemeltetési Kft.</t>
  </si>
  <si>
    <t>Bursa Hungarica</t>
  </si>
  <si>
    <t>egyetemi, főiskolai hallgatók tám.</t>
  </si>
  <si>
    <t>TOP 1.4.1-15-BO1-2016-00080.</t>
  </si>
  <si>
    <t>Óvoda és konyha fejlesztése Sajószögeden</t>
  </si>
  <si>
    <t>TOP 3.2.1-16-BO1-2017-00055</t>
  </si>
  <si>
    <t>Fordított ÁFA</t>
  </si>
  <si>
    <t>A Kölcsey Ferenc ÁIAMI energetikai korszerűsítése a káros anyag kibocsátás csökkentése céljából</t>
  </si>
  <si>
    <t>TOP 1.4.1-16-BO1-2017-00018.</t>
  </si>
  <si>
    <t>Sajószögedi Zöld Sziget Bölcsőde építése</t>
  </si>
  <si>
    <t>2019.</t>
  </si>
  <si>
    <t>2020.</t>
  </si>
  <si>
    <t>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</si>
</sst>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_-* #,##0.00\ _F_t_-;\-* #,##0.00\ _F_t_-;_-* &quot;-&quot;??\ _F_t_-;_-@_-"/>
    <numFmt numFmtId="166" formatCode="#,###"/>
    <numFmt numFmtId="168" formatCode="_-* #,##0\ _F_t_-;\-* #,##0\ _F_t_-;_-* &quot;-&quot;??\ _F_t_-;_-@_-"/>
    <numFmt numFmtId="174" formatCode="0&quot;.&quot;"/>
  </numFmts>
  <fonts count="66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i/>
      <sz val="8"/>
      <name val="Times New Roman CE"/>
      <charset val="238"/>
    </font>
    <font>
      <b/>
      <sz val="8"/>
      <name val="Times New Roman"/>
      <family val="1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b/>
      <i/>
      <sz val="11"/>
      <name val="Times New Roman CE"/>
      <charset val="238"/>
    </font>
    <font>
      <sz val="7"/>
      <name val="Times New Roman CE"/>
      <family val="1"/>
      <charset val="238"/>
    </font>
    <font>
      <b/>
      <sz val="7"/>
      <name val="Times New Roman CE"/>
      <family val="1"/>
      <charset val="238"/>
    </font>
    <font>
      <sz val="6"/>
      <name val="Times New Roman CE"/>
      <family val="1"/>
      <charset val="238"/>
    </font>
    <font>
      <b/>
      <sz val="6"/>
      <name val="Times New Roman CE"/>
      <family val="1"/>
      <charset val="238"/>
    </font>
    <font>
      <sz val="7"/>
      <name val="Times New Roman CE"/>
      <charset val="238"/>
    </font>
    <font>
      <b/>
      <sz val="7"/>
      <name val="Times New Roman CE"/>
      <charset val="238"/>
    </font>
    <font>
      <i/>
      <sz val="11"/>
      <name val="Times New Roman CE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u/>
      <sz val="10"/>
      <color theme="10"/>
      <name val="Times New Roman CE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rgb="FFFF0000"/>
      <name val="Times New Roman CE"/>
      <charset val="238"/>
    </font>
    <font>
      <sz val="8"/>
      <color rgb="FFFF0000"/>
      <name val="Times New Roman CE"/>
      <charset val="238"/>
    </font>
    <font>
      <sz val="12"/>
      <color rgb="FFFF0000"/>
      <name val="Times New Roman CE"/>
      <charset val="238"/>
    </font>
    <font>
      <b/>
      <sz val="14"/>
      <color rgb="FF000000"/>
      <name val="Times New Roman"/>
      <family val="1"/>
      <charset val="238"/>
    </font>
    <font>
      <b/>
      <sz val="14"/>
      <color rgb="FFFF0000"/>
      <name val="Times New Roman CE"/>
      <charset val="238"/>
    </font>
  </fonts>
  <fills count="7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  <fill>
      <patternFill patternType="solid">
        <fgColor rgb="FFD8D8D8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9" fontId="17" fillId="0" borderId="0" applyFont="0" applyFill="0" applyBorder="0" applyAlignment="0" applyProtection="0"/>
  </cellStyleXfs>
  <cellXfs count="785">
    <xf numFmtId="0" fontId="0" fillId="0" borderId="0" xfId="0"/>
    <xf numFmtId="0" fontId="15" fillId="0" borderId="0" xfId="6" applyFont="1" applyFill="1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6" applyFont="1" applyFill="1" applyBorder="1" applyAlignment="1" applyProtection="1">
      <alignment horizontal="center" vertical="center" wrapText="1"/>
    </xf>
    <xf numFmtId="0" fontId="7" fillId="0" borderId="0" xfId="6" applyFont="1" applyFill="1" applyBorder="1" applyAlignment="1" applyProtection="1">
      <alignment vertical="center" wrapText="1"/>
    </xf>
    <xf numFmtId="0" fontId="22" fillId="0" borderId="1" xfId="6" applyFont="1" applyFill="1" applyBorder="1" applyAlignment="1" applyProtection="1">
      <alignment horizontal="left" vertical="center" wrapText="1" indent="1"/>
    </xf>
    <xf numFmtId="0" fontId="22" fillId="0" borderId="2" xfId="6" applyFont="1" applyFill="1" applyBorder="1" applyAlignment="1" applyProtection="1">
      <alignment horizontal="left" vertical="center" wrapText="1" indent="1"/>
    </xf>
    <xf numFmtId="0" fontId="22" fillId="0" borderId="3" xfId="6" applyFont="1" applyFill="1" applyBorder="1" applyAlignment="1" applyProtection="1">
      <alignment horizontal="left" vertical="center" wrapText="1" indent="1"/>
    </xf>
    <xf numFmtId="0" fontId="22" fillId="0" borderId="4" xfId="6" applyFont="1" applyFill="1" applyBorder="1" applyAlignment="1" applyProtection="1">
      <alignment horizontal="left" vertical="center" wrapText="1" indent="1"/>
    </xf>
    <xf numFmtId="0" fontId="22" fillId="0" borderId="5" xfId="6" applyFont="1" applyFill="1" applyBorder="1" applyAlignment="1" applyProtection="1">
      <alignment horizontal="left" vertical="center" wrapText="1" indent="1"/>
    </xf>
    <xf numFmtId="0" fontId="22" fillId="0" borderId="6" xfId="6" applyFont="1" applyFill="1" applyBorder="1" applyAlignment="1" applyProtection="1">
      <alignment horizontal="left" vertical="center" wrapText="1" indent="1"/>
    </xf>
    <xf numFmtId="49" fontId="22" fillId="0" borderId="7" xfId="6" applyNumberFormat="1" applyFont="1" applyFill="1" applyBorder="1" applyAlignment="1" applyProtection="1">
      <alignment horizontal="left" vertical="center" wrapText="1" indent="1"/>
    </xf>
    <xf numFmtId="49" fontId="22" fillId="0" borderId="8" xfId="6" applyNumberFormat="1" applyFont="1" applyFill="1" applyBorder="1" applyAlignment="1" applyProtection="1">
      <alignment horizontal="left" vertical="center" wrapText="1" indent="1"/>
    </xf>
    <xf numFmtId="49" fontId="22" fillId="0" borderId="9" xfId="6" applyNumberFormat="1" applyFont="1" applyFill="1" applyBorder="1" applyAlignment="1" applyProtection="1">
      <alignment horizontal="left" vertical="center" wrapText="1" indent="1"/>
    </xf>
    <xf numFmtId="49" fontId="22" fillId="0" borderId="10" xfId="6" applyNumberFormat="1" applyFont="1" applyFill="1" applyBorder="1" applyAlignment="1" applyProtection="1">
      <alignment horizontal="left" vertical="center" wrapText="1" indent="1"/>
    </xf>
    <xf numFmtId="49" fontId="22" fillId="0" borderId="11" xfId="6" applyNumberFormat="1" applyFont="1" applyFill="1" applyBorder="1" applyAlignment="1" applyProtection="1">
      <alignment horizontal="left" vertical="center" wrapText="1" indent="1"/>
    </xf>
    <xf numFmtId="49" fontId="22" fillId="0" borderId="12" xfId="6" applyNumberFormat="1" applyFont="1" applyFill="1" applyBorder="1" applyAlignment="1" applyProtection="1">
      <alignment horizontal="left" vertical="center" wrapText="1" indent="1"/>
    </xf>
    <xf numFmtId="0" fontId="22" fillId="0" borderId="0" xfId="6" applyFont="1" applyFill="1" applyBorder="1" applyAlignment="1" applyProtection="1">
      <alignment horizontal="left" vertical="center" wrapText="1" indent="1"/>
    </xf>
    <xf numFmtId="0" fontId="20" fillId="0" borderId="13" xfId="6" applyFont="1" applyFill="1" applyBorder="1" applyAlignment="1" applyProtection="1">
      <alignment horizontal="left" vertical="center" wrapText="1" indent="1"/>
    </xf>
    <xf numFmtId="0" fontId="20" fillId="0" borderId="14" xfId="6" applyFont="1" applyFill="1" applyBorder="1" applyAlignment="1" applyProtection="1">
      <alignment horizontal="left" vertical="center" wrapText="1" indent="1"/>
    </xf>
    <xf numFmtId="0" fontId="20" fillId="0" borderId="15" xfId="6" applyFont="1" applyFill="1" applyBorder="1" applyAlignment="1" applyProtection="1">
      <alignment horizontal="left" vertical="center" wrapText="1" indent="1"/>
    </xf>
    <xf numFmtId="0" fontId="8" fillId="0" borderId="13" xfId="6" applyFont="1" applyFill="1" applyBorder="1" applyAlignment="1" applyProtection="1">
      <alignment horizontal="center" vertical="center" wrapText="1"/>
    </xf>
    <xf numFmtId="0" fontId="8" fillId="0" borderId="14" xfId="6" applyFont="1" applyFill="1" applyBorder="1" applyAlignment="1" applyProtection="1">
      <alignment horizontal="center" vertical="center" wrapText="1"/>
    </xf>
    <xf numFmtId="166" fontId="22" fillId="0" borderId="2" xfId="0" applyNumberFormat="1" applyFont="1" applyFill="1" applyBorder="1" applyAlignment="1" applyProtection="1">
      <alignment vertical="center" wrapText="1"/>
      <protection locked="0"/>
    </xf>
    <xf numFmtId="0" fontId="20" fillId="0" borderId="14" xfId="6" applyFont="1" applyFill="1" applyBorder="1" applyAlignment="1" applyProtection="1">
      <alignment vertical="center" wrapText="1"/>
    </xf>
    <xf numFmtId="0" fontId="20" fillId="0" borderId="16" xfId="6" applyFont="1" applyFill="1" applyBorder="1" applyAlignment="1" applyProtection="1">
      <alignment vertical="center" wrapText="1"/>
    </xf>
    <xf numFmtId="0" fontId="29" fillId="0" borderId="4" xfId="0" applyFont="1" applyBorder="1" applyAlignment="1" applyProtection="1">
      <alignment horizontal="left" vertical="center" indent="1"/>
      <protection locked="0"/>
    </xf>
    <xf numFmtId="0" fontId="29" fillId="0" borderId="2" xfId="0" applyFont="1" applyBorder="1" applyAlignment="1" applyProtection="1">
      <alignment horizontal="left" vertical="center" indent="1"/>
      <protection locked="0"/>
    </xf>
    <xf numFmtId="0" fontId="29" fillId="0" borderId="6" xfId="0" applyFont="1" applyBorder="1" applyAlignment="1" applyProtection="1">
      <alignment horizontal="left" vertical="center" indent="1"/>
      <protection locked="0"/>
    </xf>
    <xf numFmtId="0" fontId="20" fillId="0" borderId="13" xfId="6" applyFont="1" applyFill="1" applyBorder="1" applyAlignment="1" applyProtection="1">
      <alignment horizontal="center" vertical="center" wrapText="1"/>
    </xf>
    <xf numFmtId="0" fontId="20" fillId="0" borderId="14" xfId="6" applyFont="1" applyFill="1" applyBorder="1" applyAlignment="1" applyProtection="1">
      <alignment horizontal="center" vertical="center" wrapText="1"/>
    </xf>
    <xf numFmtId="0" fontId="25" fillId="0" borderId="13" xfId="0" applyFont="1" applyFill="1" applyBorder="1" applyAlignment="1" applyProtection="1">
      <alignment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8" fillId="0" borderId="14" xfId="7" applyFont="1" applyFill="1" applyBorder="1" applyAlignment="1" applyProtection="1">
      <alignment horizontal="left" vertical="center" indent="1"/>
    </xf>
    <xf numFmtId="0" fontId="12" fillId="0" borderId="0" xfId="6" applyFill="1"/>
    <xf numFmtId="0" fontId="22" fillId="0" borderId="0" xfId="6" applyFont="1" applyFill="1"/>
    <xf numFmtId="0" fontId="24" fillId="0" borderId="0" xfId="6" applyFont="1" applyFill="1"/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right" vertical="center"/>
    </xf>
    <xf numFmtId="166" fontId="4" fillId="0" borderId="0" xfId="0" applyNumberFormat="1" applyFont="1" applyFill="1" applyAlignment="1">
      <alignment horizontal="center" vertical="center" wrapText="1"/>
    </xf>
    <xf numFmtId="166" fontId="22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0" fontId="18" fillId="0" borderId="0" xfId="0" applyFont="1" applyFill="1" applyAlignment="1">
      <alignment vertical="center"/>
    </xf>
    <xf numFmtId="166" fontId="27" fillId="0" borderId="17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center"/>
    </xf>
    <xf numFmtId="166" fontId="8" fillId="0" borderId="17" xfId="0" applyNumberFormat="1" applyFont="1" applyFill="1" applyBorder="1" applyAlignment="1" applyProtection="1">
      <alignment horizontal="center" vertical="center" wrapText="1"/>
    </xf>
    <xf numFmtId="166" fontId="20" fillId="0" borderId="18" xfId="0" applyNumberFormat="1" applyFont="1" applyFill="1" applyBorder="1" applyAlignment="1" applyProtection="1">
      <alignment horizontal="center" vertical="center" wrapText="1"/>
    </xf>
    <xf numFmtId="166" fontId="20" fillId="0" borderId="19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22" fillId="0" borderId="20" xfId="0" applyNumberFormat="1" applyFont="1" applyFill="1" applyBorder="1" applyAlignment="1" applyProtection="1">
      <alignment vertical="center" wrapText="1"/>
    </xf>
    <xf numFmtId="166" fontId="22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4" fillId="0" borderId="0" xfId="0" applyNumberFormat="1" applyFont="1" applyFill="1" applyAlignment="1">
      <alignment vertical="center" wrapText="1"/>
    </xf>
    <xf numFmtId="166" fontId="19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9" fillId="0" borderId="2" xfId="0" applyNumberFormat="1" applyFont="1" applyFill="1" applyBorder="1" applyAlignment="1" applyProtection="1">
      <alignment vertical="center" wrapText="1"/>
      <protection locked="0"/>
    </xf>
    <xf numFmtId="166" fontId="19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9" fillId="0" borderId="6" xfId="0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Fill="1" applyAlignment="1">
      <alignment horizontal="center" vertical="center" wrapText="1"/>
    </xf>
    <xf numFmtId="166" fontId="22" fillId="0" borderId="21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23" xfId="0" applyNumberFormat="1" applyFont="1" applyFill="1" applyBorder="1" applyAlignment="1" applyProtection="1">
      <alignment horizontal="left" vertical="center" wrapText="1" indent="1"/>
      <protection locked="0"/>
    </xf>
    <xf numFmtId="166" fontId="10" fillId="0" borderId="0" xfId="0" applyNumberFormat="1" applyFont="1" applyFill="1" applyAlignment="1">
      <alignment horizontal="center" vertical="center" wrapText="1"/>
    </xf>
    <xf numFmtId="166" fontId="10" fillId="0" borderId="0" xfId="0" applyNumberFormat="1" applyFont="1" applyFill="1" applyAlignment="1">
      <alignment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29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8" xfId="0" applyFont="1" applyFill="1" applyBorder="1" applyAlignment="1">
      <alignment horizontal="center" vertical="center" wrapText="1"/>
    </xf>
    <xf numFmtId="166" fontId="29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2" xfId="0" applyFont="1" applyFill="1" applyBorder="1" applyAlignment="1" applyProtection="1">
      <alignment vertical="center" wrapText="1"/>
      <protection locked="0"/>
    </xf>
    <xf numFmtId="0" fontId="29" fillId="0" borderId="25" xfId="0" applyFont="1" applyFill="1" applyBorder="1" applyAlignment="1" applyProtection="1">
      <alignment vertical="center" wrapText="1"/>
      <protection locked="0"/>
    </xf>
    <xf numFmtId="166" fontId="2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23" fillId="0" borderId="0" xfId="0" applyFont="1" applyFill="1"/>
    <xf numFmtId="3" fontId="29" fillId="0" borderId="4" xfId="0" applyNumberFormat="1" applyFont="1" applyFill="1" applyBorder="1" applyAlignment="1" applyProtection="1">
      <alignment vertical="center"/>
      <protection locked="0"/>
    </xf>
    <xf numFmtId="3" fontId="33" fillId="0" borderId="2" xfId="0" applyNumberFormat="1" applyFont="1" applyFill="1" applyBorder="1" applyAlignment="1" applyProtection="1">
      <alignment vertical="center"/>
      <protection locked="0"/>
    </xf>
    <xf numFmtId="3" fontId="29" fillId="0" borderId="2" xfId="0" applyNumberFormat="1" applyFont="1" applyFill="1" applyBorder="1" applyAlignment="1" applyProtection="1">
      <alignment vertical="center"/>
      <protection locked="0"/>
    </xf>
    <xf numFmtId="49" fontId="29" fillId="0" borderId="10" xfId="0" applyNumberFormat="1" applyFont="1" applyFill="1" applyBorder="1" applyAlignment="1" applyProtection="1">
      <alignment vertical="center"/>
      <protection locked="0"/>
    </xf>
    <xf numFmtId="3" fontId="29" fillId="0" borderId="6" xfId="0" applyNumberFormat="1" applyFont="1" applyFill="1" applyBorder="1" applyAlignment="1" applyProtection="1">
      <alignment vertical="center"/>
      <protection locked="0"/>
    </xf>
    <xf numFmtId="49" fontId="29" fillId="0" borderId="8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0" fillId="0" borderId="15" xfId="7" applyFont="1" applyFill="1" applyBorder="1" applyAlignment="1" applyProtection="1">
      <alignment horizontal="center" vertical="center" wrapText="1"/>
    </xf>
    <xf numFmtId="0" fontId="30" fillId="0" borderId="16" xfId="7" applyFont="1" applyFill="1" applyBorder="1" applyAlignment="1" applyProtection="1">
      <alignment horizontal="center" vertical="center"/>
    </xf>
    <xf numFmtId="0" fontId="30" fillId="0" borderId="27" xfId="7" applyFont="1" applyFill="1" applyBorder="1" applyAlignment="1" applyProtection="1">
      <alignment horizontal="center" vertical="center"/>
    </xf>
    <xf numFmtId="0" fontId="12" fillId="0" borderId="0" xfId="7" applyFill="1" applyProtection="1"/>
    <xf numFmtId="0" fontId="22" fillId="0" borderId="13" xfId="7" applyFont="1" applyFill="1" applyBorder="1" applyAlignment="1" applyProtection="1">
      <alignment horizontal="left" vertical="center" indent="1"/>
    </xf>
    <xf numFmtId="0" fontId="12" fillId="0" borderId="0" xfId="7" applyFill="1" applyAlignment="1" applyProtection="1">
      <alignment vertical="center"/>
    </xf>
    <xf numFmtId="0" fontId="22" fillId="0" borderId="7" xfId="7" applyFont="1" applyFill="1" applyBorder="1" applyAlignment="1" applyProtection="1">
      <alignment horizontal="left" vertical="center" indent="1"/>
    </xf>
    <xf numFmtId="166" fontId="22" fillId="0" borderId="28" xfId="7" applyNumberFormat="1" applyFont="1" applyFill="1" applyBorder="1" applyAlignment="1" applyProtection="1">
      <alignment vertical="center"/>
    </xf>
    <xf numFmtId="0" fontId="22" fillId="0" borderId="8" xfId="7" applyFont="1" applyFill="1" applyBorder="1" applyAlignment="1" applyProtection="1">
      <alignment horizontal="left" vertical="center" indent="1"/>
    </xf>
    <xf numFmtId="166" fontId="22" fillId="0" borderId="20" xfId="7" applyNumberFormat="1" applyFont="1" applyFill="1" applyBorder="1" applyAlignment="1" applyProtection="1">
      <alignment vertical="center"/>
    </xf>
    <xf numFmtId="0" fontId="12" fillId="0" borderId="0" xfId="7" applyFill="1" applyAlignment="1" applyProtection="1">
      <alignment vertical="center"/>
      <protection locked="0"/>
    </xf>
    <xf numFmtId="166" fontId="22" fillId="0" borderId="24" xfId="7" applyNumberFormat="1" applyFont="1" applyFill="1" applyBorder="1" applyAlignment="1" applyProtection="1">
      <alignment vertical="center"/>
    </xf>
    <xf numFmtId="0" fontId="22" fillId="0" borderId="9" xfId="7" applyFont="1" applyFill="1" applyBorder="1" applyAlignment="1" applyProtection="1">
      <alignment horizontal="left" vertical="center" indent="1"/>
    </xf>
    <xf numFmtId="0" fontId="20" fillId="0" borderId="13" xfId="7" applyFont="1" applyFill="1" applyBorder="1" applyAlignment="1" applyProtection="1">
      <alignment horizontal="left" vertical="center" indent="1"/>
    </xf>
    <xf numFmtId="166" fontId="20" fillId="0" borderId="17" xfId="7" applyNumberFormat="1" applyFont="1" applyFill="1" applyBorder="1" applyProtection="1"/>
    <xf numFmtId="0" fontId="12" fillId="0" borderId="0" xfId="7" applyFill="1" applyProtection="1">
      <protection locked="0"/>
    </xf>
    <xf numFmtId="0" fontId="15" fillId="0" borderId="0" xfId="7" applyFont="1" applyFill="1" applyProtection="1"/>
    <xf numFmtId="0" fontId="35" fillId="0" borderId="0" xfId="7" applyFont="1" applyFill="1" applyProtection="1">
      <protection locked="0"/>
    </xf>
    <xf numFmtId="0" fontId="23" fillId="0" borderId="0" xfId="7" applyFont="1" applyFill="1" applyProtection="1">
      <protection locked="0"/>
    </xf>
    <xf numFmtId="0" fontId="26" fillId="0" borderId="29" xfId="0" applyFont="1" applyFill="1" applyBorder="1" applyAlignment="1" applyProtection="1">
      <alignment horizontal="left" vertical="center" wrapText="1"/>
      <protection locked="0"/>
    </xf>
    <xf numFmtId="0" fontId="26" fillId="0" borderId="30" xfId="0" applyFont="1" applyFill="1" applyBorder="1" applyAlignment="1" applyProtection="1">
      <alignment horizontal="left" vertical="center" wrapText="1"/>
      <protection locked="0"/>
    </xf>
    <xf numFmtId="0" fontId="26" fillId="0" borderId="31" xfId="0" applyFont="1" applyFill="1" applyBorder="1" applyAlignment="1" applyProtection="1">
      <alignment horizontal="left" vertical="center" wrapText="1"/>
      <protection locked="0"/>
    </xf>
    <xf numFmtId="166" fontId="8" fillId="2" borderId="14" xfId="0" applyNumberFormat="1" applyFont="1" applyFill="1" applyBorder="1" applyAlignment="1" applyProtection="1">
      <alignment vertical="center" wrapText="1"/>
    </xf>
    <xf numFmtId="3" fontId="4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" xfId="0" applyFont="1" applyFill="1" applyBorder="1" applyAlignment="1" applyProtection="1">
      <alignment vertical="center" wrapText="1"/>
      <protection locked="0"/>
    </xf>
    <xf numFmtId="0" fontId="28" fillId="0" borderId="14" xfId="6" applyFont="1" applyFill="1" applyBorder="1" applyAlignment="1" applyProtection="1">
      <alignment horizontal="left" vertical="center" wrapText="1" indent="1"/>
    </xf>
    <xf numFmtId="0" fontId="23" fillId="0" borderId="0" xfId="6" applyFont="1" applyFill="1"/>
    <xf numFmtId="166" fontId="28" fillId="0" borderId="13" xfId="0" applyNumberFormat="1" applyFont="1" applyFill="1" applyBorder="1" applyAlignment="1" applyProtection="1">
      <alignment horizontal="left" vertical="center" wrapText="1" indent="1"/>
    </xf>
    <xf numFmtId="0" fontId="37" fillId="0" borderId="0" xfId="0" applyFont="1"/>
    <xf numFmtId="0" fontId="38" fillId="0" borderId="0" xfId="0" applyFont="1"/>
    <xf numFmtId="0" fontId="38" fillId="0" borderId="0" xfId="0" applyFont="1" applyAlignment="1">
      <alignment horizontal="right" indent="1"/>
    </xf>
    <xf numFmtId="0" fontId="24" fillId="0" borderId="0" xfId="0" applyFont="1" applyAlignment="1">
      <alignment horizontal="center"/>
    </xf>
    <xf numFmtId="0" fontId="28" fillId="0" borderId="14" xfId="6" applyFont="1" applyFill="1" applyBorder="1" applyAlignment="1" applyProtection="1">
      <alignment horizontal="left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38" fillId="0" borderId="0" xfId="0" applyFont="1" applyFill="1"/>
    <xf numFmtId="3" fontId="38" fillId="0" borderId="0" xfId="0" applyNumberFormat="1" applyFont="1" applyFill="1" applyAlignment="1">
      <alignment horizontal="right" indent="1"/>
    </xf>
    <xf numFmtId="3" fontId="30" fillId="0" borderId="0" xfId="0" applyNumberFormat="1" applyFont="1" applyFill="1" applyAlignment="1">
      <alignment horizontal="right" indent="1"/>
    </xf>
    <xf numFmtId="0" fontId="38" fillId="0" borderId="0" xfId="0" applyFont="1" applyFill="1" applyAlignment="1">
      <alignment horizontal="right" indent="1"/>
    </xf>
    <xf numFmtId="166" fontId="36" fillId="0" borderId="32" xfId="6" applyNumberFormat="1" applyFont="1" applyFill="1" applyBorder="1" applyAlignment="1" applyProtection="1">
      <alignment horizontal="left" vertical="center"/>
    </xf>
    <xf numFmtId="0" fontId="29" fillId="0" borderId="19" xfId="6" applyFont="1" applyFill="1" applyBorder="1" applyAlignment="1" applyProtection="1">
      <alignment horizontal="left" vertical="center" wrapText="1" indent="1"/>
    </xf>
    <xf numFmtId="0" fontId="22" fillId="0" borderId="2" xfId="6" applyFont="1" applyFill="1" applyBorder="1" applyAlignment="1" applyProtection="1">
      <alignment horizontal="left" indent="6"/>
    </xf>
    <xf numFmtId="0" fontId="22" fillId="0" borderId="2" xfId="6" applyFont="1" applyFill="1" applyBorder="1" applyAlignment="1" applyProtection="1">
      <alignment horizontal="left" vertical="center" wrapText="1" indent="6"/>
    </xf>
    <xf numFmtId="0" fontId="22" fillId="0" borderId="6" xfId="6" applyFont="1" applyFill="1" applyBorder="1" applyAlignment="1" applyProtection="1">
      <alignment horizontal="left" vertical="center" wrapText="1" indent="6"/>
    </xf>
    <xf numFmtId="0" fontId="22" fillId="0" borderId="25" xfId="6" applyFont="1" applyFill="1" applyBorder="1" applyAlignment="1" applyProtection="1">
      <alignment horizontal="left" vertical="center" wrapText="1" indent="6"/>
    </xf>
    <xf numFmtId="0" fontId="43" fillId="0" borderId="0" xfId="0" applyFont="1" applyFill="1"/>
    <xf numFmtId="0" fontId="44" fillId="0" borderId="0" xfId="0" applyFont="1"/>
    <xf numFmtId="0" fontId="15" fillId="0" borderId="0" xfId="6" applyFont="1" applyFill="1" applyBorder="1"/>
    <xf numFmtId="0" fontId="2" fillId="0" borderId="0" xfId="6" applyFont="1" applyFill="1"/>
    <xf numFmtId="0" fontId="15" fillId="0" borderId="8" xfId="6" applyFont="1" applyFill="1" applyBorder="1" applyAlignment="1">
      <alignment horizontal="center" vertical="center"/>
    </xf>
    <xf numFmtId="0" fontId="15" fillId="0" borderId="9" xfId="6" applyFont="1" applyFill="1" applyBorder="1" applyAlignment="1">
      <alignment horizontal="center" vertical="center"/>
    </xf>
    <xf numFmtId="0" fontId="15" fillId="0" borderId="13" xfId="6" applyFont="1" applyFill="1" applyBorder="1" applyAlignment="1">
      <alignment horizontal="center" vertical="center"/>
    </xf>
    <xf numFmtId="0" fontId="15" fillId="0" borderId="14" xfId="6" applyFont="1" applyFill="1" applyBorder="1" applyAlignment="1">
      <alignment horizontal="center" vertical="center"/>
    </xf>
    <xf numFmtId="0" fontId="15" fillId="0" borderId="17" xfId="6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/>
    <xf numFmtId="0" fontId="15" fillId="0" borderId="10" xfId="6" applyFont="1" applyFill="1" applyBorder="1" applyAlignment="1">
      <alignment horizontal="center" vertical="center"/>
    </xf>
    <xf numFmtId="0" fontId="31" fillId="0" borderId="14" xfId="6" applyFont="1" applyFill="1" applyBorder="1"/>
    <xf numFmtId="0" fontId="8" fillId="0" borderId="33" xfId="6" applyFont="1" applyFill="1" applyBorder="1" applyAlignment="1" applyProtection="1">
      <alignment horizontal="center" vertical="center" wrapText="1"/>
    </xf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2" fillId="0" borderId="0" xfId="0" applyFont="1" applyFill="1"/>
    <xf numFmtId="0" fontId="4" fillId="0" borderId="0" xfId="0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15" fillId="0" borderId="3" xfId="6" applyFont="1" applyFill="1" applyBorder="1" applyProtection="1">
      <protection locked="0"/>
    </xf>
    <xf numFmtId="0" fontId="15" fillId="0" borderId="2" xfId="6" applyFont="1" applyFill="1" applyBorder="1" applyProtection="1">
      <protection locked="0"/>
    </xf>
    <xf numFmtId="0" fontId="15" fillId="0" borderId="6" xfId="6" applyFont="1" applyFill="1" applyBorder="1" applyProtection="1">
      <protection locked="0"/>
    </xf>
    <xf numFmtId="0" fontId="29" fillId="0" borderId="13" xfId="6" applyFont="1" applyFill="1" applyBorder="1" applyAlignment="1" applyProtection="1">
      <alignment horizontal="center" vertical="center"/>
    </xf>
    <xf numFmtId="0" fontId="29" fillId="0" borderId="11" xfId="6" applyFont="1" applyFill="1" applyBorder="1" applyAlignment="1" applyProtection="1">
      <alignment horizontal="center" vertical="center"/>
    </xf>
    <xf numFmtId="0" fontId="29" fillId="0" borderId="8" xfId="6" applyFont="1" applyFill="1" applyBorder="1" applyAlignment="1" applyProtection="1">
      <alignment horizontal="center" vertical="center"/>
    </xf>
    <xf numFmtId="0" fontId="29" fillId="0" borderId="10" xfId="6" applyFont="1" applyFill="1" applyBorder="1" applyAlignment="1" applyProtection="1">
      <alignment horizontal="center" vertical="center"/>
    </xf>
    <xf numFmtId="168" fontId="28" fillId="0" borderId="17" xfId="1" applyNumberFormat="1" applyFont="1" applyFill="1" applyBorder="1" applyProtection="1"/>
    <xf numFmtId="168" fontId="29" fillId="0" borderId="34" xfId="1" applyNumberFormat="1" applyFont="1" applyFill="1" applyBorder="1" applyProtection="1">
      <protection locked="0"/>
    </xf>
    <xf numFmtId="168" fontId="29" fillId="0" borderId="20" xfId="1" applyNumberFormat="1" applyFont="1" applyFill="1" applyBorder="1" applyProtection="1">
      <protection locked="0"/>
    </xf>
    <xf numFmtId="168" fontId="29" fillId="0" borderId="35" xfId="1" applyNumberFormat="1" applyFont="1" applyFill="1" applyBorder="1" applyProtection="1">
      <protection locked="0"/>
    </xf>
    <xf numFmtId="0" fontId="29" fillId="0" borderId="4" xfId="6" applyFont="1" applyFill="1" applyBorder="1" applyProtection="1">
      <protection locked="0"/>
    </xf>
    <xf numFmtId="0" fontId="29" fillId="0" borderId="2" xfId="6" applyFont="1" applyFill="1" applyBorder="1" applyProtection="1">
      <protection locked="0"/>
    </xf>
    <xf numFmtId="0" fontId="29" fillId="0" borderId="6" xfId="6" applyFont="1" applyFill="1" applyBorder="1" applyProtection="1">
      <protection locked="0"/>
    </xf>
    <xf numFmtId="0" fontId="34" fillId="0" borderId="13" xfId="0" applyFont="1" applyFill="1" applyBorder="1" applyAlignment="1" applyProtection="1">
      <alignment horizontal="center" vertical="center" wrapText="1"/>
    </xf>
    <xf numFmtId="0" fontId="34" fillId="0" borderId="17" xfId="0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center" vertical="center" wrapText="1"/>
    </xf>
    <xf numFmtId="166" fontId="8" fillId="0" borderId="14" xfId="0" applyNumberFormat="1" applyFont="1" applyFill="1" applyBorder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left" vertical="center" wrapText="1"/>
    </xf>
    <xf numFmtId="166" fontId="8" fillId="0" borderId="14" xfId="0" applyNumberFormat="1" applyFont="1" applyFill="1" applyBorder="1" applyAlignment="1" applyProtection="1">
      <alignment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20" fillId="0" borderId="13" xfId="0" applyFont="1" applyFill="1" applyBorder="1" applyAlignment="1" applyProtection="1">
      <alignment horizontal="center" vertical="center" wrapText="1"/>
    </xf>
    <xf numFmtId="0" fontId="20" fillId="0" borderId="14" xfId="0" applyFont="1" applyFill="1" applyBorder="1" applyAlignment="1" applyProtection="1">
      <alignment horizontal="center" vertical="center" wrapText="1"/>
    </xf>
    <xf numFmtId="0" fontId="20" fillId="0" borderId="17" xfId="0" applyFont="1" applyFill="1" applyBorder="1" applyAlignment="1" applyProtection="1">
      <alignment horizontal="center" vertical="center" wrapText="1"/>
    </xf>
    <xf numFmtId="0" fontId="26" fillId="0" borderId="36" xfId="0" applyFont="1" applyFill="1" applyBorder="1" applyAlignment="1" applyProtection="1">
      <alignment horizontal="left" vertical="center" wrapText="1" indent="1"/>
    </xf>
    <xf numFmtId="0" fontId="26" fillId="0" borderId="5" xfId="0" applyFont="1" applyFill="1" applyBorder="1" applyAlignment="1" applyProtection="1">
      <alignment horizontal="left" vertical="center" wrapText="1" indent="1"/>
    </xf>
    <xf numFmtId="0" fontId="26" fillId="0" borderId="5" xfId="0" applyFont="1" applyFill="1" applyBorder="1" applyAlignment="1" applyProtection="1">
      <alignment horizontal="left" vertical="center" wrapText="1" indent="8"/>
    </xf>
    <xf numFmtId="0" fontId="29" fillId="0" borderId="3" xfId="0" applyFont="1" applyFill="1" applyBorder="1" applyAlignment="1" applyProtection="1">
      <alignment vertical="center" wrapText="1"/>
    </xf>
    <xf numFmtId="0" fontId="29" fillId="0" borderId="2" xfId="0" applyFont="1" applyFill="1" applyBorder="1" applyAlignment="1" applyProtection="1">
      <alignment vertical="center" wrapText="1"/>
    </xf>
    <xf numFmtId="0" fontId="28" fillId="0" borderId="13" xfId="0" applyFont="1" applyFill="1" applyBorder="1" applyAlignment="1" applyProtection="1">
      <alignment horizontal="center" vertical="center" wrapText="1"/>
    </xf>
    <xf numFmtId="0" fontId="30" fillId="0" borderId="19" xfId="0" applyFont="1" applyFill="1" applyBorder="1" applyAlignment="1" applyProtection="1">
      <alignment vertical="center" wrapText="1"/>
    </xf>
    <xf numFmtId="0" fontId="0" fillId="0" borderId="0" xfId="0" applyProtection="1"/>
    <xf numFmtId="0" fontId="29" fillId="0" borderId="11" xfId="0" applyFont="1" applyBorder="1" applyAlignment="1" applyProtection="1">
      <alignment horizontal="right" vertical="center" indent="1"/>
    </xf>
    <xf numFmtId="0" fontId="29" fillId="0" borderId="8" xfId="0" applyFont="1" applyBorder="1" applyAlignment="1" applyProtection="1">
      <alignment horizontal="right" vertical="center" indent="1"/>
    </xf>
    <xf numFmtId="0" fontId="29" fillId="0" borderId="10" xfId="0" applyFont="1" applyBorder="1" applyAlignment="1" applyProtection="1">
      <alignment horizontal="right" vertical="center" indent="1"/>
    </xf>
    <xf numFmtId="166" fontId="15" fillId="3" borderId="37" xfId="0" applyNumberFormat="1" applyFont="1" applyFill="1" applyBorder="1" applyAlignment="1" applyProtection="1">
      <alignment horizontal="left" vertical="center" wrapText="1" indent="2"/>
    </xf>
    <xf numFmtId="0" fontId="0" fillId="0" borderId="0" xfId="0" applyFill="1" applyProtection="1"/>
    <xf numFmtId="0" fontId="30" fillId="0" borderId="15" xfId="0" applyFont="1" applyFill="1" applyBorder="1" applyAlignment="1" applyProtection="1">
      <alignment vertical="center"/>
    </xf>
    <xf numFmtId="0" fontId="30" fillId="0" borderId="16" xfId="0" applyFont="1" applyFill="1" applyBorder="1" applyAlignment="1" applyProtection="1">
      <alignment horizontal="center" vertical="center"/>
    </xf>
    <xf numFmtId="0" fontId="30" fillId="0" borderId="27" xfId="0" applyFont="1" applyFill="1" applyBorder="1" applyAlignment="1" applyProtection="1">
      <alignment horizontal="center" vertical="center"/>
    </xf>
    <xf numFmtId="49" fontId="29" fillId="0" borderId="11" xfId="0" applyNumberFormat="1" applyFont="1" applyFill="1" applyBorder="1" applyAlignment="1" applyProtection="1">
      <alignment vertical="center"/>
    </xf>
    <xf numFmtId="3" fontId="29" fillId="0" borderId="34" xfId="0" applyNumberFormat="1" applyFont="1" applyFill="1" applyBorder="1" applyAlignment="1" applyProtection="1">
      <alignment vertical="center"/>
    </xf>
    <xf numFmtId="49" fontId="33" fillId="0" borderId="8" xfId="0" quotePrefix="1" applyNumberFormat="1" applyFont="1" applyFill="1" applyBorder="1" applyAlignment="1" applyProtection="1">
      <alignment horizontal="left" vertical="center" indent="1"/>
    </xf>
    <xf numFmtId="3" fontId="33" fillId="0" borderId="20" xfId="0" applyNumberFormat="1" applyFont="1" applyFill="1" applyBorder="1" applyAlignment="1" applyProtection="1">
      <alignment vertical="center"/>
    </xf>
    <xf numFmtId="49" fontId="29" fillId="0" borderId="8" xfId="0" applyNumberFormat="1" applyFont="1" applyFill="1" applyBorder="1" applyAlignment="1" applyProtection="1">
      <alignment vertical="center"/>
    </xf>
    <xf numFmtId="3" fontId="29" fillId="0" borderId="20" xfId="0" applyNumberFormat="1" applyFont="1" applyFill="1" applyBorder="1" applyAlignment="1" applyProtection="1">
      <alignment vertical="center"/>
    </xf>
    <xf numFmtId="49" fontId="30" fillId="0" borderId="13" xfId="0" applyNumberFormat="1" applyFont="1" applyFill="1" applyBorder="1" applyAlignment="1" applyProtection="1">
      <alignment vertical="center"/>
    </xf>
    <xf numFmtId="3" fontId="29" fillId="0" borderId="14" xfId="0" applyNumberFormat="1" applyFont="1" applyFill="1" applyBorder="1" applyAlignment="1" applyProtection="1">
      <alignment vertical="center"/>
    </xf>
    <xf numFmtId="3" fontId="29" fillId="0" borderId="17" xfId="0" applyNumberFormat="1" applyFont="1" applyFill="1" applyBorder="1" applyAlignment="1" applyProtection="1">
      <alignment vertical="center"/>
    </xf>
    <xf numFmtId="49" fontId="29" fillId="0" borderId="8" xfId="0" applyNumberFormat="1" applyFont="1" applyFill="1" applyBorder="1" applyAlignment="1" applyProtection="1">
      <alignment horizontal="left" vertical="center"/>
    </xf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9" fillId="0" borderId="0" xfId="0" applyNumberFormat="1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27" xfId="0" applyFont="1" applyFill="1" applyBorder="1" applyAlignment="1" applyProtection="1">
      <alignment horizontal="center" vertical="center" wrapText="1"/>
    </xf>
    <xf numFmtId="0" fontId="8" fillId="0" borderId="38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166" fontId="8" fillId="0" borderId="40" xfId="0" applyNumberFormat="1" applyFont="1" applyFill="1" applyBorder="1" applyAlignment="1" applyProtection="1">
      <alignment horizontal="center" vertical="center" wrapText="1"/>
    </xf>
    <xf numFmtId="0" fontId="28" fillId="0" borderId="14" xfId="0" applyFont="1" applyFill="1" applyBorder="1" applyAlignment="1" applyProtection="1">
      <alignment horizontal="left" vertical="center" wrapText="1" indent="1"/>
    </xf>
    <xf numFmtId="0" fontId="27" fillId="0" borderId="13" xfId="0" applyFont="1" applyBorder="1" applyAlignment="1" applyProtection="1">
      <alignment horizontal="center" vertical="center" wrapText="1"/>
    </xf>
    <xf numFmtId="0" fontId="39" fillId="0" borderId="41" xfId="0" applyFont="1" applyBorder="1" applyAlignment="1" applyProtection="1">
      <alignment horizontal="left" wrapText="1" indent="1"/>
    </xf>
    <xf numFmtId="0" fontId="22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2" fillId="0" borderId="0" xfId="0" applyFont="1" applyFill="1" applyAlignment="1" applyProtection="1">
      <alignment horizontal="left" vertical="center" wrapText="1"/>
    </xf>
    <xf numFmtId="0" fontId="22" fillId="0" borderId="0" xfId="0" applyFont="1" applyFill="1" applyAlignment="1" applyProtection="1">
      <alignment vertical="center" wrapText="1"/>
    </xf>
    <xf numFmtId="0" fontId="20" fillId="0" borderId="42" xfId="0" applyFont="1" applyFill="1" applyBorder="1" applyAlignment="1" applyProtection="1">
      <alignment horizontal="center" vertical="center" wrapText="1"/>
    </xf>
    <xf numFmtId="0" fontId="8" fillId="0" borderId="4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41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0" fontId="29" fillId="0" borderId="9" xfId="0" applyFont="1" applyFill="1" applyBorder="1" applyAlignment="1" applyProtection="1">
      <alignment horizontal="center" vertical="center"/>
    </xf>
    <xf numFmtId="0" fontId="29" fillId="0" borderId="8" xfId="0" applyFont="1" applyFill="1" applyBorder="1" applyAlignment="1" applyProtection="1">
      <alignment horizontal="center" vertical="center"/>
    </xf>
    <xf numFmtId="0" fontId="29" fillId="0" borderId="10" xfId="0" applyFont="1" applyFill="1" applyBorder="1" applyAlignment="1" applyProtection="1">
      <alignment horizontal="center" vertical="center"/>
    </xf>
    <xf numFmtId="0" fontId="29" fillId="0" borderId="6" xfId="0" applyFont="1" applyFill="1" applyBorder="1" applyAlignment="1" applyProtection="1">
      <alignment vertical="center" wrapText="1"/>
    </xf>
    <xf numFmtId="0" fontId="28" fillId="0" borderId="13" xfId="0" applyFont="1" applyFill="1" applyBorder="1" applyAlignment="1" applyProtection="1">
      <alignment horizontal="center" vertical="center"/>
    </xf>
    <xf numFmtId="0" fontId="30" fillId="0" borderId="14" xfId="0" applyFont="1" applyFill="1" applyBorder="1" applyAlignment="1" applyProtection="1">
      <alignment vertical="center" wrapText="1"/>
    </xf>
    <xf numFmtId="0" fontId="0" fillId="0" borderId="44" xfId="0" applyFill="1" applyBorder="1" applyProtection="1"/>
    <xf numFmtId="0" fontId="6" fillId="0" borderId="44" xfId="0" applyFont="1" applyFill="1" applyBorder="1" applyAlignment="1" applyProtection="1">
      <alignment horizontal="center"/>
    </xf>
    <xf numFmtId="0" fontId="42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166" fontId="20" fillId="0" borderId="33" xfId="6" applyNumberFormat="1" applyFont="1" applyFill="1" applyBorder="1" applyAlignment="1" applyProtection="1">
      <alignment horizontal="right" vertical="center" wrapText="1" indent="1"/>
    </xf>
    <xf numFmtId="166" fontId="22" fillId="0" borderId="45" xfId="6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46" xfId="6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40" xfId="6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45" xfId="6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40" xfId="6" applyNumberFormat="1" applyFont="1" applyFill="1" applyBorder="1" applyAlignment="1" applyProtection="1">
      <alignment horizontal="right" vertical="center" wrapText="1" indent="1"/>
      <protection locked="0"/>
    </xf>
    <xf numFmtId="166" fontId="8" fillId="0" borderId="47" xfId="0" applyNumberFormat="1" applyFont="1" applyFill="1" applyBorder="1" applyAlignment="1" applyProtection="1">
      <alignment horizontal="center" vertical="center"/>
    </xf>
    <xf numFmtId="166" fontId="8" fillId="0" borderId="26" xfId="0" applyNumberFormat="1" applyFont="1" applyFill="1" applyBorder="1" applyAlignment="1" applyProtection="1">
      <alignment horizontal="center" vertical="center" wrapText="1"/>
    </xf>
    <xf numFmtId="166" fontId="20" fillId="0" borderId="42" xfId="0" applyNumberFormat="1" applyFont="1" applyFill="1" applyBorder="1" applyAlignment="1" applyProtection="1">
      <alignment horizontal="center" vertical="center" wrapText="1"/>
    </xf>
    <xf numFmtId="166" fontId="20" fillId="0" borderId="37" xfId="0" applyNumberFormat="1" applyFont="1" applyFill="1" applyBorder="1" applyAlignment="1" applyProtection="1">
      <alignment horizontal="center" vertical="center" wrapText="1"/>
    </xf>
    <xf numFmtId="166" fontId="20" fillId="0" borderId="48" xfId="0" applyNumberFormat="1" applyFont="1" applyFill="1" applyBorder="1" applyAlignment="1" applyProtection="1">
      <alignment horizontal="center" vertical="center" wrapText="1"/>
    </xf>
    <xf numFmtId="166" fontId="20" fillId="0" borderId="17" xfId="0" applyNumberFormat="1" applyFont="1" applyFill="1" applyBorder="1" applyAlignment="1" applyProtection="1">
      <alignment horizontal="center" vertical="center" wrapText="1"/>
    </xf>
    <xf numFmtId="166" fontId="20" fillId="0" borderId="49" xfId="0" applyNumberFormat="1" applyFont="1" applyFill="1" applyBorder="1" applyAlignment="1" applyProtection="1">
      <alignment horizontal="center" vertical="center" wrapText="1"/>
    </xf>
    <xf numFmtId="166" fontId="20" fillId="0" borderId="13" xfId="0" applyNumberFormat="1" applyFont="1" applyFill="1" applyBorder="1" applyAlignment="1" applyProtection="1">
      <alignment horizontal="center" vertical="center" wrapText="1"/>
    </xf>
    <xf numFmtId="166" fontId="20" fillId="0" borderId="37" xfId="0" applyNumberFormat="1" applyFont="1" applyFill="1" applyBorder="1" applyAlignment="1" applyProtection="1">
      <alignment horizontal="left" vertical="center" wrapText="1" indent="1"/>
    </xf>
    <xf numFmtId="166" fontId="20" fillId="0" borderId="8" xfId="0" applyNumberFormat="1" applyFont="1" applyFill="1" applyBorder="1" applyAlignment="1" applyProtection="1">
      <alignment horizontal="center" vertical="center" wrapText="1"/>
    </xf>
    <xf numFmtId="166" fontId="20" fillId="0" borderId="10" xfId="0" applyNumberFormat="1" applyFont="1" applyFill="1" applyBorder="1" applyAlignment="1" applyProtection="1">
      <alignment horizontal="center" vertical="center" wrapText="1"/>
    </xf>
    <xf numFmtId="166" fontId="28" fillId="0" borderId="37" xfId="0" applyNumberFormat="1" applyFont="1" applyFill="1" applyBorder="1" applyAlignment="1" applyProtection="1">
      <alignment horizontal="left" vertical="center" wrapText="1" indent="1"/>
    </xf>
    <xf numFmtId="166" fontId="20" fillId="0" borderId="7" xfId="0" applyNumberFormat="1" applyFont="1" applyFill="1" applyBorder="1" applyAlignment="1" applyProtection="1">
      <alignment horizontal="center" vertical="center" wrapText="1"/>
    </xf>
    <xf numFmtId="0" fontId="22" fillId="0" borderId="2" xfId="7" applyFont="1" applyFill="1" applyBorder="1" applyAlignment="1" applyProtection="1">
      <alignment horizontal="left" vertical="center" indent="1"/>
    </xf>
    <xf numFmtId="0" fontId="22" fillId="0" borderId="3" xfId="7" applyFont="1" applyFill="1" applyBorder="1" applyAlignment="1" applyProtection="1">
      <alignment horizontal="left" vertical="center" wrapText="1" indent="1"/>
    </xf>
    <xf numFmtId="0" fontId="22" fillId="0" borderId="2" xfId="7" applyFont="1" applyFill="1" applyBorder="1" applyAlignment="1" applyProtection="1">
      <alignment horizontal="left" vertical="center" wrapText="1" indent="1"/>
    </xf>
    <xf numFmtId="0" fontId="22" fillId="0" borderId="3" xfId="7" applyFont="1" applyFill="1" applyBorder="1" applyAlignment="1" applyProtection="1">
      <alignment horizontal="left" vertical="center" indent="1"/>
    </xf>
    <xf numFmtId="0" fontId="8" fillId="0" borderId="14" xfId="7" applyFont="1" applyFill="1" applyBorder="1" applyAlignment="1" applyProtection="1">
      <alignment horizontal="left" indent="1"/>
    </xf>
    <xf numFmtId="166" fontId="29" fillId="0" borderId="46" xfId="6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15" xfId="0" applyFont="1" applyFill="1" applyBorder="1" applyAlignment="1" applyProtection="1">
      <alignment horizontal="center" vertical="center" wrapText="1"/>
    </xf>
    <xf numFmtId="0" fontId="27" fillId="0" borderId="14" xfId="0" applyFont="1" applyBorder="1" applyAlignment="1" applyProtection="1">
      <alignment horizontal="left" vertical="center" wrapText="1" indent="1"/>
    </xf>
    <xf numFmtId="0" fontId="26" fillId="0" borderId="2" xfId="0" applyFont="1" applyBorder="1" applyAlignment="1" applyProtection="1">
      <alignment horizontal="left" vertical="center" wrapText="1" indent="1"/>
    </xf>
    <xf numFmtId="0" fontId="26" fillId="0" borderId="6" xfId="0" applyFont="1" applyBorder="1" applyAlignment="1" applyProtection="1">
      <alignment horizontal="left" vertical="center" wrapText="1" indent="1"/>
    </xf>
    <xf numFmtId="0" fontId="27" fillId="0" borderId="18" xfId="0" applyFont="1" applyBorder="1" applyAlignment="1" applyProtection="1">
      <alignment horizontal="left" vertical="center" wrapText="1" indent="1"/>
    </xf>
    <xf numFmtId="166" fontId="20" fillId="0" borderId="27" xfId="6" applyNumberFormat="1" applyFont="1" applyFill="1" applyBorder="1" applyAlignment="1" applyProtection="1">
      <alignment horizontal="right" vertical="center" wrapText="1" indent="1"/>
    </xf>
    <xf numFmtId="166" fontId="20" fillId="0" borderId="17" xfId="6" applyNumberFormat="1" applyFont="1" applyFill="1" applyBorder="1" applyAlignment="1" applyProtection="1">
      <alignment horizontal="right" vertical="center" wrapText="1" indent="1"/>
    </xf>
    <xf numFmtId="166" fontId="22" fillId="0" borderId="34" xfId="6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0" xfId="6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4" xfId="6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35" xfId="6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0" xfId="6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7" xfId="6" applyNumberFormat="1" applyFont="1" applyFill="1" applyBorder="1" applyAlignment="1" applyProtection="1">
      <alignment horizontal="right" vertical="center" wrapText="1" indent="1"/>
    </xf>
    <xf numFmtId="166" fontId="7" fillId="0" borderId="0" xfId="6" applyNumberFormat="1" applyFont="1" applyFill="1" applyBorder="1" applyAlignment="1" applyProtection="1">
      <alignment horizontal="right" vertical="center" wrapText="1" indent="1"/>
    </xf>
    <xf numFmtId="166" fontId="22" fillId="0" borderId="26" xfId="6" applyNumberFormat="1" applyFont="1" applyFill="1" applyBorder="1" applyAlignment="1" applyProtection="1">
      <alignment horizontal="right" vertical="center" wrapText="1" indent="1"/>
      <protection locked="0"/>
    </xf>
    <xf numFmtId="166" fontId="27" fillId="0" borderId="17" xfId="0" applyNumberFormat="1" applyFont="1" applyBorder="1" applyAlignment="1" applyProtection="1">
      <alignment horizontal="right" vertical="center" wrapText="1" indent="1"/>
    </xf>
    <xf numFmtId="0" fontId="6" fillId="0" borderId="32" xfId="0" applyFont="1" applyFill="1" applyBorder="1" applyAlignment="1" applyProtection="1">
      <alignment horizontal="right" vertical="center"/>
    </xf>
    <xf numFmtId="166" fontId="22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0" applyNumberFormat="1" applyFont="1" applyFill="1" applyBorder="1" applyAlignment="1" applyProtection="1">
      <alignment horizontal="right" vertical="center" wrapText="1" indent="1"/>
    </xf>
    <xf numFmtId="166" fontId="29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7" xfId="0" applyNumberFormat="1" applyFont="1" applyFill="1" applyBorder="1" applyAlignment="1" applyProtection="1">
      <alignment horizontal="right" vertical="center" wrapText="1" indent="1"/>
    </xf>
    <xf numFmtId="166" fontId="29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8" fillId="0" borderId="13" xfId="0" applyNumberFormat="1" applyFont="1" applyFill="1" applyBorder="1" applyAlignment="1" applyProtection="1">
      <alignment horizontal="centerContinuous" vertical="center" wrapText="1"/>
    </xf>
    <xf numFmtId="166" fontId="8" fillId="0" borderId="14" xfId="0" applyNumberFormat="1" applyFont="1" applyFill="1" applyBorder="1" applyAlignment="1" applyProtection="1">
      <alignment horizontal="centerContinuous" vertical="center" wrapText="1"/>
    </xf>
    <xf numFmtId="166" fontId="8" fillId="0" borderId="17" xfId="0" applyNumberFormat="1" applyFont="1" applyFill="1" applyBorder="1" applyAlignment="1" applyProtection="1">
      <alignment horizontal="centerContinuous" vertical="center" wrapTex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8" fillId="0" borderId="37" xfId="0" applyNumberFormat="1" applyFont="1" applyFill="1" applyBorder="1" applyAlignment="1" applyProtection="1">
      <alignment horizontal="center" vertical="center" wrapText="1"/>
    </xf>
    <xf numFmtId="166" fontId="28" fillId="0" borderId="13" xfId="0" applyNumberFormat="1" applyFont="1" applyFill="1" applyBorder="1" applyAlignment="1" applyProtection="1">
      <alignment horizontal="center" vertical="center" wrapText="1"/>
    </xf>
    <xf numFmtId="166" fontId="28" fillId="0" borderId="14" xfId="0" applyNumberFormat="1" applyFont="1" applyFill="1" applyBorder="1" applyAlignment="1" applyProtection="1">
      <alignment horizontal="center" vertical="center" wrapText="1"/>
    </xf>
    <xf numFmtId="166" fontId="28" fillId="0" borderId="17" xfId="0" applyNumberFormat="1" applyFont="1" applyFill="1" applyBorder="1" applyAlignment="1" applyProtection="1">
      <alignment horizontal="center" vertical="center" wrapText="1"/>
    </xf>
    <xf numFmtId="166" fontId="28" fillId="0" borderId="0" xfId="0" applyNumberFormat="1" applyFont="1" applyFill="1" applyAlignment="1" applyProtection="1">
      <alignment horizontal="center" vertical="center" wrapText="1"/>
    </xf>
    <xf numFmtId="166" fontId="0" fillId="0" borderId="23" xfId="0" applyNumberFormat="1" applyFill="1" applyBorder="1" applyAlignment="1" applyProtection="1">
      <alignment horizontal="left" vertical="center" wrapText="1" indent="1"/>
    </xf>
    <xf numFmtId="166" fontId="22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21" xfId="0" applyNumberFormat="1" applyFill="1" applyBorder="1" applyAlignment="1" applyProtection="1">
      <alignment horizontal="left" vertical="center" wrapText="1" indent="1"/>
    </xf>
    <xf numFmtId="166" fontId="22" fillId="0" borderId="8" xfId="0" applyNumberFormat="1" applyFont="1" applyFill="1" applyBorder="1" applyAlignment="1" applyProtection="1">
      <alignment horizontal="left" vertical="center" wrapText="1" indent="1"/>
    </xf>
    <xf numFmtId="166" fontId="22" fillId="0" borderId="51" xfId="0" applyNumberFormat="1" applyFont="1" applyFill="1" applyBorder="1" applyAlignment="1" applyProtection="1">
      <alignment horizontal="left" vertical="center" wrapText="1" indent="1"/>
    </xf>
    <xf numFmtId="166" fontId="31" fillId="0" borderId="37" xfId="0" applyNumberFormat="1" applyFont="1" applyFill="1" applyBorder="1" applyAlignment="1" applyProtection="1">
      <alignment horizontal="left" vertical="center" wrapText="1" indent="1"/>
    </xf>
    <xf numFmtId="166" fontId="1" fillId="0" borderId="49" xfId="0" applyNumberFormat="1" applyFont="1" applyFill="1" applyBorder="1" applyAlignment="1" applyProtection="1">
      <alignment horizontal="left" vertical="center" wrapText="1" indent="1"/>
    </xf>
    <xf numFmtId="166" fontId="29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21" xfId="0" applyNumberFormat="1" applyFont="1" applyFill="1" applyBorder="1" applyAlignment="1" applyProtection="1">
      <alignment horizontal="left" vertical="center" wrapText="1" indent="1"/>
    </xf>
    <xf numFmtId="166" fontId="33" fillId="0" borderId="2" xfId="0" applyNumberFormat="1" applyFont="1" applyFill="1" applyBorder="1" applyAlignment="1" applyProtection="1">
      <alignment horizontal="right" vertical="center" wrapText="1" indent="1"/>
    </xf>
    <xf numFmtId="166" fontId="31" fillId="0" borderId="13" xfId="0" applyNumberFormat="1" applyFont="1" applyFill="1" applyBorder="1" applyAlignment="1" applyProtection="1">
      <alignment horizontal="left" vertical="center" wrapText="1" indent="1"/>
    </xf>
    <xf numFmtId="166" fontId="31" fillId="0" borderId="33" xfId="0" applyNumberFormat="1" applyFont="1" applyFill="1" applyBorder="1" applyAlignment="1" applyProtection="1">
      <alignment horizontal="right" vertical="center" wrapText="1" indent="1"/>
    </xf>
    <xf numFmtId="166" fontId="28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33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2"/>
    </xf>
    <xf numFmtId="166" fontId="29" fillId="0" borderId="2" xfId="0" applyNumberFormat="1" applyFont="1" applyFill="1" applyBorder="1" applyAlignment="1" applyProtection="1">
      <alignment horizontal="left" vertical="center" wrapText="1" indent="2"/>
    </xf>
    <xf numFmtId="166" fontId="33" fillId="0" borderId="2" xfId="0" applyNumberFormat="1" applyFont="1" applyFill="1" applyBorder="1" applyAlignment="1" applyProtection="1">
      <alignment horizontal="left" vertical="center" wrapText="1" indent="1"/>
    </xf>
    <xf numFmtId="166" fontId="29" fillId="0" borderId="9" xfId="0" applyNumberFormat="1" applyFont="1" applyFill="1" applyBorder="1" applyAlignment="1" applyProtection="1">
      <alignment horizontal="left" vertical="center" wrapText="1" indent="1"/>
    </xf>
    <xf numFmtId="166" fontId="22" fillId="0" borderId="9" xfId="0" applyNumberFormat="1" applyFont="1" applyFill="1" applyBorder="1" applyAlignment="1" applyProtection="1">
      <alignment horizontal="left" vertical="center" wrapText="1" indent="2"/>
    </xf>
    <xf numFmtId="166" fontId="22" fillId="0" borderId="10" xfId="0" applyNumberFormat="1" applyFont="1" applyFill="1" applyBorder="1" applyAlignment="1" applyProtection="1">
      <alignment horizontal="left" vertical="center" wrapText="1" indent="2"/>
    </xf>
    <xf numFmtId="166" fontId="33" fillId="0" borderId="3" xfId="0" applyNumberFormat="1" applyFont="1" applyFill="1" applyBorder="1" applyAlignment="1" applyProtection="1">
      <alignment horizontal="right" vertical="center" wrapText="1" indent="1"/>
    </xf>
    <xf numFmtId="168" fontId="29" fillId="0" borderId="52" xfId="1" applyNumberFormat="1" applyFont="1" applyFill="1" applyBorder="1" applyProtection="1">
      <protection locked="0"/>
    </xf>
    <xf numFmtId="168" fontId="29" fillId="0" borderId="45" xfId="1" applyNumberFormat="1" applyFont="1" applyFill="1" applyBorder="1" applyProtection="1">
      <protection locked="0"/>
    </xf>
    <xf numFmtId="168" fontId="29" fillId="0" borderId="40" xfId="1" applyNumberFormat="1" applyFont="1" applyFill="1" applyBorder="1" applyProtection="1">
      <protection locked="0"/>
    </xf>
    <xf numFmtId="0" fontId="29" fillId="0" borderId="3" xfId="6" applyFont="1" applyFill="1" applyBorder="1" applyProtection="1"/>
    <xf numFmtId="166" fontId="8" fillId="0" borderId="40" xfId="0" applyNumberFormat="1" applyFont="1" applyFill="1" applyBorder="1" applyAlignment="1" applyProtection="1">
      <alignment horizontal="right" vertical="center" wrapText="1" indent="1"/>
    </xf>
    <xf numFmtId="166" fontId="22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3" xfId="0" applyNumberFormat="1" applyFont="1" applyFill="1" applyBorder="1" applyAlignment="1" applyProtection="1">
      <alignment horizontal="right" vertical="center" wrapText="1" indent="1"/>
    </xf>
    <xf numFmtId="166" fontId="20" fillId="0" borderId="0" xfId="0" applyNumberFormat="1" applyFont="1" applyFill="1" applyBorder="1" applyAlignment="1" applyProtection="1">
      <alignment horizontal="right" vertical="center" wrapText="1" indent="1"/>
    </xf>
    <xf numFmtId="0" fontId="22" fillId="0" borderId="0" xfId="0" applyFont="1" applyFill="1" applyAlignment="1" applyProtection="1">
      <alignment horizontal="right" vertical="center" wrapText="1" indent="1"/>
    </xf>
    <xf numFmtId="166" fontId="20" fillId="0" borderId="33" xfId="0" applyNumberFormat="1" applyFont="1" applyFill="1" applyBorder="1" applyAlignment="1" applyProtection="1">
      <alignment horizontal="right" vertical="center" wrapText="1" indent="1"/>
    </xf>
    <xf numFmtId="166" fontId="20" fillId="0" borderId="17" xfId="0" applyNumberFormat="1" applyFont="1" applyFill="1" applyBorder="1" applyAlignment="1" applyProtection="1">
      <alignment horizontal="right" vertical="center" wrapText="1" indent="1"/>
    </xf>
    <xf numFmtId="49" fontId="8" fillId="0" borderId="34" xfId="0" applyNumberFormat="1" applyFont="1" applyFill="1" applyBorder="1" applyAlignment="1" applyProtection="1">
      <alignment horizontal="right" vertical="center"/>
    </xf>
    <xf numFmtId="49" fontId="8" fillId="0" borderId="53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7" fillId="0" borderId="54" xfId="6" applyFont="1" applyFill="1" applyBorder="1" applyAlignment="1" applyProtection="1">
      <alignment horizontal="center" vertical="center" wrapText="1"/>
    </xf>
    <xf numFmtId="0" fontId="7" fillId="0" borderId="54" xfId="6" applyFont="1" applyFill="1" applyBorder="1" applyAlignment="1" applyProtection="1">
      <alignment vertical="center" wrapText="1"/>
    </xf>
    <xf numFmtId="166" fontId="7" fillId="0" borderId="54" xfId="6" applyNumberFormat="1" applyFont="1" applyFill="1" applyBorder="1" applyAlignment="1" applyProtection="1">
      <alignment horizontal="right" vertical="center" wrapText="1" indent="1"/>
    </xf>
    <xf numFmtId="0" fontId="22" fillId="0" borderId="54" xfId="6" applyFont="1" applyFill="1" applyBorder="1" applyAlignment="1" applyProtection="1">
      <alignment horizontal="right" vertical="center" wrapText="1" indent="1"/>
      <protection locked="0"/>
    </xf>
    <xf numFmtId="166" fontId="29" fillId="0" borderId="54" xfId="6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16" fillId="0" borderId="0" xfId="0" applyFont="1" applyFill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 wrapText="1"/>
    </xf>
    <xf numFmtId="0" fontId="31" fillId="0" borderId="16" xfId="0" applyFont="1" applyBorder="1" applyAlignment="1" applyProtection="1">
      <alignment horizontal="center" vertical="center"/>
    </xf>
    <xf numFmtId="0" fontId="31" fillId="0" borderId="27" xfId="0" applyFont="1" applyBorder="1" applyAlignment="1" applyProtection="1">
      <alignment horizontal="center" vertical="center" wrapText="1"/>
    </xf>
    <xf numFmtId="0" fontId="25" fillId="0" borderId="19" xfId="0" applyFont="1" applyBorder="1" applyAlignment="1" applyProtection="1">
      <alignment horizontal="left" vertical="center" wrapText="1" indent="1"/>
    </xf>
    <xf numFmtId="0" fontId="12" fillId="0" borderId="0" xfId="6" applyFont="1" applyFill="1" applyProtection="1"/>
    <xf numFmtId="0" fontId="12" fillId="0" borderId="0" xfId="6" applyFont="1" applyFill="1" applyAlignment="1" applyProtection="1">
      <alignment horizontal="right" vertical="center" indent="1"/>
    </xf>
    <xf numFmtId="0" fontId="12" fillId="0" borderId="0" xfId="6" applyFont="1" applyFill="1"/>
    <xf numFmtId="0" fontId="12" fillId="0" borderId="0" xfId="6" applyFont="1" applyFill="1" applyAlignment="1">
      <alignment horizontal="right" vertical="center" indent="1"/>
    </xf>
    <xf numFmtId="0" fontId="40" fillId="0" borderId="2" xfId="0" applyFont="1" applyBorder="1" applyAlignment="1">
      <alignment horizontal="justify" wrapText="1"/>
    </xf>
    <xf numFmtId="0" fontId="40" fillId="0" borderId="2" xfId="0" applyFont="1" applyBorder="1" applyAlignment="1">
      <alignment wrapText="1"/>
    </xf>
    <xf numFmtId="0" fontId="40" fillId="0" borderId="25" xfId="0" applyFont="1" applyBorder="1" applyAlignment="1">
      <alignment wrapText="1"/>
    </xf>
    <xf numFmtId="0" fontId="45" fillId="0" borderId="0" xfId="0" applyFont="1" applyFill="1" applyAlignment="1" applyProtection="1">
      <alignment horizontal="left" vertical="center" wrapText="1"/>
    </xf>
    <xf numFmtId="0" fontId="45" fillId="0" borderId="0" xfId="0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right" vertical="center" wrapText="1" indent="1"/>
    </xf>
    <xf numFmtId="166" fontId="0" fillId="0" borderId="49" xfId="0" applyNumberFormat="1" applyFill="1" applyBorder="1" applyAlignment="1" applyProtection="1">
      <alignment horizontal="left" vertical="center" wrapText="1" indent="1"/>
    </xf>
    <xf numFmtId="166" fontId="22" fillId="0" borderId="7" xfId="0" applyNumberFormat="1" applyFont="1" applyFill="1" applyBorder="1" applyAlignment="1" applyProtection="1">
      <alignment horizontal="left" vertical="center" wrapText="1" indent="1"/>
    </xf>
    <xf numFmtId="166" fontId="22" fillId="0" borderId="55" xfId="0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16" xfId="6" applyNumberFormat="1" applyFont="1" applyFill="1" applyBorder="1" applyAlignment="1" applyProtection="1">
      <alignment horizontal="right" vertical="center" wrapText="1" indent="1"/>
    </xf>
    <xf numFmtId="166" fontId="20" fillId="0" borderId="14" xfId="6" applyNumberFormat="1" applyFont="1" applyFill="1" applyBorder="1" applyAlignment="1" applyProtection="1">
      <alignment horizontal="right" vertical="center" wrapText="1" indent="1"/>
    </xf>
    <xf numFmtId="166" fontId="22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3" xfId="6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5" xfId="6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6" applyNumberFormat="1" applyFont="1" applyFill="1" applyBorder="1" applyAlignment="1" applyProtection="1">
      <alignment horizontal="right" vertical="center" wrapText="1" indent="1"/>
    </xf>
    <xf numFmtId="0" fontId="8" fillId="0" borderId="41" xfId="6" applyFont="1" applyFill="1" applyBorder="1" applyAlignment="1" applyProtection="1">
      <alignment horizontal="center" vertical="center" wrapText="1"/>
    </xf>
    <xf numFmtId="166" fontId="26" fillId="0" borderId="56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57" xfId="0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 applyProtection="1">
      <alignment horizontal="center" vertical="center" wrapText="1"/>
    </xf>
    <xf numFmtId="0" fontId="20" fillId="0" borderId="15" xfId="6" applyFont="1" applyFill="1" applyBorder="1" applyAlignment="1" applyProtection="1">
      <alignment horizontal="center" vertical="center" wrapText="1"/>
    </xf>
    <xf numFmtId="0" fontId="20" fillId="0" borderId="16" xfId="6" applyFont="1" applyFill="1" applyBorder="1" applyAlignment="1" applyProtection="1">
      <alignment horizontal="center" vertical="center" wrapText="1"/>
    </xf>
    <xf numFmtId="0" fontId="22" fillId="0" borderId="3" xfId="6" applyFont="1" applyFill="1" applyBorder="1" applyAlignment="1" applyProtection="1">
      <alignment horizontal="left" vertical="center" wrapText="1" indent="6"/>
    </xf>
    <xf numFmtId="0" fontId="12" fillId="0" borderId="0" xfId="6" applyFill="1" applyProtection="1"/>
    <xf numFmtId="0" fontId="22" fillId="0" borderId="0" xfId="6" applyFont="1" applyFill="1" applyProtection="1"/>
    <xf numFmtId="0" fontId="15" fillId="0" borderId="0" xfId="6" applyFont="1" applyFill="1" applyProtection="1"/>
    <xf numFmtId="0" fontId="26" fillId="0" borderId="3" xfId="0" applyFont="1" applyBorder="1" applyAlignment="1" applyProtection="1">
      <alignment horizontal="left" wrapText="1" indent="1"/>
    </xf>
    <xf numFmtId="0" fontId="26" fillId="0" borderId="2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wrapText="1"/>
    </xf>
    <xf numFmtId="0" fontId="26" fillId="0" borderId="9" xfId="0" applyFont="1" applyBorder="1" applyAlignment="1" applyProtection="1">
      <alignment wrapText="1"/>
    </xf>
    <xf numFmtId="0" fontId="26" fillId="0" borderId="8" xfId="0" applyFont="1" applyBorder="1" applyAlignment="1" applyProtection="1">
      <alignment wrapText="1"/>
    </xf>
    <xf numFmtId="0" fontId="26" fillId="0" borderId="10" xfId="0" applyFont="1" applyBorder="1" applyAlignment="1" applyProtection="1">
      <alignment wrapText="1"/>
    </xf>
    <xf numFmtId="0" fontId="27" fillId="0" borderId="14" xfId="0" applyFont="1" applyBorder="1" applyAlignment="1" applyProtection="1">
      <alignment wrapText="1"/>
    </xf>
    <xf numFmtId="0" fontId="27" fillId="0" borderId="19" xfId="0" applyFont="1" applyBorder="1" applyAlignment="1" applyProtection="1">
      <alignment wrapText="1"/>
    </xf>
    <xf numFmtId="0" fontId="12" fillId="0" borderId="0" xfId="6" applyFill="1" applyAlignment="1" applyProtection="1"/>
    <xf numFmtId="166" fontId="25" fillId="0" borderId="17" xfId="0" quotePrefix="1" applyNumberFormat="1" applyFont="1" applyBorder="1" applyAlignment="1" applyProtection="1">
      <alignment horizontal="right" vertical="center" wrapText="1" indent="1"/>
    </xf>
    <xf numFmtId="0" fontId="24" fillId="0" borderId="0" xfId="6" applyFont="1" applyFill="1" applyProtection="1"/>
    <xf numFmtId="0" fontId="23" fillId="0" borderId="0" xfId="6" applyFont="1" applyFill="1" applyProtection="1"/>
    <xf numFmtId="0" fontId="12" fillId="0" borderId="0" xfId="6" applyFill="1" applyBorder="1" applyProtection="1"/>
    <xf numFmtId="166" fontId="29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22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9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22" fillId="0" borderId="9" xfId="6" applyNumberFormat="1" applyFont="1" applyFill="1" applyBorder="1" applyAlignment="1" applyProtection="1">
      <alignment horizontal="center" vertical="center" wrapText="1"/>
    </xf>
    <xf numFmtId="49" fontId="22" fillId="0" borderId="8" xfId="6" applyNumberFormat="1" applyFont="1" applyFill="1" applyBorder="1" applyAlignment="1" applyProtection="1">
      <alignment horizontal="center" vertical="center" wrapText="1"/>
    </xf>
    <xf numFmtId="49" fontId="22" fillId="0" borderId="10" xfId="6" applyNumberFormat="1" applyFont="1" applyFill="1" applyBorder="1" applyAlignment="1" applyProtection="1">
      <alignment horizontal="center" vertical="center" wrapText="1"/>
    </xf>
    <xf numFmtId="0" fontId="27" fillId="0" borderId="13" xfId="0" applyFont="1" applyBorder="1" applyAlignment="1" applyProtection="1">
      <alignment horizontal="center" wrapText="1"/>
    </xf>
    <xf numFmtId="0" fontId="26" fillId="0" borderId="9" xfId="0" applyFont="1" applyBorder="1" applyAlignment="1" applyProtection="1">
      <alignment horizontal="center" wrapText="1"/>
    </xf>
    <xf numFmtId="0" fontId="26" fillId="0" borderId="8" xfId="0" applyFont="1" applyBorder="1" applyAlignment="1" applyProtection="1">
      <alignment horizontal="center" wrapText="1"/>
    </xf>
    <xf numFmtId="0" fontId="26" fillId="0" borderId="10" xfId="0" applyFont="1" applyBorder="1" applyAlignment="1" applyProtection="1">
      <alignment horizontal="center" wrapText="1"/>
    </xf>
    <xf numFmtId="0" fontId="27" fillId="0" borderId="18" xfId="0" applyFont="1" applyBorder="1" applyAlignment="1" applyProtection="1">
      <alignment horizontal="center" wrapText="1"/>
    </xf>
    <xf numFmtId="49" fontId="22" fillId="0" borderId="11" xfId="6" applyNumberFormat="1" applyFont="1" applyFill="1" applyBorder="1" applyAlignment="1" applyProtection="1">
      <alignment horizontal="center" vertical="center" wrapText="1"/>
    </xf>
    <xf numFmtId="49" fontId="22" fillId="0" borderId="7" xfId="6" applyNumberFormat="1" applyFont="1" applyFill="1" applyBorder="1" applyAlignment="1" applyProtection="1">
      <alignment horizontal="center" vertical="center" wrapText="1"/>
    </xf>
    <xf numFmtId="49" fontId="22" fillId="0" borderId="12" xfId="6" applyNumberFormat="1" applyFont="1" applyFill="1" applyBorder="1" applyAlignment="1" applyProtection="1">
      <alignment horizontal="center" vertical="center" wrapText="1"/>
    </xf>
    <xf numFmtId="0" fontId="27" fillId="0" borderId="18" xfId="0" applyFont="1" applyBorder="1" applyAlignment="1" applyProtection="1">
      <alignment horizontal="center" vertical="center" wrapText="1"/>
    </xf>
    <xf numFmtId="166" fontId="28" fillId="0" borderId="33" xfId="6" applyNumberFormat="1" applyFont="1" applyFill="1" applyBorder="1" applyAlignment="1" applyProtection="1">
      <alignment horizontal="right" vertical="center" wrapText="1" indent="1"/>
    </xf>
    <xf numFmtId="0" fontId="20" fillId="0" borderId="33" xfId="6" applyFont="1" applyFill="1" applyBorder="1" applyAlignment="1" applyProtection="1">
      <alignment horizontal="center" vertical="center" wrapText="1"/>
    </xf>
    <xf numFmtId="0" fontId="8" fillId="0" borderId="58" xfId="0" applyFont="1" applyFill="1" applyBorder="1" applyAlignment="1" applyProtection="1">
      <alignment horizontal="center" vertical="center" wrapText="1"/>
    </xf>
    <xf numFmtId="49" fontId="29" fillId="0" borderId="11" xfId="0" applyNumberFormat="1" applyFont="1" applyFill="1" applyBorder="1" applyAlignment="1" applyProtection="1">
      <alignment horizontal="center" vertical="center" wrapText="1"/>
    </xf>
    <xf numFmtId="49" fontId="29" fillId="0" borderId="8" xfId="0" applyNumberFormat="1" applyFont="1" applyFill="1" applyBorder="1" applyAlignment="1" applyProtection="1">
      <alignment horizontal="center" vertical="center" wrapText="1"/>
    </xf>
    <xf numFmtId="49" fontId="29" fillId="0" borderId="9" xfId="0" applyNumberFormat="1" applyFont="1" applyFill="1" applyBorder="1" applyAlignment="1" applyProtection="1">
      <alignment horizontal="center" vertical="center" wrapText="1"/>
    </xf>
    <xf numFmtId="0" fontId="29" fillId="0" borderId="3" xfId="6" applyFont="1" applyFill="1" applyBorder="1" applyAlignment="1" applyProtection="1">
      <alignment horizontal="left" vertical="center" wrapText="1" indent="1"/>
    </xf>
    <xf numFmtId="0" fontId="29" fillId="0" borderId="2" xfId="6" applyFont="1" applyFill="1" applyBorder="1" applyAlignment="1" applyProtection="1">
      <alignment horizontal="left" vertical="center" wrapText="1" indent="1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6" fontId="29" fillId="0" borderId="24" xfId="6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17" xfId="6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" xfId="6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13" xfId="0" applyFont="1" applyBorder="1" applyAlignment="1" applyProtection="1">
      <alignment vertical="center" wrapText="1"/>
    </xf>
    <xf numFmtId="0" fontId="27" fillId="0" borderId="18" xfId="0" applyFont="1" applyBorder="1" applyAlignment="1" applyProtection="1">
      <alignment vertical="center" wrapText="1"/>
    </xf>
    <xf numFmtId="166" fontId="20" fillId="0" borderId="14" xfId="6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33" xfId="6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13" xfId="6" applyFont="1" applyFill="1" applyBorder="1" applyAlignment="1">
      <alignment horizontal="center" vertical="center"/>
    </xf>
    <xf numFmtId="0" fontId="35" fillId="0" borderId="0" xfId="6" applyFont="1" applyFill="1"/>
    <xf numFmtId="0" fontId="28" fillId="0" borderId="13" xfId="6" applyFont="1" applyFill="1" applyBorder="1" applyAlignment="1" applyProtection="1">
      <alignment horizontal="center" vertical="center"/>
    </xf>
    <xf numFmtId="166" fontId="22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2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right"/>
    </xf>
    <xf numFmtId="166" fontId="5" fillId="0" borderId="0" xfId="0" applyNumberFormat="1" applyFont="1" applyFill="1" applyAlignment="1" applyProtection="1">
      <alignment vertical="center"/>
    </xf>
    <xf numFmtId="166" fontId="5" fillId="0" borderId="0" xfId="0" applyNumberFormat="1" applyFont="1" applyFill="1" applyAlignment="1" applyProtection="1">
      <alignment horizontal="center" vertical="center"/>
    </xf>
    <xf numFmtId="166" fontId="5" fillId="0" borderId="0" xfId="0" applyNumberFormat="1" applyFont="1" applyFill="1" applyAlignment="1" applyProtection="1">
      <alignment horizontal="center" vertical="center" wrapText="1"/>
    </xf>
    <xf numFmtId="0" fontId="22" fillId="0" borderId="1" xfId="7" applyFont="1" applyFill="1" applyBorder="1" applyAlignment="1" applyProtection="1">
      <alignment horizontal="left" vertical="center" wrapText="1" indent="1"/>
    </xf>
    <xf numFmtId="174" fontId="31" fillId="0" borderId="6" xfId="6" applyNumberFormat="1" applyFont="1" applyFill="1" applyBorder="1" applyAlignment="1">
      <alignment horizontal="center" vertical="center" wrapText="1"/>
    </xf>
    <xf numFmtId="0" fontId="26" fillId="0" borderId="6" xfId="0" applyFont="1" applyBorder="1" applyAlignment="1" applyProtection="1">
      <alignment vertical="center" wrapText="1"/>
    </xf>
    <xf numFmtId="0" fontId="20" fillId="0" borderId="18" xfId="6" applyFont="1" applyFill="1" applyBorder="1" applyAlignment="1" applyProtection="1">
      <alignment horizontal="left" vertical="center" wrapText="1" indent="1"/>
    </xf>
    <xf numFmtId="0" fontId="20" fillId="0" borderId="19" xfId="6" applyFont="1" applyFill="1" applyBorder="1" applyAlignment="1" applyProtection="1">
      <alignment vertical="center" wrapText="1"/>
    </xf>
    <xf numFmtId="166" fontId="20" fillId="0" borderId="59" xfId="6" applyNumberFormat="1" applyFont="1" applyFill="1" applyBorder="1" applyAlignment="1" applyProtection="1">
      <alignment horizontal="right" vertical="center" wrapText="1" indent="1"/>
    </xf>
    <xf numFmtId="0" fontId="22" fillId="0" borderId="25" xfId="6" applyFont="1" applyFill="1" applyBorder="1" applyAlignment="1" applyProtection="1">
      <alignment horizontal="left" vertical="center" wrapText="1" indent="7"/>
    </xf>
    <xf numFmtId="166" fontId="27" fillId="0" borderId="17" xfId="0" applyNumberFormat="1" applyFont="1" applyBorder="1" applyAlignment="1" applyProtection="1">
      <alignment horizontal="right" vertical="center" wrapText="1" indent="1"/>
      <protection locked="0"/>
    </xf>
    <xf numFmtId="0" fontId="20" fillId="0" borderId="13" xfId="6" applyFont="1" applyFill="1" applyBorder="1" applyAlignment="1" applyProtection="1">
      <alignment horizontal="left" vertical="center" wrapText="1"/>
    </xf>
    <xf numFmtId="166" fontId="33" fillId="0" borderId="1" xfId="0" applyNumberFormat="1" applyFont="1" applyFill="1" applyBorder="1" applyAlignment="1" applyProtection="1">
      <alignment horizontal="right" vertical="center" wrapText="1" indent="1"/>
    </xf>
    <xf numFmtId="49" fontId="28" fillId="0" borderId="13" xfId="6" applyNumberFormat="1" applyFont="1" applyFill="1" applyBorder="1" applyAlignment="1" applyProtection="1">
      <alignment horizontal="center" vertical="center" wrapText="1"/>
    </xf>
    <xf numFmtId="166" fontId="20" fillId="0" borderId="60" xfId="6" applyNumberFormat="1" applyFont="1" applyFill="1" applyBorder="1" applyAlignment="1" applyProtection="1">
      <alignment horizontal="right" vertical="center" wrapText="1" indent="1"/>
    </xf>
    <xf numFmtId="166" fontId="22" fillId="0" borderId="52" xfId="6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61" xfId="6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53" xfId="6" applyNumberFormat="1" applyFont="1" applyFill="1" applyBorder="1" applyAlignment="1" applyProtection="1">
      <alignment horizontal="right" vertical="center" wrapText="1" indent="1"/>
    </xf>
    <xf numFmtId="166" fontId="27" fillId="0" borderId="33" xfId="0" applyNumberFormat="1" applyFont="1" applyBorder="1" applyAlignment="1" applyProtection="1">
      <alignment horizontal="right" vertical="center" wrapText="1" indent="1"/>
    </xf>
    <xf numFmtId="166" fontId="27" fillId="0" borderId="33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33" xfId="0" quotePrefix="1" applyNumberFormat="1" applyFont="1" applyBorder="1" applyAlignment="1" applyProtection="1">
      <alignment horizontal="right" vertical="center" wrapText="1" indent="1"/>
    </xf>
    <xf numFmtId="166" fontId="22" fillId="0" borderId="4" xfId="6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5" xfId="6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19" xfId="6" applyNumberFormat="1" applyFont="1" applyFill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</xf>
    <xf numFmtId="0" fontId="20" fillId="0" borderId="60" xfId="6" applyFont="1" applyFill="1" applyBorder="1" applyAlignment="1" applyProtection="1">
      <alignment horizontal="center" vertical="center" wrapText="1"/>
    </xf>
    <xf numFmtId="0" fontId="28" fillId="0" borderId="19" xfId="6" applyFont="1" applyFill="1" applyBorder="1" applyAlignment="1" applyProtection="1">
      <alignment vertical="center" wrapText="1"/>
    </xf>
    <xf numFmtId="166" fontId="28" fillId="0" borderId="19" xfId="6" applyNumberFormat="1" applyFont="1" applyFill="1" applyBorder="1" applyAlignment="1" applyProtection="1">
      <alignment horizontal="right" vertical="center" wrapText="1" indent="1"/>
    </xf>
    <xf numFmtId="166" fontId="28" fillId="0" borderId="53" xfId="6" applyNumberFormat="1" applyFont="1" applyFill="1" applyBorder="1" applyAlignment="1" applyProtection="1">
      <alignment horizontal="right" vertical="center" wrapText="1" indent="1"/>
    </xf>
    <xf numFmtId="0" fontId="22" fillId="0" borderId="54" xfId="6" applyFont="1" applyFill="1" applyBorder="1" applyAlignment="1" applyProtection="1">
      <alignment horizontal="right" vertical="center" wrapText="1" indent="1"/>
    </xf>
    <xf numFmtId="166" fontId="29" fillId="0" borderId="54" xfId="6" applyNumberFormat="1" applyFont="1" applyFill="1" applyBorder="1" applyAlignment="1" applyProtection="1">
      <alignment horizontal="right" vertical="center" wrapText="1" indent="1"/>
    </xf>
    <xf numFmtId="0" fontId="15" fillId="0" borderId="0" xfId="6" applyFont="1" applyFill="1" applyBorder="1" applyProtection="1"/>
    <xf numFmtId="166" fontId="28" fillId="0" borderId="14" xfId="6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3" xfId="6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166" fontId="25" fillId="0" borderId="33" xfId="0" quotePrefix="1" applyNumberFormat="1" applyFont="1" applyBorder="1" applyAlignment="1" applyProtection="1">
      <alignment horizontal="right" vertical="center" wrapText="1" indent="1"/>
      <protection locked="0"/>
    </xf>
    <xf numFmtId="0" fontId="26" fillId="0" borderId="6" xfId="0" applyFont="1" applyBorder="1" applyAlignment="1" applyProtection="1">
      <alignment horizontal="left" indent="1"/>
    </xf>
    <xf numFmtId="0" fontId="28" fillId="0" borderId="14" xfId="6" applyFont="1" applyFill="1" applyBorder="1" applyAlignment="1" applyProtection="1">
      <alignment horizontal="center" vertical="center"/>
    </xf>
    <xf numFmtId="0" fontId="28" fillId="0" borderId="17" xfId="6" applyFont="1" applyFill="1" applyBorder="1" applyAlignment="1" applyProtection="1">
      <alignment horizontal="center" vertical="center"/>
    </xf>
    <xf numFmtId="0" fontId="26" fillId="0" borderId="6" xfId="0" applyFont="1" applyBorder="1" applyAlignment="1" applyProtection="1"/>
    <xf numFmtId="166" fontId="28" fillId="0" borderId="59" xfId="0" applyNumberFormat="1" applyFont="1" applyFill="1" applyBorder="1" applyAlignment="1" applyProtection="1">
      <alignment horizontal="center" vertical="center" wrapText="1"/>
    </xf>
    <xf numFmtId="166" fontId="20" fillId="0" borderId="59" xfId="0" applyNumberFormat="1" applyFont="1" applyFill="1" applyBorder="1" applyAlignment="1" applyProtection="1">
      <alignment horizontal="center" vertical="center" wrapText="1"/>
    </xf>
    <xf numFmtId="168" fontId="47" fillId="0" borderId="3" xfId="1" applyNumberFormat="1" applyFont="1" applyFill="1" applyBorder="1" applyProtection="1">
      <protection locked="0"/>
    </xf>
    <xf numFmtId="168" fontId="47" fillId="0" borderId="24" xfId="1" applyNumberFormat="1" applyFont="1" applyFill="1" applyBorder="1"/>
    <xf numFmtId="168" fontId="47" fillId="0" borderId="2" xfId="1" applyNumberFormat="1" applyFont="1" applyFill="1" applyBorder="1" applyProtection="1">
      <protection locked="0"/>
    </xf>
    <xf numFmtId="168" fontId="47" fillId="0" borderId="20" xfId="1" applyNumberFormat="1" applyFont="1" applyFill="1" applyBorder="1"/>
    <xf numFmtId="168" fontId="47" fillId="0" borderId="6" xfId="1" applyNumberFormat="1" applyFont="1" applyFill="1" applyBorder="1" applyProtection="1">
      <protection locked="0"/>
    </xf>
    <xf numFmtId="168" fontId="48" fillId="0" borderId="14" xfId="6" applyNumberFormat="1" applyFont="1" applyFill="1" applyBorder="1"/>
    <xf numFmtId="168" fontId="48" fillId="0" borderId="17" xfId="6" applyNumberFormat="1" applyFont="1" applyFill="1" applyBorder="1"/>
    <xf numFmtId="49" fontId="47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4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7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7" fillId="0" borderId="55" xfId="0" applyNumberFormat="1" applyFont="1" applyFill="1" applyBorder="1" applyAlignment="1" applyProtection="1">
      <alignment horizontal="center" vertical="center" wrapText="1"/>
      <protection locked="0"/>
    </xf>
    <xf numFmtId="166" fontId="49" fillId="0" borderId="1" xfId="7" applyNumberFormat="1" applyFont="1" applyFill="1" applyBorder="1" applyAlignment="1" applyProtection="1">
      <alignment vertical="center"/>
      <protection locked="0"/>
    </xf>
    <xf numFmtId="166" fontId="49" fillId="0" borderId="2" xfId="7" applyNumberFormat="1" applyFont="1" applyFill="1" applyBorder="1" applyAlignment="1" applyProtection="1">
      <alignment vertical="center"/>
      <protection locked="0"/>
    </xf>
    <xf numFmtId="166" fontId="49" fillId="0" borderId="3" xfId="7" applyNumberFormat="1" applyFont="1" applyFill="1" applyBorder="1" applyAlignment="1" applyProtection="1">
      <alignment vertical="center"/>
      <protection locked="0"/>
    </xf>
    <xf numFmtId="166" fontId="50" fillId="0" borderId="14" xfId="7" applyNumberFormat="1" applyFont="1" applyFill="1" applyBorder="1" applyAlignment="1" applyProtection="1">
      <alignment vertical="center"/>
    </xf>
    <xf numFmtId="166" fontId="50" fillId="0" borderId="14" xfId="7" applyNumberFormat="1" applyFont="1" applyFill="1" applyBorder="1" applyProtection="1"/>
    <xf numFmtId="3" fontId="51" fillId="0" borderId="34" xfId="0" applyNumberFormat="1" applyFont="1" applyBorder="1" applyAlignment="1" applyProtection="1">
      <alignment horizontal="right" vertical="center" indent="1"/>
      <protection locked="0"/>
    </xf>
    <xf numFmtId="3" fontId="51" fillId="0" borderId="20" xfId="0" applyNumberFormat="1" applyFont="1" applyBorder="1" applyAlignment="1" applyProtection="1">
      <alignment horizontal="right" vertical="center" indent="1"/>
      <protection locked="0"/>
    </xf>
    <xf numFmtId="3" fontId="51" fillId="0" borderId="20" xfId="0" applyNumberFormat="1" applyFont="1" applyFill="1" applyBorder="1" applyAlignment="1" applyProtection="1">
      <alignment horizontal="right" vertical="center" indent="1"/>
      <protection locked="0"/>
    </xf>
    <xf numFmtId="3" fontId="51" fillId="0" borderId="35" xfId="0" applyNumberFormat="1" applyFont="1" applyFill="1" applyBorder="1" applyAlignment="1" applyProtection="1">
      <alignment horizontal="right" vertical="center" indent="1"/>
      <protection locked="0"/>
    </xf>
    <xf numFmtId="3" fontId="52" fillId="0" borderId="17" xfId="0" applyNumberFormat="1" applyFont="1" applyFill="1" applyBorder="1" applyAlignment="1" applyProtection="1">
      <alignment horizontal="right" vertical="center" indent="1"/>
    </xf>
    <xf numFmtId="0" fontId="36" fillId="0" borderId="27" xfId="0" applyFont="1" applyFill="1" applyBorder="1" applyAlignment="1" applyProtection="1">
      <alignment horizontal="center" vertical="center" wrapText="1"/>
    </xf>
    <xf numFmtId="0" fontId="26" fillId="0" borderId="6" xfId="0" applyFont="1" applyBorder="1" applyAlignment="1" applyProtection="1">
      <alignment horizontal="left" vertical="center" wrapText="1"/>
    </xf>
    <xf numFmtId="166" fontId="22" fillId="0" borderId="35" xfId="6" applyNumberFormat="1" applyFont="1" applyFill="1" applyBorder="1" applyAlignment="1" applyProtection="1">
      <alignment horizontal="right" vertical="center" wrapText="1"/>
      <protection locked="0"/>
    </xf>
    <xf numFmtId="0" fontId="15" fillId="0" borderId="0" xfId="6" applyFont="1" applyFill="1" applyAlignment="1" applyProtection="1">
      <alignment vertical="center"/>
    </xf>
    <xf numFmtId="0" fontId="26" fillId="0" borderId="3" xfId="0" applyFont="1" applyBorder="1" applyAlignment="1">
      <alignment horizontal="left" wrapText="1" indent="1"/>
    </xf>
    <xf numFmtId="0" fontId="26" fillId="0" borderId="1" xfId="0" applyFont="1" applyBorder="1" applyAlignment="1">
      <alignment horizontal="left" vertical="center" wrapText="1" indent="1"/>
    </xf>
    <xf numFmtId="0" fontId="23" fillId="0" borderId="0" xfId="0" applyFont="1" applyFill="1" applyProtection="1">
      <protection locked="0"/>
    </xf>
    <xf numFmtId="0" fontId="4" fillId="0" borderId="13" xfId="6" applyFont="1" applyFill="1" applyBorder="1" applyAlignment="1" applyProtection="1">
      <alignment horizontal="center" vertical="center" wrapText="1"/>
    </xf>
    <xf numFmtId="0" fontId="4" fillId="0" borderId="14" xfId="6" applyFont="1" applyFill="1" applyBorder="1" applyAlignment="1" applyProtection="1">
      <alignment horizontal="center" vertical="center" wrapText="1"/>
    </xf>
    <xf numFmtId="0" fontId="4" fillId="0" borderId="17" xfId="6" applyFont="1" applyFill="1" applyBorder="1" applyAlignment="1" applyProtection="1">
      <alignment horizontal="center" vertical="center" wrapText="1"/>
    </xf>
    <xf numFmtId="0" fontId="8" fillId="0" borderId="15" xfId="6" applyFont="1" applyFill="1" applyBorder="1" applyAlignment="1" applyProtection="1">
      <alignment horizontal="center" vertical="center" wrapText="1"/>
    </xf>
    <xf numFmtId="0" fontId="8" fillId="0" borderId="16" xfId="6" applyFont="1" applyFill="1" applyBorder="1" applyAlignment="1" applyProtection="1">
      <alignment horizontal="center" vertical="center" wrapText="1"/>
    </xf>
    <xf numFmtId="0" fontId="8" fillId="0" borderId="27" xfId="6" applyFont="1" applyFill="1" applyBorder="1" applyAlignment="1" applyProtection="1">
      <alignment horizontal="center" vertical="center" wrapText="1"/>
    </xf>
    <xf numFmtId="49" fontId="22" fillId="0" borderId="10" xfId="6" applyNumberFormat="1" applyFont="1" applyFill="1" applyBorder="1" applyAlignment="1" applyProtection="1">
      <alignment horizontal="left" vertical="center" wrapText="1"/>
    </xf>
    <xf numFmtId="0" fontId="26" fillId="0" borderId="1" xfId="0" applyFont="1" applyBorder="1" applyAlignment="1" applyProtection="1">
      <alignment horizontal="left" wrapText="1" indent="1"/>
    </xf>
    <xf numFmtId="49" fontId="22" fillId="0" borderId="13" xfId="6" applyNumberFormat="1" applyFont="1" applyFill="1" applyBorder="1" applyAlignment="1" applyProtection="1">
      <alignment horizontal="left" vertical="center" wrapText="1" indent="1"/>
    </xf>
    <xf numFmtId="0" fontId="26" fillId="0" borderId="14" xfId="0" applyFont="1" applyBorder="1" applyAlignment="1" applyProtection="1">
      <alignment horizontal="left" vertical="center" wrapText="1" indent="1"/>
    </xf>
    <xf numFmtId="166" fontId="29" fillId="0" borderId="17" xfId="6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25" xfId="0" applyFont="1" applyBorder="1" applyAlignment="1" applyProtection="1">
      <alignment horizontal="left" vertical="center" wrapText="1" indent="1"/>
    </xf>
    <xf numFmtId="166" fontId="29" fillId="0" borderId="26" xfId="6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4" xfId="6" applyFont="1" applyFill="1" applyBorder="1" applyAlignment="1" applyProtection="1">
      <alignment horizontal="left" vertical="center" wrapText="1" indent="1"/>
    </xf>
    <xf numFmtId="166" fontId="22" fillId="0" borderId="33" xfId="6" applyNumberFormat="1" applyFont="1" applyFill="1" applyBorder="1" applyAlignment="1" applyProtection="1">
      <alignment horizontal="right" vertical="center" wrapText="1" indent="1"/>
      <protection locked="0"/>
    </xf>
    <xf numFmtId="166" fontId="27" fillId="0" borderId="17" xfId="0" quotePrefix="1" applyNumberFormat="1" applyFont="1" applyBorder="1" applyAlignment="1" applyProtection="1">
      <alignment horizontal="right" vertical="center" wrapText="1" indent="1"/>
    </xf>
    <xf numFmtId="0" fontId="27" fillId="0" borderId="19" xfId="0" applyFont="1" applyBorder="1" applyAlignment="1" applyProtection="1">
      <alignment horizontal="left" vertical="center" wrapText="1" indent="1"/>
    </xf>
    <xf numFmtId="0" fontId="29" fillId="0" borderId="0" xfId="6" applyFont="1" applyFill="1" applyProtection="1"/>
    <xf numFmtId="0" fontId="53" fillId="0" borderId="0" xfId="0" applyFont="1"/>
    <xf numFmtId="0" fontId="21" fillId="0" borderId="32" xfId="0" applyFont="1" applyFill="1" applyBorder="1" applyAlignment="1" applyProtection="1">
      <alignment horizontal="right" vertical="center"/>
      <protection locked="0"/>
    </xf>
    <xf numFmtId="0" fontId="21" fillId="0" borderId="32" xfId="0" applyFont="1" applyFill="1" applyBorder="1" applyAlignment="1" applyProtection="1">
      <alignment horizontal="right"/>
    </xf>
    <xf numFmtId="0" fontId="21" fillId="0" borderId="32" xfId="0" applyFont="1" applyFill="1" applyBorder="1" applyAlignment="1" applyProtection="1">
      <alignment horizontal="right" vertical="center"/>
    </xf>
    <xf numFmtId="166" fontId="21" fillId="0" borderId="0" xfId="0" applyNumberFormat="1" applyFont="1" applyFill="1" applyAlignment="1" applyProtection="1">
      <alignment horizontal="right" vertical="center"/>
      <protection locked="0"/>
    </xf>
    <xf numFmtId="166" fontId="21" fillId="0" borderId="0" xfId="0" applyNumberFormat="1" applyFont="1" applyFill="1" applyAlignment="1" applyProtection="1">
      <alignment horizontal="right" vertical="center"/>
    </xf>
    <xf numFmtId="0" fontId="59" fillId="0" borderId="0" xfId="0" applyFont="1"/>
    <xf numFmtId="0" fontId="59" fillId="0" borderId="0" xfId="0" applyFont="1" applyAlignment="1">
      <alignment horizontal="justify" vertical="top" wrapText="1"/>
    </xf>
    <xf numFmtId="0" fontId="60" fillId="4" borderId="0" xfId="0" applyFont="1" applyFill="1" applyAlignment="1">
      <alignment horizontal="center" vertical="center"/>
    </xf>
    <xf numFmtId="0" fontId="60" fillId="4" borderId="0" xfId="0" applyFont="1" applyFill="1" applyAlignment="1">
      <alignment horizontal="center" vertical="top" wrapText="1"/>
    </xf>
    <xf numFmtId="0" fontId="54" fillId="0" borderId="0" xfId="0" applyFont="1"/>
    <xf numFmtId="0" fontId="0" fillId="0" borderId="0" xfId="0" applyAlignment="1"/>
    <xf numFmtId="0" fontId="35" fillId="0" borderId="0" xfId="0" applyFont="1"/>
    <xf numFmtId="0" fontId="5" fillId="0" borderId="4" xfId="0" applyFont="1" applyFill="1" applyBorder="1" applyAlignment="1" applyProtection="1">
      <alignment horizontal="center" vertical="center"/>
    </xf>
    <xf numFmtId="0" fontId="5" fillId="0" borderId="25" xfId="0" applyFont="1" applyFill="1" applyBorder="1" applyAlignment="1" applyProtection="1">
      <alignment horizontal="center" vertical="center"/>
    </xf>
    <xf numFmtId="0" fontId="56" fillId="0" borderId="0" xfId="0" applyFont="1" applyAlignment="1" applyProtection="1">
      <alignment horizontal="right" vertical="top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" fontId="54" fillId="0" borderId="0" xfId="0" applyNumberFormat="1" applyFont="1"/>
    <xf numFmtId="14" fontId="54" fillId="0" borderId="0" xfId="0" applyNumberFormat="1" applyFont="1"/>
    <xf numFmtId="166" fontId="3" fillId="0" borderId="0" xfId="0" applyNumberFormat="1" applyFont="1" applyFill="1" applyAlignment="1" applyProtection="1">
      <alignment horizontal="left" vertical="center" wrapText="1"/>
      <protection locked="0"/>
    </xf>
    <xf numFmtId="166" fontId="19" fillId="0" borderId="0" xfId="0" applyNumberFormat="1" applyFont="1" applyFill="1" applyAlignment="1" applyProtection="1">
      <alignment vertical="center" wrapText="1"/>
      <protection locked="0"/>
    </xf>
    <xf numFmtId="0" fontId="8" fillId="0" borderId="57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8" fillId="0" borderId="34" xfId="0" quotePrefix="1" applyFont="1" applyFill="1" applyBorder="1" applyAlignment="1" applyProtection="1">
      <alignment horizontal="right" vertical="center" indent="1"/>
      <protection locked="0"/>
    </xf>
    <xf numFmtId="0" fontId="8" fillId="0" borderId="58" xfId="0" applyFont="1" applyFill="1" applyBorder="1" applyAlignment="1" applyProtection="1">
      <alignment vertical="center"/>
      <protection locked="0"/>
    </xf>
    <xf numFmtId="0" fontId="5" fillId="0" borderId="25" xfId="0" applyFont="1" applyFill="1" applyBorder="1" applyAlignment="1" applyProtection="1">
      <alignment horizontal="center" vertical="center"/>
      <protection locked="0"/>
    </xf>
    <xf numFmtId="49" fontId="8" fillId="0" borderId="53" xfId="0" applyNumberFormat="1" applyFont="1" applyFill="1" applyBorder="1" applyAlignment="1" applyProtection="1">
      <alignment horizontal="right" vertical="center" indent="1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right"/>
      <protection locked="0"/>
    </xf>
    <xf numFmtId="0" fontId="8" fillId="0" borderId="42" xfId="0" applyFont="1" applyFill="1" applyBorder="1" applyAlignment="1" applyProtection="1">
      <alignment horizontal="center" vertical="center" wrapText="1"/>
      <protection locked="0"/>
    </xf>
    <xf numFmtId="0" fontId="8" fillId="0" borderId="16" xfId="0" applyFont="1" applyFill="1" applyBorder="1" applyAlignment="1" applyProtection="1">
      <alignment horizontal="center" vertical="center" wrapText="1"/>
      <protection locked="0"/>
    </xf>
    <xf numFmtId="0" fontId="8" fillId="0" borderId="27" xfId="0" applyFont="1" applyFill="1" applyBorder="1" applyAlignment="1" applyProtection="1">
      <alignment horizontal="right" vertical="center" wrapText="1" indent="1"/>
      <protection locked="0"/>
    </xf>
    <xf numFmtId="0" fontId="20" fillId="0" borderId="13" xfId="0" applyFont="1" applyFill="1" applyBorder="1" applyAlignment="1" applyProtection="1">
      <alignment horizontal="center" vertical="center" wrapText="1"/>
      <protection locked="0"/>
    </xf>
    <xf numFmtId="0" fontId="20" fillId="0" borderId="14" xfId="0" applyFont="1" applyFill="1" applyBorder="1" applyAlignment="1" applyProtection="1">
      <alignment horizontal="center" vertical="center" wrapText="1"/>
      <protection locked="0"/>
    </xf>
    <xf numFmtId="0" fontId="20" fillId="0" borderId="17" xfId="0" applyFont="1" applyFill="1" applyBorder="1" applyAlignment="1" applyProtection="1">
      <alignment horizontal="center" vertical="center" wrapText="1"/>
      <protection locked="0"/>
    </xf>
    <xf numFmtId="0" fontId="8" fillId="0" borderId="38" xfId="0" applyFont="1" applyFill="1" applyBorder="1" applyAlignment="1" applyProtection="1">
      <alignment horizontal="center" vertical="center" wrapText="1"/>
      <protection locked="0"/>
    </xf>
    <xf numFmtId="0" fontId="8" fillId="0" borderId="39" xfId="0" applyFont="1" applyFill="1" applyBorder="1" applyAlignment="1" applyProtection="1">
      <alignment horizontal="center" vertical="center" wrapText="1"/>
      <protection locked="0"/>
    </xf>
    <xf numFmtId="166" fontId="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0" xfId="0" applyFont="1" applyFill="1" applyAlignment="1" applyProtection="1">
      <alignment horizontal="left" vertical="center" wrapText="1"/>
      <protection locked="0"/>
    </xf>
    <xf numFmtId="0" fontId="17" fillId="0" borderId="0" xfId="0" applyFont="1" applyFill="1" applyAlignment="1" applyProtection="1">
      <alignment vertical="center" wrapText="1"/>
      <protection locked="0"/>
    </xf>
    <xf numFmtId="0" fontId="17" fillId="0" borderId="0" xfId="0" applyFont="1" applyFill="1" applyAlignment="1" applyProtection="1">
      <alignment horizontal="right" vertical="center" wrapText="1" indent="1"/>
      <protection locked="0"/>
    </xf>
    <xf numFmtId="166" fontId="61" fillId="0" borderId="0" xfId="0" applyNumberFormat="1" applyFont="1" applyFill="1" applyAlignment="1" applyProtection="1">
      <alignment horizontal="right" vertical="center" wrapText="1" indent="1"/>
    </xf>
    <xf numFmtId="49" fontId="8" fillId="0" borderId="34" xfId="0" applyNumberFormat="1" applyFont="1" applyFill="1" applyBorder="1" applyAlignment="1" applyProtection="1">
      <alignment horizontal="right" vertical="center"/>
      <protection locked="0"/>
    </xf>
    <xf numFmtId="0" fontId="8" fillId="0" borderId="58" xfId="0" applyFont="1" applyFill="1" applyBorder="1" applyAlignment="1" applyProtection="1">
      <alignment horizontal="center" vertical="center" wrapText="1"/>
      <protection locked="0"/>
    </xf>
    <xf numFmtId="49" fontId="8" fillId="0" borderId="53" xfId="0" applyNumberFormat="1" applyFont="1" applyFill="1" applyBorder="1" applyAlignment="1" applyProtection="1">
      <alignment horizontal="right" vertical="center"/>
      <protection locked="0"/>
    </xf>
    <xf numFmtId="0" fontId="8" fillId="0" borderId="27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166" fontId="0" fillId="0" borderId="0" xfId="0" applyNumberFormat="1" applyFill="1" applyAlignment="1" applyProtection="1">
      <alignment vertical="center" wrapText="1"/>
      <protection locked="0"/>
    </xf>
    <xf numFmtId="166" fontId="61" fillId="0" borderId="0" xfId="0" applyNumberFormat="1" applyFont="1" applyFill="1" applyAlignment="1" applyProtection="1">
      <alignment vertical="center" wrapText="1"/>
    </xf>
    <xf numFmtId="0" fontId="23" fillId="0" borderId="0" xfId="0" applyFont="1"/>
    <xf numFmtId="0" fontId="12" fillId="0" borderId="0" xfId="6" applyFont="1" applyFill="1" applyProtection="1">
      <protection locked="0"/>
    </xf>
    <xf numFmtId="0" fontId="23" fillId="0" borderId="0" xfId="6" applyFont="1" applyFill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center"/>
      <protection locked="0"/>
    </xf>
    <xf numFmtId="0" fontId="12" fillId="0" borderId="0" xfId="6" applyFont="1" applyFill="1" applyAlignment="1" applyProtection="1">
      <alignment horizontal="right" vertical="center" indent="1"/>
      <protection locked="0"/>
    </xf>
    <xf numFmtId="0" fontId="8" fillId="0" borderId="13" xfId="6" applyFont="1" applyFill="1" applyBorder="1" applyAlignment="1" applyProtection="1">
      <alignment horizontal="center" vertical="center" wrapText="1"/>
      <protection locked="0"/>
    </xf>
    <xf numFmtId="0" fontId="8" fillId="0" borderId="14" xfId="6" applyFont="1" applyFill="1" applyBorder="1" applyAlignment="1" applyProtection="1">
      <alignment horizontal="center" vertical="center" wrapText="1"/>
      <protection locked="0"/>
    </xf>
    <xf numFmtId="0" fontId="8" fillId="0" borderId="17" xfId="6" applyFont="1" applyFill="1" applyBorder="1" applyAlignment="1" applyProtection="1">
      <alignment horizontal="center" vertical="center" wrapText="1"/>
      <protection locked="0"/>
    </xf>
    <xf numFmtId="0" fontId="29" fillId="0" borderId="0" xfId="6" applyFont="1" applyFill="1" applyProtection="1">
      <protection locked="0"/>
    </xf>
    <xf numFmtId="166" fontId="62" fillId="0" borderId="0" xfId="6" applyNumberFormat="1" applyFont="1" applyFill="1" applyAlignment="1" applyProtection="1">
      <alignment horizontal="right" vertical="center" indent="1"/>
    </xf>
    <xf numFmtId="166" fontId="0" fillId="0" borderId="0" xfId="0" applyNumberFormat="1" applyFill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right" wrapText="1"/>
      <protection locked="0"/>
    </xf>
    <xf numFmtId="166" fontId="8" fillId="0" borderId="13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17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17" xfId="0" applyNumberFormat="1" applyFont="1" applyFill="1" applyBorder="1" applyAlignment="1" applyProtection="1">
      <alignment horizontal="center" wrapText="1"/>
      <protection locked="0"/>
    </xf>
    <xf numFmtId="0" fontId="30" fillId="0" borderId="15" xfId="0" applyFont="1" applyFill="1" applyBorder="1" applyAlignment="1" applyProtection="1">
      <alignment vertical="center"/>
      <protection locked="0"/>
    </xf>
    <xf numFmtId="0" fontId="30" fillId="0" borderId="16" xfId="0" applyFont="1" applyFill="1" applyBorder="1" applyAlignment="1" applyProtection="1">
      <alignment horizontal="center" vertical="center"/>
      <protection locked="0"/>
    </xf>
    <xf numFmtId="0" fontId="30" fillId="0" borderId="27" xfId="0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/>
    <xf numFmtId="0" fontId="5" fillId="0" borderId="4" xfId="0" applyFont="1" applyFill="1" applyBorder="1" applyAlignment="1" applyProtection="1">
      <alignment horizontal="center" vertical="center" wrapText="1"/>
    </xf>
    <xf numFmtId="0" fontId="46" fillId="0" borderId="0" xfId="7" applyFont="1" applyFill="1" applyAlignment="1" applyProtection="1">
      <protection locked="0"/>
    </xf>
    <xf numFmtId="0" fontId="46" fillId="0" borderId="0" xfId="6" applyFont="1" applyFill="1" applyAlignment="1" applyProtection="1">
      <alignment vertical="center"/>
    </xf>
    <xf numFmtId="0" fontId="58" fillId="0" borderId="0" xfId="4" applyAlignment="1" applyProtection="1"/>
    <xf numFmtId="0" fontId="54" fillId="0" borderId="0" xfId="0" applyFont="1" applyAlignment="1">
      <alignment wrapText="1"/>
    </xf>
    <xf numFmtId="0" fontId="12" fillId="0" borderId="0" xfId="7" applyFill="1" applyAlignment="1" applyProtection="1">
      <alignment vertical="center" wrapText="1"/>
    </xf>
    <xf numFmtId="0" fontId="53" fillId="0" borderId="0" xfId="0" applyFont="1" applyFill="1" applyAlignment="1" applyProtection="1">
      <alignment horizontal="right"/>
      <protection locked="0"/>
    </xf>
    <xf numFmtId="0" fontId="18" fillId="0" borderId="0" xfId="0" applyFont="1" applyAlignment="1" applyProtection="1">
      <alignment horizontal="right"/>
      <protection locked="0"/>
    </xf>
    <xf numFmtId="0" fontId="53" fillId="0" borderId="0" xfId="0" applyFont="1" applyAlignment="1">
      <alignment horizontal="right"/>
    </xf>
    <xf numFmtId="0" fontId="53" fillId="0" borderId="0" xfId="0" applyFont="1" applyFill="1" applyAlignment="1">
      <alignment horizontal="right" vertical="center"/>
    </xf>
    <xf numFmtId="166" fontId="63" fillId="0" borderId="0" xfId="6" applyNumberFormat="1" applyFont="1" applyFill="1"/>
    <xf numFmtId="0" fontId="0" fillId="0" borderId="0" xfId="0" applyProtection="1">
      <protection locked="0"/>
    </xf>
    <xf numFmtId="0" fontId="35" fillId="0" borderId="0" xfId="0" applyFont="1" applyAlignment="1" applyProtection="1">
      <alignment horizontal="center"/>
      <protection locked="0"/>
    </xf>
    <xf numFmtId="0" fontId="25" fillId="0" borderId="27" xfId="0" applyFont="1" applyFill="1" applyBorder="1" applyAlignment="1" applyProtection="1">
      <alignment horizontal="center" vertical="center" wrapText="1"/>
    </xf>
    <xf numFmtId="166" fontId="63" fillId="0" borderId="0" xfId="6" applyNumberFormat="1" applyFont="1" applyFill="1" applyProtection="1"/>
    <xf numFmtId="0" fontId="53" fillId="0" borderId="0" xfId="6" applyFont="1" applyFill="1" applyAlignment="1" applyProtection="1">
      <alignment horizontal="right"/>
      <protection locked="0"/>
    </xf>
    <xf numFmtId="166" fontId="36" fillId="0" borderId="32" xfId="6" applyNumberFormat="1" applyFont="1" applyFill="1" applyBorder="1" applyAlignment="1" applyProtection="1">
      <alignment horizontal="left" vertical="center"/>
      <protection locked="0"/>
    </xf>
    <xf numFmtId="0" fontId="0" fillId="5" borderId="0" xfId="0" applyFill="1" applyAlignment="1" applyProtection="1">
      <alignment horizontal="right"/>
      <protection locked="0"/>
    </xf>
    <xf numFmtId="0" fontId="0" fillId="5" borderId="0" xfId="0" applyFill="1" applyProtection="1">
      <protection locked="0"/>
    </xf>
    <xf numFmtId="0" fontId="2" fillId="0" borderId="0" xfId="6" applyFont="1" applyFill="1" applyProtection="1">
      <protection locked="0"/>
    </xf>
    <xf numFmtId="166" fontId="5" fillId="0" borderId="0" xfId="6" applyNumberFormat="1" applyFont="1" applyFill="1" applyBorder="1" applyAlignment="1" applyProtection="1">
      <alignment horizontal="centerContinuous" vertical="center"/>
      <protection locked="0"/>
    </xf>
    <xf numFmtId="0" fontId="21" fillId="0" borderId="0" xfId="0" applyFont="1" applyFill="1" applyBorder="1" applyAlignment="1" applyProtection="1">
      <alignment horizontal="right"/>
      <protection locked="0"/>
    </xf>
    <xf numFmtId="0" fontId="28" fillId="0" borderId="11" xfId="6" applyFont="1" applyFill="1" applyBorder="1" applyAlignment="1" applyProtection="1">
      <alignment horizontal="center" vertical="center" wrapText="1"/>
      <protection locked="0"/>
    </xf>
    <xf numFmtId="0" fontId="28" fillId="0" borderId="4" xfId="6" applyFont="1" applyFill="1" applyBorder="1" applyAlignment="1" applyProtection="1">
      <alignment horizontal="center" vertical="center" wrapText="1"/>
      <protection locked="0"/>
    </xf>
    <xf numFmtId="0" fontId="28" fillId="0" borderId="34" xfId="6" applyFont="1" applyFill="1" applyBorder="1" applyAlignment="1" applyProtection="1">
      <alignment horizontal="center" vertical="center" wrapText="1"/>
      <protection locked="0"/>
    </xf>
    <xf numFmtId="166" fontId="61" fillId="0" borderId="0" xfId="0" applyNumberFormat="1" applyFont="1" applyFill="1" applyAlignment="1" applyProtection="1">
      <alignment horizontal="right" vertical="center" wrapText="1" indent="1"/>
      <protection locked="0"/>
    </xf>
    <xf numFmtId="0" fontId="46" fillId="0" borderId="0" xfId="0" applyFont="1" applyFill="1" applyAlignment="1" applyProtection="1">
      <alignment horizontal="right"/>
      <protection locked="0"/>
    </xf>
    <xf numFmtId="0" fontId="6" fillId="0" borderId="32" xfId="0" applyFont="1" applyFill="1" applyBorder="1" applyAlignment="1" applyProtection="1">
      <alignment horizontal="right" vertical="center"/>
      <protection locked="0"/>
    </xf>
    <xf numFmtId="0" fontId="8" fillId="0" borderId="41" xfId="6" applyFont="1" applyFill="1" applyBorder="1" applyAlignment="1" applyProtection="1">
      <alignment horizontal="center" vertical="center" wrapText="1"/>
      <protection locked="0"/>
    </xf>
    <xf numFmtId="0" fontId="8" fillId="0" borderId="33" xfId="6" applyFont="1" applyFill="1" applyBorder="1" applyAlignment="1" applyProtection="1">
      <alignment horizontal="center" vertical="center" wrapText="1"/>
      <protection locked="0"/>
    </xf>
    <xf numFmtId="0" fontId="57" fillId="0" borderId="0" xfId="0" applyFont="1" applyFill="1" applyBorder="1" applyAlignment="1" applyProtection="1">
      <alignment horizontal="right"/>
    </xf>
    <xf numFmtId="0" fontId="31" fillId="0" borderId="37" xfId="0" applyFont="1" applyFill="1" applyBorder="1" applyAlignment="1">
      <alignment horizontal="center" vertical="center" wrapText="1"/>
    </xf>
    <xf numFmtId="0" fontId="28" fillId="0" borderId="37" xfId="0" applyFont="1" applyFill="1" applyBorder="1" applyAlignment="1">
      <alignment horizontal="center" vertical="center"/>
    </xf>
    <xf numFmtId="0" fontId="0" fillId="0" borderId="62" xfId="0" applyFill="1" applyBorder="1"/>
    <xf numFmtId="0" fontId="0" fillId="0" borderId="63" xfId="0" applyFill="1" applyBorder="1"/>
    <xf numFmtId="0" fontId="0" fillId="0" borderId="64" xfId="0" applyFill="1" applyBorder="1"/>
    <xf numFmtId="0" fontId="0" fillId="0" borderId="37" xfId="0" applyFill="1" applyBorder="1" applyAlignment="1" applyProtection="1">
      <alignment vertical="center"/>
    </xf>
    <xf numFmtId="0" fontId="0" fillId="0" borderId="0" xfId="0" applyFill="1" applyAlignment="1">
      <alignment horizontal="left"/>
    </xf>
    <xf numFmtId="0" fontId="0" fillId="5" borderId="0" xfId="0" applyFill="1" applyAlignment="1" applyProtection="1">
      <alignment horizontal="center"/>
      <protection locked="0"/>
    </xf>
    <xf numFmtId="0" fontId="41" fillId="0" borderId="0" xfId="0" applyFont="1" applyFill="1" applyProtection="1">
      <protection locked="0"/>
    </xf>
    <xf numFmtId="49" fontId="29" fillId="0" borderId="3" xfId="0" applyNumberFormat="1" applyFont="1" applyFill="1" applyBorder="1" applyAlignment="1" applyProtection="1">
      <alignment vertical="center"/>
      <protection locked="0"/>
    </xf>
    <xf numFmtId="49" fontId="28" fillId="0" borderId="24" xfId="0" applyNumberFormat="1" applyFont="1" applyFill="1" applyBorder="1" applyAlignment="1" applyProtection="1">
      <alignment vertical="center"/>
    </xf>
    <xf numFmtId="49" fontId="29" fillId="0" borderId="2" xfId="0" applyNumberFormat="1" applyFont="1" applyFill="1" applyBorder="1" applyAlignment="1" applyProtection="1">
      <alignment vertical="center"/>
      <protection locked="0"/>
    </xf>
    <xf numFmtId="49" fontId="28" fillId="0" borderId="20" xfId="0" applyNumberFormat="1" applyFont="1" applyFill="1" applyBorder="1" applyAlignment="1" applyProtection="1">
      <alignment vertical="center"/>
    </xf>
    <xf numFmtId="49" fontId="29" fillId="0" borderId="6" xfId="0" applyNumberFormat="1" applyFont="1" applyFill="1" applyBorder="1" applyAlignment="1" applyProtection="1">
      <alignment vertical="center"/>
      <protection locked="0"/>
    </xf>
    <xf numFmtId="49" fontId="28" fillId="0" borderId="35" xfId="0" applyNumberFormat="1" applyFont="1" applyFill="1" applyBorder="1" applyAlignment="1" applyProtection="1">
      <alignment vertical="center"/>
    </xf>
    <xf numFmtId="49" fontId="28" fillId="0" borderId="14" xfId="0" applyNumberFormat="1" applyFont="1" applyFill="1" applyBorder="1" applyAlignment="1" applyProtection="1">
      <alignment vertical="center"/>
    </xf>
    <xf numFmtId="49" fontId="28" fillId="0" borderId="17" xfId="0" applyNumberFormat="1" applyFont="1" applyFill="1" applyBorder="1" applyAlignment="1" applyProtection="1">
      <alignment vertical="center"/>
    </xf>
    <xf numFmtId="166" fontId="8" fillId="0" borderId="18" xfId="0" applyNumberFormat="1" applyFont="1" applyFill="1" applyBorder="1" applyAlignment="1" applyProtection="1">
      <alignment horizontal="left" vertical="center" wrapText="1"/>
    </xf>
    <xf numFmtId="166" fontId="20" fillId="0" borderId="19" xfId="0" applyNumberFormat="1" applyFont="1" applyFill="1" applyBorder="1" applyAlignment="1" applyProtection="1">
      <alignment vertical="center" wrapText="1"/>
    </xf>
    <xf numFmtId="166" fontId="20" fillId="2" borderId="19" xfId="0" applyNumberFormat="1" applyFont="1" applyFill="1" applyBorder="1" applyAlignment="1" applyProtection="1">
      <alignment vertical="center" wrapText="1"/>
    </xf>
    <xf numFmtId="166" fontId="20" fillId="0" borderId="59" xfId="0" applyNumberFormat="1" applyFont="1" applyFill="1" applyBorder="1" applyAlignment="1" applyProtection="1">
      <alignment vertical="center" wrapText="1"/>
    </xf>
    <xf numFmtId="49" fontId="19" fillId="0" borderId="2" xfId="0" applyNumberFormat="1" applyFont="1" applyFill="1" applyBorder="1" applyAlignment="1" applyProtection="1">
      <alignment vertical="center" wrapText="1"/>
      <protection locked="0"/>
    </xf>
    <xf numFmtId="49" fontId="19" fillId="0" borderId="20" xfId="0" applyNumberFormat="1" applyFont="1" applyFill="1" applyBorder="1" applyAlignment="1" applyProtection="1">
      <alignment vertical="center" wrapText="1"/>
    </xf>
    <xf numFmtId="49" fontId="19" fillId="0" borderId="6" xfId="0" applyNumberFormat="1" applyFont="1" applyFill="1" applyBorder="1" applyAlignment="1" applyProtection="1">
      <alignment vertical="center" wrapText="1"/>
      <protection locked="0"/>
    </xf>
    <xf numFmtId="49" fontId="19" fillId="0" borderId="35" xfId="0" applyNumberFormat="1" applyFont="1" applyFill="1" applyBorder="1" applyAlignment="1" applyProtection="1">
      <alignment vertical="center" wrapText="1"/>
    </xf>
    <xf numFmtId="49" fontId="8" fillId="0" borderId="14" xfId="0" applyNumberFormat="1" applyFont="1" applyFill="1" applyBorder="1" applyAlignment="1" applyProtection="1">
      <alignment vertical="center" wrapText="1"/>
    </xf>
    <xf numFmtId="49" fontId="8" fillId="0" borderId="17" xfId="0" applyNumberFormat="1" applyFont="1" applyFill="1" applyBorder="1" applyAlignment="1" applyProtection="1">
      <alignment vertical="center" wrapText="1"/>
    </xf>
    <xf numFmtId="49" fontId="47" fillId="0" borderId="37" xfId="0" applyNumberFormat="1" applyFont="1" applyFill="1" applyBorder="1" applyAlignment="1" applyProtection="1">
      <alignment vertical="center" wrapText="1"/>
    </xf>
    <xf numFmtId="49" fontId="47" fillId="0" borderId="13" xfId="0" applyNumberFormat="1" applyFont="1" applyFill="1" applyBorder="1" applyAlignment="1" applyProtection="1">
      <alignment vertical="center" wrapText="1"/>
    </xf>
    <xf numFmtId="49" fontId="47" fillId="0" borderId="14" xfId="0" applyNumberFormat="1" applyFont="1" applyFill="1" applyBorder="1" applyAlignment="1" applyProtection="1">
      <alignment vertical="center" wrapText="1"/>
    </xf>
    <xf numFmtId="49" fontId="47" fillId="0" borderId="17" xfId="0" applyNumberFormat="1" applyFont="1" applyFill="1" applyBorder="1" applyAlignment="1" applyProtection="1">
      <alignment vertical="center" wrapText="1"/>
    </xf>
    <xf numFmtId="49" fontId="22" fillId="0" borderId="37" xfId="0" applyNumberFormat="1" applyFont="1" applyFill="1" applyBorder="1" applyAlignment="1" applyProtection="1">
      <alignment vertical="center" wrapText="1"/>
    </xf>
    <xf numFmtId="49" fontId="47" fillId="0" borderId="21" xfId="0" applyNumberFormat="1" applyFont="1" applyFill="1" applyBorder="1" applyAlignment="1" applyProtection="1">
      <alignment vertical="center" wrapText="1"/>
      <protection locked="0"/>
    </xf>
    <xf numFmtId="49" fontId="47" fillId="0" borderId="8" xfId="0" applyNumberFormat="1" applyFont="1" applyFill="1" applyBorder="1" applyAlignment="1" applyProtection="1">
      <alignment vertical="center" wrapText="1"/>
      <protection locked="0"/>
    </xf>
    <xf numFmtId="49" fontId="47" fillId="0" borderId="2" xfId="0" applyNumberFormat="1" applyFont="1" applyFill="1" applyBorder="1" applyAlignment="1" applyProtection="1">
      <alignment vertical="center" wrapText="1"/>
      <protection locked="0"/>
    </xf>
    <xf numFmtId="49" fontId="47" fillId="0" borderId="20" xfId="0" applyNumberFormat="1" applyFont="1" applyFill="1" applyBorder="1" applyAlignment="1" applyProtection="1">
      <alignment vertical="center" wrapText="1"/>
      <protection locked="0"/>
    </xf>
    <xf numFmtId="49" fontId="22" fillId="0" borderId="21" xfId="0" applyNumberFormat="1" applyFont="1" applyFill="1" applyBorder="1" applyAlignment="1" applyProtection="1">
      <alignment vertical="center" wrapText="1"/>
    </xf>
    <xf numFmtId="49" fontId="47" fillId="0" borderId="22" xfId="0" applyNumberFormat="1" applyFont="1" applyFill="1" applyBorder="1" applyAlignment="1" applyProtection="1">
      <alignment vertical="center" wrapText="1"/>
      <protection locked="0"/>
    </xf>
    <xf numFmtId="49" fontId="47" fillId="0" borderId="10" xfId="0" applyNumberFormat="1" applyFont="1" applyFill="1" applyBorder="1" applyAlignment="1" applyProtection="1">
      <alignment vertical="center" wrapText="1"/>
      <protection locked="0"/>
    </xf>
    <xf numFmtId="49" fontId="47" fillId="0" borderId="6" xfId="0" applyNumberFormat="1" applyFont="1" applyFill="1" applyBorder="1" applyAlignment="1" applyProtection="1">
      <alignment vertical="center" wrapText="1"/>
      <protection locked="0"/>
    </xf>
    <xf numFmtId="49" fontId="47" fillId="0" borderId="35" xfId="0" applyNumberFormat="1" applyFont="1" applyFill="1" applyBorder="1" applyAlignment="1" applyProtection="1">
      <alignment vertical="center" wrapText="1"/>
      <protection locked="0"/>
    </xf>
    <xf numFmtId="49" fontId="22" fillId="0" borderId="22" xfId="0" applyNumberFormat="1" applyFont="1" applyFill="1" applyBorder="1" applyAlignment="1" applyProtection="1">
      <alignment vertical="center" wrapText="1"/>
    </xf>
    <xf numFmtId="49" fontId="47" fillId="0" borderId="49" xfId="0" applyNumberFormat="1" applyFont="1" applyFill="1" applyBorder="1" applyAlignment="1" applyProtection="1">
      <alignment vertical="center" wrapText="1"/>
      <protection locked="0"/>
    </xf>
    <xf numFmtId="49" fontId="47" fillId="0" borderId="7" xfId="0" applyNumberFormat="1" applyFont="1" applyFill="1" applyBorder="1" applyAlignment="1" applyProtection="1">
      <alignment vertical="center" wrapText="1"/>
      <protection locked="0"/>
    </xf>
    <xf numFmtId="49" fontId="47" fillId="0" borderId="1" xfId="0" applyNumberFormat="1" applyFont="1" applyFill="1" applyBorder="1" applyAlignment="1" applyProtection="1">
      <alignment vertical="center" wrapText="1"/>
      <protection locked="0"/>
    </xf>
    <xf numFmtId="49" fontId="47" fillId="0" borderId="28" xfId="0" applyNumberFormat="1" applyFont="1" applyFill="1" applyBorder="1" applyAlignment="1" applyProtection="1">
      <alignment vertical="center" wrapText="1"/>
      <protection locked="0"/>
    </xf>
    <xf numFmtId="49" fontId="22" fillId="0" borderId="49" xfId="0" applyNumberFormat="1" applyFont="1" applyFill="1" applyBorder="1" applyAlignment="1" applyProtection="1">
      <alignment vertical="center" wrapText="1"/>
    </xf>
    <xf numFmtId="49" fontId="47" fillId="2" borderId="48" xfId="0" applyNumberFormat="1" applyFont="1" applyFill="1" applyBorder="1" applyAlignment="1" applyProtection="1">
      <alignment horizontal="left" vertical="center" wrapText="1" indent="2"/>
    </xf>
    <xf numFmtId="49" fontId="29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49" fontId="29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49" fontId="29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49" fontId="29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49" fontId="29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49" fontId="29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49" fontId="2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49" fontId="28" fillId="0" borderId="19" xfId="0" applyNumberFormat="1" applyFont="1" applyFill="1" applyBorder="1" applyAlignment="1" applyProtection="1">
      <alignment vertical="center" wrapText="1"/>
    </xf>
    <xf numFmtId="49" fontId="28" fillId="0" borderId="59" xfId="0" applyNumberFormat="1" applyFont="1" applyFill="1" applyBorder="1" applyAlignment="1" applyProtection="1">
      <alignment vertical="center" wrapText="1"/>
    </xf>
    <xf numFmtId="166" fontId="20" fillId="6" borderId="17" xfId="7" applyNumberFormat="1" applyFont="1" applyFill="1" applyBorder="1" applyAlignment="1" applyProtection="1">
      <alignment vertical="center"/>
    </xf>
    <xf numFmtId="49" fontId="30" fillId="0" borderId="0" xfId="0" applyNumberFormat="1" applyFont="1" applyFill="1" applyBorder="1" applyAlignment="1" applyProtection="1">
      <alignment vertical="center"/>
    </xf>
    <xf numFmtId="3" fontId="29" fillId="0" borderId="0" xfId="0" applyNumberFormat="1" applyFont="1" applyFill="1" applyBorder="1" applyAlignment="1" applyProtection="1">
      <alignment vertical="center"/>
    </xf>
    <xf numFmtId="0" fontId="64" fillId="0" borderId="0" xfId="0" applyFont="1" applyAlignment="1">
      <alignment horizontal="center" vertical="top" wrapText="1"/>
    </xf>
    <xf numFmtId="0" fontId="55" fillId="0" borderId="0" xfId="0" applyFont="1" applyAlignment="1">
      <alignment horizontal="center"/>
    </xf>
    <xf numFmtId="0" fontId="54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 vertical="top"/>
    </xf>
    <xf numFmtId="0" fontId="37" fillId="0" borderId="0" xfId="0" applyFont="1" applyAlignment="1">
      <alignment horizontal="center"/>
    </xf>
    <xf numFmtId="0" fontId="35" fillId="5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23" fillId="5" borderId="0" xfId="0" applyFont="1" applyFill="1" applyAlignment="1" applyProtection="1">
      <alignment horizontal="center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3" fillId="0" borderId="0" xfId="6" applyFont="1" applyFill="1" applyAlignment="1" applyProtection="1">
      <alignment horizontal="right"/>
      <protection locked="0"/>
    </xf>
    <xf numFmtId="0" fontId="53" fillId="0" borderId="0" xfId="0" applyFont="1" applyAlignment="1" applyProtection="1">
      <alignment horizontal="right"/>
      <protection locked="0"/>
    </xf>
    <xf numFmtId="166" fontId="7" fillId="0" borderId="0" xfId="6" applyNumberFormat="1" applyFont="1" applyFill="1" applyBorder="1" applyAlignment="1" applyProtection="1">
      <alignment horizontal="center" vertical="center"/>
      <protection locked="0"/>
    </xf>
    <xf numFmtId="166" fontId="36" fillId="0" borderId="32" xfId="6" applyNumberFormat="1" applyFont="1" applyFill="1" applyBorder="1" applyAlignment="1" applyProtection="1">
      <alignment horizontal="left" vertical="center"/>
      <protection locked="0"/>
    </xf>
    <xf numFmtId="166" fontId="36" fillId="0" borderId="32" xfId="6" applyNumberFormat="1" applyFont="1" applyFill="1" applyBorder="1" applyAlignment="1" applyProtection="1">
      <alignment horizontal="left"/>
    </xf>
    <xf numFmtId="0" fontId="28" fillId="0" borderId="0" xfId="6" applyFont="1" applyFill="1" applyAlignment="1" applyProtection="1">
      <alignment horizontal="center"/>
    </xf>
    <xf numFmtId="166" fontId="36" fillId="0" borderId="32" xfId="6" applyNumberFormat="1" applyFont="1" applyFill="1" applyBorder="1" applyAlignment="1" applyProtection="1">
      <alignment horizontal="left" vertical="center"/>
    </xf>
    <xf numFmtId="166" fontId="7" fillId="0" borderId="0" xfId="6" applyNumberFormat="1" applyFont="1" applyFill="1" applyBorder="1" applyAlignment="1" applyProtection="1">
      <alignment horizontal="center" vertical="center"/>
    </xf>
    <xf numFmtId="166" fontId="30" fillId="0" borderId="62" xfId="0" applyNumberFormat="1" applyFont="1" applyFill="1" applyBorder="1" applyAlignment="1" applyProtection="1">
      <alignment horizontal="center" vertical="center" wrapText="1"/>
    </xf>
    <xf numFmtId="166" fontId="30" fillId="0" borderId="65" xfId="0" applyNumberFormat="1" applyFont="1" applyFill="1" applyBorder="1" applyAlignment="1" applyProtection="1">
      <alignment horizontal="center" vertical="center" wrapText="1"/>
    </xf>
    <xf numFmtId="166" fontId="53" fillId="0" borderId="0" xfId="0" applyNumberFormat="1" applyFont="1" applyFill="1" applyAlignment="1" applyProtection="1">
      <alignment horizontal="center" textRotation="180" wrapText="1"/>
    </xf>
    <xf numFmtId="166" fontId="65" fillId="0" borderId="54" xfId="0" applyNumberFormat="1" applyFont="1" applyFill="1" applyBorder="1" applyAlignment="1" applyProtection="1">
      <alignment horizontal="center" vertical="center" wrapText="1"/>
    </xf>
    <xf numFmtId="166" fontId="30" fillId="0" borderId="66" xfId="0" applyNumberFormat="1" applyFont="1" applyFill="1" applyBorder="1" applyAlignment="1" applyProtection="1">
      <alignment horizontal="center" vertical="center" wrapText="1"/>
    </xf>
    <xf numFmtId="166" fontId="30" fillId="0" borderId="67" xfId="0" applyNumberFormat="1" applyFont="1" applyFill="1" applyBorder="1" applyAlignment="1" applyProtection="1">
      <alignment horizontal="center" vertical="center" wrapText="1"/>
    </xf>
    <xf numFmtId="166" fontId="5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right"/>
      <protection locked="0"/>
    </xf>
    <xf numFmtId="0" fontId="31" fillId="0" borderId="34" xfId="6" applyFont="1" applyFill="1" applyBorder="1" applyAlignment="1">
      <alignment horizontal="center" vertical="center" wrapText="1"/>
    </xf>
    <xf numFmtId="0" fontId="31" fillId="0" borderId="35" xfId="6" applyFont="1" applyFill="1" applyBorder="1" applyAlignment="1">
      <alignment horizontal="center" vertical="center" wrapText="1"/>
    </xf>
    <xf numFmtId="0" fontId="31" fillId="0" borderId="11" xfId="6" applyFont="1" applyFill="1" applyBorder="1" applyAlignment="1">
      <alignment horizontal="center" vertical="center" wrapText="1"/>
    </xf>
    <xf numFmtId="0" fontId="31" fillId="0" borderId="10" xfId="6" applyFont="1" applyFill="1" applyBorder="1" applyAlignment="1">
      <alignment horizontal="center" vertical="center" wrapText="1"/>
    </xf>
    <xf numFmtId="0" fontId="31" fillId="0" borderId="4" xfId="6" applyFont="1" applyFill="1" applyBorder="1" applyAlignment="1">
      <alignment horizontal="center" vertical="center" wrapText="1"/>
    </xf>
    <xf numFmtId="0" fontId="31" fillId="0" borderId="6" xfId="6" applyFont="1" applyFill="1" applyBorder="1" applyAlignment="1">
      <alignment horizontal="center" vertical="center" wrapText="1"/>
    </xf>
    <xf numFmtId="0" fontId="21" fillId="0" borderId="0" xfId="0" applyFont="1" applyFill="1" applyBorder="1" applyAlignment="1" applyProtection="1">
      <alignment horizontal="right"/>
      <protection locked="0"/>
    </xf>
    <xf numFmtId="166" fontId="7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6" applyFont="1" applyFill="1" applyBorder="1" applyAlignment="1" applyProtection="1">
      <alignment horizontal="left"/>
    </xf>
    <xf numFmtId="0" fontId="30" fillId="0" borderId="14" xfId="6" applyFont="1" applyFill="1" applyBorder="1" applyAlignment="1" applyProtection="1">
      <alignment horizontal="left"/>
    </xf>
    <xf numFmtId="0" fontId="22" fillId="0" borderId="54" xfId="6" applyFont="1" applyFill="1" applyBorder="1" applyAlignment="1">
      <alignment horizontal="justify" vertical="center" wrapText="1"/>
    </xf>
    <xf numFmtId="166" fontId="23" fillId="0" borderId="0" xfId="0" applyNumberFormat="1" applyFont="1" applyFill="1" applyAlignment="1" applyProtection="1">
      <alignment horizontal="center" vertical="center" wrapText="1"/>
      <protection locked="0"/>
    </xf>
    <xf numFmtId="166" fontId="53" fillId="0" borderId="0" xfId="0" applyNumberFormat="1" applyFont="1" applyFill="1" applyAlignment="1" applyProtection="1">
      <alignment horizontal="right" vertical="center" wrapText="1"/>
      <protection locked="0"/>
    </xf>
    <xf numFmtId="0" fontId="53" fillId="0" borderId="0" xfId="0" applyFont="1" applyAlignment="1" applyProtection="1">
      <alignment horizontal="right" vertical="center" wrapText="1"/>
      <protection locked="0"/>
    </xf>
    <xf numFmtId="0" fontId="23" fillId="0" borderId="0" xfId="0" applyFont="1" applyFill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/>
      <protection locked="0"/>
    </xf>
    <xf numFmtId="0" fontId="29" fillId="0" borderId="32" xfId="0" applyFont="1" applyFill="1" applyBorder="1" applyAlignment="1" applyProtection="1">
      <alignment vertical="center" wrapText="1"/>
    </xf>
    <xf numFmtId="0" fontId="32" fillId="0" borderId="0" xfId="0" applyFont="1" applyFill="1" applyAlignment="1" applyProtection="1">
      <alignment horizontal="left"/>
      <protection locked="0"/>
    </xf>
    <xf numFmtId="0" fontId="32" fillId="0" borderId="0" xfId="0" applyFont="1" applyFill="1" applyBorder="1" applyAlignment="1" applyProtection="1">
      <alignment horizontal="right"/>
    </xf>
    <xf numFmtId="0" fontId="53" fillId="0" borderId="0" xfId="0" applyFont="1" applyFill="1" applyAlignment="1" applyProtection="1">
      <alignment horizontal="right"/>
      <protection locked="0"/>
    </xf>
    <xf numFmtId="0" fontId="18" fillId="0" borderId="0" xfId="0" applyFont="1" applyAlignment="1" applyProtection="1">
      <alignment horizontal="right"/>
      <protection locked="0"/>
    </xf>
    <xf numFmtId="0" fontId="32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Fill="1" applyAlignment="1" applyProtection="1">
      <alignment horizontal="left"/>
      <protection locked="0"/>
    </xf>
    <xf numFmtId="0" fontId="23" fillId="0" borderId="0" xfId="0" applyFont="1" applyFill="1" applyAlignment="1">
      <alignment horizontal="center" wrapText="1"/>
    </xf>
    <xf numFmtId="0" fontId="53" fillId="0" borderId="0" xfId="0" applyFont="1" applyFill="1" applyAlignment="1">
      <alignment horizontal="right"/>
    </xf>
    <xf numFmtId="0" fontId="35" fillId="0" borderId="0" xfId="6" applyFont="1" applyFill="1" applyAlignment="1" applyProtection="1">
      <alignment horizontal="center"/>
      <protection locked="0"/>
    </xf>
    <xf numFmtId="0" fontId="35" fillId="0" borderId="0" xfId="6" applyFont="1" applyFill="1" applyAlignment="1" applyProtection="1">
      <alignment horizontal="center" vertical="center"/>
      <protection locked="0"/>
    </xf>
    <xf numFmtId="166" fontId="53" fillId="0" borderId="0" xfId="0" applyNumberFormat="1" applyFont="1" applyFill="1" applyBorder="1" applyAlignment="1" applyProtection="1">
      <alignment horizontal="right" textRotation="180" wrapText="1"/>
    </xf>
    <xf numFmtId="166" fontId="8" fillId="0" borderId="42" xfId="0" applyNumberFormat="1" applyFont="1" applyFill="1" applyBorder="1" applyAlignment="1" applyProtection="1">
      <alignment horizontal="left" vertical="center" wrapText="1" indent="2"/>
    </xf>
    <xf numFmtId="166" fontId="8" fillId="0" borderId="33" xfId="0" applyNumberFormat="1" applyFont="1" applyFill="1" applyBorder="1" applyAlignment="1" applyProtection="1">
      <alignment horizontal="left" vertical="center" wrapText="1" indent="2"/>
    </xf>
    <xf numFmtId="166" fontId="8" fillId="0" borderId="62" xfId="0" applyNumberFormat="1" applyFont="1" applyFill="1" applyBorder="1" applyAlignment="1" applyProtection="1">
      <alignment horizontal="center" vertical="center"/>
    </xf>
    <xf numFmtId="166" fontId="8" fillId="0" borderId="65" xfId="0" applyNumberFormat="1" applyFont="1" applyFill="1" applyBorder="1" applyAlignment="1" applyProtection="1">
      <alignment horizontal="center" vertical="center"/>
    </xf>
    <xf numFmtId="166" fontId="8" fillId="0" borderId="57" xfId="0" applyNumberFormat="1" applyFont="1" applyFill="1" applyBorder="1" applyAlignment="1" applyProtection="1">
      <alignment horizontal="center" vertical="center"/>
    </xf>
    <xf numFmtId="166" fontId="8" fillId="0" borderId="68" xfId="0" applyNumberFormat="1" applyFont="1" applyFill="1" applyBorder="1" applyAlignment="1" applyProtection="1">
      <alignment horizontal="center" vertical="center"/>
    </xf>
    <xf numFmtId="166" fontId="8" fillId="0" borderId="52" xfId="0" applyNumberFormat="1" applyFont="1" applyFill="1" applyBorder="1" applyAlignment="1" applyProtection="1">
      <alignment horizontal="center" vertical="center"/>
    </xf>
    <xf numFmtId="166" fontId="8" fillId="0" borderId="62" xfId="0" applyNumberFormat="1" applyFont="1" applyFill="1" applyBorder="1" applyAlignment="1" applyProtection="1">
      <alignment horizontal="center" vertical="center" wrapText="1"/>
    </xf>
    <xf numFmtId="166" fontId="8" fillId="0" borderId="65" xfId="0" applyNumberFormat="1" applyFont="1" applyFill="1" applyBorder="1" applyAlignment="1" applyProtection="1">
      <alignment horizontal="center" vertical="center" wrapText="1"/>
    </xf>
    <xf numFmtId="0" fontId="29" fillId="0" borderId="54" xfId="0" applyFont="1" applyFill="1" applyBorder="1" applyAlignment="1">
      <alignment horizontal="justify" vertical="center" wrapText="1"/>
    </xf>
    <xf numFmtId="0" fontId="16" fillId="0" borderId="0" xfId="0" applyFont="1" applyAlignment="1" applyProtection="1">
      <alignment horizontal="center" wrapText="1"/>
      <protection locked="0"/>
    </xf>
    <xf numFmtId="0" fontId="21" fillId="0" borderId="48" xfId="7" applyFont="1" applyFill="1" applyBorder="1" applyAlignment="1" applyProtection="1">
      <alignment horizontal="left" vertical="center" indent="1"/>
    </xf>
    <xf numFmtId="0" fontId="21" fillId="0" borderId="43" xfId="7" applyFont="1" applyFill="1" applyBorder="1" applyAlignment="1" applyProtection="1">
      <alignment horizontal="left" vertical="center" indent="1"/>
    </xf>
    <xf numFmtId="0" fontId="21" fillId="0" borderId="33" xfId="7" applyFont="1" applyFill="1" applyBorder="1" applyAlignment="1" applyProtection="1">
      <alignment horizontal="left" vertical="center" indent="1"/>
    </xf>
    <xf numFmtId="0" fontId="23" fillId="0" borderId="0" xfId="7" applyFont="1" applyFill="1" applyAlignment="1" applyProtection="1">
      <alignment horizontal="center" wrapText="1"/>
    </xf>
    <xf numFmtId="0" fontId="23" fillId="0" borderId="0" xfId="7" applyFont="1" applyFill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Border="1" applyAlignment="1">
      <alignment horizontal="center" textRotation="180"/>
    </xf>
    <xf numFmtId="0" fontId="18" fillId="0" borderId="54" xfId="0" applyFont="1" applyBorder="1"/>
    <xf numFmtId="0" fontId="36" fillId="0" borderId="0" xfId="0" applyFont="1" applyAlignment="1" applyProtection="1">
      <alignment horizontal="right"/>
    </xf>
    <xf numFmtId="0" fontId="30" fillId="0" borderId="42" xfId="0" applyFont="1" applyBorder="1" applyAlignment="1" applyProtection="1">
      <alignment horizontal="left" vertical="center" indent="2"/>
    </xf>
    <xf numFmtId="0" fontId="30" fillId="0" borderId="41" xfId="0" applyFont="1" applyBorder="1" applyAlignment="1" applyProtection="1">
      <alignment horizontal="left" vertical="center" indent="2"/>
    </xf>
    <xf numFmtId="0" fontId="23" fillId="0" borderId="0" xfId="0" applyFont="1" applyAlignment="1" applyProtection="1">
      <alignment horizontal="center" wrapText="1"/>
      <protection locked="0"/>
    </xf>
    <xf numFmtId="0" fontId="35" fillId="0" borderId="0" xfId="6" applyFont="1" applyFill="1" applyAlignment="1" applyProtection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 applyProtection="1">
      <alignment horizontal="center"/>
      <protection locked="0"/>
    </xf>
  </cellXfs>
  <cellStyles count="9">
    <cellStyle name="Ezres" xfId="1" builtinId="3"/>
    <cellStyle name="Ezres 2" xfId="2" xr:uid="{BC157BE3-5362-4BB1-970B-DB6F7C2D0234}"/>
    <cellStyle name="Hiperhivatkozás" xfId="3" xr:uid="{7D1620A6-3ACA-4989-AA38-9B1B7D447CA2}"/>
    <cellStyle name="Hivatkozás" xfId="4" builtinId="8"/>
    <cellStyle name="Már látott hiperhivatkozás" xfId="5" xr:uid="{5EA83FF2-DDCB-4942-A608-E472BF85798A}"/>
    <cellStyle name="Normál" xfId="0" builtinId="0"/>
    <cellStyle name="Normál_KVRENMUNKA" xfId="6" xr:uid="{466AE310-90D2-4A36-8B9B-0E32B2CD6BCC}"/>
    <cellStyle name="Normál_SEGEDLETEK" xfId="7" xr:uid="{971EAD4C-5A5E-4CD4-B352-8D0CCB2C1EE5}"/>
    <cellStyle name="Százalék 2" xfId="8" xr:uid="{CC0B5100-C770-43C8-B4F8-12608C95B553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8E00-89D9-4623-B7DE-5CDB5C17E55E}">
  <dimension ref="A2:C103"/>
  <sheetViews>
    <sheetView topLeftCell="A4" zoomScale="120" zoomScaleNormal="120" workbookViewId="0">
      <selection activeCell="F21" sqref="F21"/>
    </sheetView>
  </sheetViews>
  <sheetFormatPr defaultRowHeight="12.75" x14ac:dyDescent="0.2"/>
  <cols>
    <col min="1" max="1" width="35.33203125" customWidth="1"/>
    <col min="2" max="2" width="83" customWidth="1"/>
    <col min="3" max="3" width="34.5" customWidth="1"/>
  </cols>
  <sheetData>
    <row r="2" spans="1:3" ht="18.75" customHeight="1" x14ac:dyDescent="0.2">
      <c r="A2" s="705" t="s">
        <v>580</v>
      </c>
      <c r="B2" s="705"/>
      <c r="C2" s="705"/>
    </row>
    <row r="3" spans="1:3" ht="15" x14ac:dyDescent="0.25">
      <c r="A3" s="548"/>
      <c r="B3" s="549"/>
      <c r="C3" s="548"/>
    </row>
    <row r="4" spans="1:3" ht="14.25" x14ac:dyDescent="0.2">
      <c r="A4" s="550" t="s">
        <v>605</v>
      </c>
      <c r="B4" s="551" t="s">
        <v>604</v>
      </c>
      <c r="C4" s="550" t="s">
        <v>581</v>
      </c>
    </row>
    <row r="5" spans="1:3" x14ac:dyDescent="0.2">
      <c r="A5" s="552"/>
      <c r="B5" s="552"/>
      <c r="C5" s="552"/>
    </row>
    <row r="6" spans="1:3" ht="18.75" x14ac:dyDescent="0.3">
      <c r="A6" s="706" t="s">
        <v>583</v>
      </c>
      <c r="B6" s="706"/>
      <c r="C6" s="706"/>
    </row>
    <row r="7" spans="1:3" x14ac:dyDescent="0.2">
      <c r="A7" s="552" t="s">
        <v>606</v>
      </c>
      <c r="B7" s="552" t="s">
        <v>607</v>
      </c>
      <c r="C7" s="617" t="str">
        <f ca="1">HYPERLINK(SUBSTITUTE(CELL("address",ALAPADATOK!A1),"'",""),SUBSTITUTE(MID(CELL("address",ALAPADATOK!A1),SEARCH("]",CELL("address",ALAPADATOK!A1),1)+1,LEN(CELL("address",ALAPADATOK!A1))-SEARCH("]",CELL("address",ALAPADATOK!A1),1)),"'",""))</f>
        <v>ALAPADATOK!$A$1</v>
      </c>
    </row>
    <row r="8" spans="1:3" x14ac:dyDescent="0.2">
      <c r="A8" s="552" t="s">
        <v>608</v>
      </c>
      <c r="B8" s="552" t="s">
        <v>609</v>
      </c>
      <c r="C8" s="617" t="str">
        <f ca="1">HYPERLINK(SUBSTITUTE(CELL("address",KV_ÖSSZEFÜGGÉSEK!A1),"'",""),SUBSTITUTE(MID(CELL("address",KV_ÖSSZEFÜGGÉSEK!A1),SEARCH("]",CELL("address",KV_ÖSSZEFÜGGÉSEK!A1),1)+1,LEN(CELL("address",KV_ÖSSZEFÜGGÉSEK!A1))-SEARCH("]",CELL("address",KV_ÖSSZEFÜGGÉSEK!A1),1)),"'",""))</f>
        <v>KV_ÖSSZEFÜGGÉSEK!$A$1</v>
      </c>
    </row>
    <row r="9" spans="1:3" x14ac:dyDescent="0.2">
      <c r="A9" s="552" t="s">
        <v>610</v>
      </c>
      <c r="B9" s="552" t="s">
        <v>611</v>
      </c>
      <c r="C9" s="617" t="str">
        <f ca="1">HYPERLINK(SUBSTITUTE(CELL("address",'KV_1.1.sz.mell.'!A1),"'",""),SUBSTITUTE(MID(CELL("address",'KV_1.1.sz.mell.'!A1),SEARCH("]",CELL("address",'KV_1.1.sz.mell.'!A1),1)+1,LEN(CELL("address",'KV_1.1.sz.mell.'!A1))-SEARCH("]",CELL("address",'KV_1.1.sz.mell.'!A1),1)),"'",""))</f>
        <v>KV_1.1.sz.mell.!$A$1</v>
      </c>
    </row>
    <row r="10" spans="1:3" x14ac:dyDescent="0.2">
      <c r="A10" s="552" t="s">
        <v>612</v>
      </c>
      <c r="B10" s="552" t="s">
        <v>614</v>
      </c>
      <c r="C10" s="617" t="str">
        <f ca="1">HYPERLINK(SUBSTITUTE(CELL("address",'KV_1.2.sz.mell.'!A1),"'",""),SUBSTITUTE(MID(CELL("address",'KV_1.2.sz.mell.'!A1),SEARCH("]",CELL("address",'KV_1.2.sz.mell.'!A1),1)+1,LEN(CELL("address",'KV_1.2.sz.mell.'!A1))-SEARCH("]",CELL("address",'KV_1.2.sz.mell.'!A1),1)),"'",""))</f>
        <v>KV_1.2.sz.mell.!$A$1</v>
      </c>
    </row>
    <row r="11" spans="1:3" x14ac:dyDescent="0.2">
      <c r="A11" s="552" t="s">
        <v>613</v>
      </c>
      <c r="B11" s="552" t="s">
        <v>615</v>
      </c>
      <c r="C11" s="617" t="str">
        <f ca="1">HYPERLINK(SUBSTITUTE(CELL("address",'KV_1.3.sz.mell.'!A1),"'",""),SUBSTITUTE(MID(CELL("address",'KV_1.3.sz.mell.'!A1),SEARCH("]",CELL("address",'KV_1.3.sz.mell.'!A1),1)+1,LEN(CELL("address",'KV_1.3.sz.mell.'!A1))-SEARCH("]",CELL("address",'KV_1.3.sz.mell.'!A1),1)),"'",""))</f>
        <v>KV_1.3.sz.mell.!$A$1</v>
      </c>
    </row>
    <row r="12" spans="1:3" x14ac:dyDescent="0.2">
      <c r="A12" s="552" t="s">
        <v>616</v>
      </c>
      <c r="B12" s="552" t="s">
        <v>617</v>
      </c>
      <c r="C12" s="617" t="str">
        <f ca="1">HYPERLINK(SUBSTITUTE(CELL("address",'KV_1.4.sz.mell.'!A1),"'",""),SUBSTITUTE(MID(CELL("address",'KV_1.4.sz.mell.'!A1),SEARCH("]",CELL("address",'KV_1.4.sz.mell.'!A1),1)+1,LEN(CELL("address",'KV_1.4.sz.mell.'!A1))-SEARCH("]",CELL("address",'KV_1.4.sz.mell.'!A1),1)),"'",""))</f>
        <v>KV_1.4.sz.mell.!$A$1</v>
      </c>
    </row>
    <row r="13" spans="1:3" x14ac:dyDescent="0.2">
      <c r="A13" s="552" t="s">
        <v>618</v>
      </c>
      <c r="B13" s="552" t="s">
        <v>619</v>
      </c>
      <c r="C13" s="617" t="str">
        <f ca="1">HYPERLINK(SUBSTITUTE(CELL("address",'KV_2.1.sz.mell.'!A1),"'",""),SUBSTITUTE(MID(CELL("address",'KV_2.1.sz.mell.'!A1),SEARCH("]",CELL("address",'KV_2.1.sz.mell.'!A1),1)+1,LEN(CELL("address",'KV_2.1.sz.mell.'!A1))-SEARCH("]",CELL("address",'KV_2.1.sz.mell.'!A1),1)),"'",""))</f>
        <v>KV_2.1.sz.mell.!$A$1</v>
      </c>
    </row>
    <row r="14" spans="1:3" x14ac:dyDescent="0.2">
      <c r="A14" s="552" t="s">
        <v>620</v>
      </c>
      <c r="B14" s="552" t="s">
        <v>621</v>
      </c>
      <c r="C14" s="617" t="str">
        <f ca="1">HYPERLINK(SUBSTITUTE(CELL("address",'KV_2.2.sz.mell.'!A1),"'",""),SUBSTITUTE(MID(CELL("address",'KV_2.2.sz.mell.'!A1),SEARCH("]",CELL("address",'KV_2.2.sz.mell.'!A1),1)+1,LEN(CELL("address",'KV_2.2.sz.mell.'!A1))-SEARCH("]",CELL("address",'KV_2.2.sz.mell.'!A1),1)),"'",""))</f>
        <v>KV_2.2.sz.mell.!$A$1</v>
      </c>
    </row>
    <row r="15" spans="1:3" x14ac:dyDescent="0.2">
      <c r="A15" s="552" t="s">
        <v>622</v>
      </c>
      <c r="B15" s="552" t="s">
        <v>623</v>
      </c>
      <c r="C15" s="617" t="str">
        <f ca="1">HYPERLINK(SUBSTITUTE(CELL("address",KV_ELLENŐRZÉS!A1),"'",""),SUBSTITUTE(MID(CELL("address",KV_ELLENŐRZÉS!A1),SEARCH("]",CELL("address",KV_ELLENŐRZÉS!A1),1)+1,LEN(CELL("address",KV_ELLENŐRZÉS!A1))-SEARCH("]",CELL("address",KV_ELLENŐRZÉS!A1),1)),"'",""))</f>
        <v>KV_ELLENŐRZÉS!$A$1</v>
      </c>
    </row>
    <row r="16" spans="1:3" x14ac:dyDescent="0.2">
      <c r="A16" s="552" t="s">
        <v>624</v>
      </c>
      <c r="B16" s="552" t="s">
        <v>625</v>
      </c>
      <c r="C16" s="617" t="str">
        <f ca="1">HYPERLINK(SUBSTITUTE(CELL("address",'KV_3.sz.mell.'!A1),"'",""),SUBSTITUTE(MID(CELL("address",'KV_3.sz.mell.'!A1),SEARCH("]",CELL("address",'KV_3.sz.mell.'!A1),1)+1,LEN(CELL("address",'KV_3.sz.mell.'!A1))-SEARCH("]",CELL("address",'KV_3.sz.mell.'!A1),1)),"'",""))</f>
        <v>KV_3.sz.mell.!$A$1</v>
      </c>
    </row>
    <row r="17" spans="1:3" x14ac:dyDescent="0.2">
      <c r="A17" s="552" t="s">
        <v>626</v>
      </c>
      <c r="B17" s="552" t="s">
        <v>627</v>
      </c>
      <c r="C17" s="617" t="str">
        <f ca="1">HYPERLINK(SUBSTITUTE(CELL("address",'KV_4.sz.mell.'!A1),"'",""),SUBSTITUTE(MID(CELL("address",'KV_4.sz.mell.'!A1),SEARCH("]",CELL("address",'KV_4.sz.mell.'!A1),1)+1,LEN(CELL("address",'KV_4.sz.mell.'!A1))-SEARCH("]",CELL("address",'KV_4.sz.mell.'!A1),1)),"'",""))</f>
        <v>KV_4.sz.mell.!$A$1</v>
      </c>
    </row>
    <row r="18" spans="1:3" x14ac:dyDescent="0.2">
      <c r="A18" s="552" t="s">
        <v>629</v>
      </c>
      <c r="B18" s="552" t="s">
        <v>628</v>
      </c>
      <c r="C18" s="617" t="str">
        <f ca="1">HYPERLINK(SUBSTITUTE(CELL("address",'KV_5.sz.mell.'!A1),"'",""),SUBSTITUTE(MID(CELL("address",'KV_5.sz.mell.'!A1),SEARCH("]",CELL("address",'KV_5.sz.mell.'!A1),1)+1,LEN(CELL("address",'KV_5.sz.mell.'!A1))-SEARCH("]",CELL("address",'KV_5.sz.mell.'!A1),1)),"'",""))</f>
        <v>KV_5.sz.mell.!$A$1</v>
      </c>
    </row>
    <row r="19" spans="1:3" x14ac:dyDescent="0.2">
      <c r="A19" s="552" t="s">
        <v>630</v>
      </c>
      <c r="B19" s="552" t="s">
        <v>631</v>
      </c>
      <c r="C19" s="617" t="e">
        <f ca="1">HYPERLINK(SUBSTITUTE(CELL("address",'KV_6.sz.mell.'!#REF!),"'",""),SUBSTITUTE(MID(CELL("address",'KV_6.sz.mell.'!#REF!),SEARCH("]",CELL("address",'KV_6.sz.mell.'!#REF!),1)+1,LEN(CELL("address",'KV_6.sz.mell.'!#REF!))-SEARCH("]",CELL("address",'KV_6.sz.mell.'!#REF!),1)),"'",""))</f>
        <v>#REF!</v>
      </c>
    </row>
    <row r="20" spans="1:3" x14ac:dyDescent="0.2">
      <c r="A20" s="552" t="s">
        <v>632</v>
      </c>
      <c r="B20" s="552" t="s">
        <v>633</v>
      </c>
      <c r="C20" s="617" t="str">
        <f ca="1">HYPERLINK(SUBSTITUTE(CELL("address",'KV_7.sz.mell.'!A1),"'",""),SUBSTITUTE(MID(CELL("address",'KV_7.sz.mell.'!A1),SEARCH("]",CELL("address",'KV_7.sz.mell.'!A1),1)+1,LEN(CELL("address",'KV_7.sz.mell.'!A1))-SEARCH("]",CELL("address",'KV_7.sz.mell.'!A1),1)),"'",""))</f>
        <v>KV_7.sz.mell.!$A$1</v>
      </c>
    </row>
    <row r="21" spans="1:3" x14ac:dyDescent="0.2">
      <c r="A21" s="552" t="s">
        <v>634</v>
      </c>
      <c r="B21" s="552" t="s">
        <v>635</v>
      </c>
      <c r="C21" s="617" t="str">
        <f ca="1">HYPERLINK(SUBSTITUTE(CELL("address",'KV_8.sz.mell.'!A1),"'",""),SUBSTITUTE(MID(CELL("address",'KV_8.sz.mell.'!A1),SEARCH("]",CELL("address",'KV_8.sz.mell.'!A1),1)+1,LEN(CELL("address",'KV_8.sz.mell.'!A1))-SEARCH("]",CELL("address",'KV_8.sz.mell.'!A1),1)),"'",""))</f>
        <v>KV_8.sz.mell.!$A$1</v>
      </c>
    </row>
    <row r="22" spans="1:3" x14ac:dyDescent="0.2">
      <c r="A22" s="560" t="s">
        <v>636</v>
      </c>
      <c r="B22" s="552" t="s">
        <v>637</v>
      </c>
      <c r="C22" s="617" t="str">
        <f ca="1">HYPERLINK(SUBSTITUTE(CELL("address",'KV_9.1.sz.mell'!A1),"'",""),SUBSTITUTE(MID(CELL("address",'KV_9.1.sz.mell'!A1),SEARCH("]",CELL("address",'KV_9.1.sz.mell'!A1),1)+1,LEN(CELL("address",'KV_9.1.sz.mell'!A1))-SEARCH("]",CELL("address",'KV_9.1.sz.mell'!A1),1)),"'",""))</f>
        <v>KV_9.1.sz.mell!$A$1</v>
      </c>
    </row>
    <row r="23" spans="1:3" x14ac:dyDescent="0.2">
      <c r="A23" s="561" t="s">
        <v>638</v>
      </c>
      <c r="B23" s="552" t="s">
        <v>639</v>
      </c>
      <c r="C23" s="617" t="str">
        <f ca="1">HYPERLINK(SUBSTITUTE(CELL("address",'KV_9.1.1.sz.mell'!A1),"'",""),SUBSTITUTE(MID(CELL("address",'KV_9.1.1.sz.mell'!A1),SEARCH("]",CELL("address",'KV_9.1.1.sz.mell'!A1),1)+1,LEN(CELL("address",'KV_9.1.1.sz.mell'!A1))-SEARCH("]",CELL("address",'KV_9.1.1.sz.mell'!A1),1)),"'",""))</f>
        <v>KV_9.1.1.sz.mell!$A$1</v>
      </c>
    </row>
    <row r="24" spans="1:3" x14ac:dyDescent="0.2">
      <c r="A24" s="552" t="s">
        <v>640</v>
      </c>
      <c r="B24" s="552" t="s">
        <v>641</v>
      </c>
      <c r="C24" s="617" t="str">
        <f ca="1">HYPERLINK(SUBSTITUTE(CELL("address",'KV_9.1.2.sz.mell.'!A1),"'",""),SUBSTITUTE(MID(CELL("address",'KV_9.1.2.sz.mell.'!A1),SEARCH("]",CELL("address",'KV_9.1.2.sz.mell.'!A1),1)+1,LEN(CELL("address",'KV_9.1.2.sz.mell.'!A1))-SEARCH("]",CELL("address",'KV_9.1.2.sz.mell.'!A1),1)),"'",""))</f>
        <v>KV_9.1.2.sz.mell.!$A$1</v>
      </c>
    </row>
    <row r="25" spans="1:3" x14ac:dyDescent="0.2">
      <c r="A25" s="552" t="s">
        <v>642</v>
      </c>
      <c r="B25" s="552" t="s">
        <v>643</v>
      </c>
      <c r="C25" s="617" t="str">
        <f ca="1">HYPERLINK(SUBSTITUTE(CELL("address",'KV_9.1.3.sz.mell'!A1),"'",""),SUBSTITUTE(MID(CELL("address",'KV_9.1.3.sz.mell'!A1),SEARCH("]",CELL("address",'KV_9.1.3.sz.mell'!A1),1)+1,LEN(CELL("address",'KV_9.1.3.sz.mell'!A1))-SEARCH("]",CELL("address",'KV_9.1.3.sz.mell'!A1),1)),"'",""))</f>
        <v>KV_9.1.3.sz.mell!$A$1</v>
      </c>
    </row>
    <row r="26" spans="1:3" x14ac:dyDescent="0.2">
      <c r="A26" s="552" t="s">
        <v>644</v>
      </c>
      <c r="B26" s="552" t="s">
        <v>645</v>
      </c>
      <c r="C26" s="617" t="str">
        <f ca="1">HYPERLINK(SUBSTITUTE(CELL("address",'KV_9.2.sz.mell'!A1),"'",""),SUBSTITUTE(MID(CELL("address",'KV_9.2.sz.mell'!A1),SEARCH("]",CELL("address",'KV_9.2.sz.mell'!A1),1)+1,LEN(CELL("address",'KV_9.2.sz.mell'!A1))-SEARCH("]",CELL("address",'KV_9.2.sz.mell'!A1),1)),"'",""))</f>
        <v>KV_9.2.sz.mell!$A$1</v>
      </c>
    </row>
    <row r="27" spans="1:3" x14ac:dyDescent="0.2">
      <c r="A27" s="552" t="s">
        <v>646</v>
      </c>
      <c r="B27" s="552" t="str">
        <f>CONCATENATE(ALAPADATOK!B13)</f>
        <v xml:space="preserve">Sajószögedi Általános Művelődési Központ </v>
      </c>
      <c r="C27" s="617" t="str">
        <f ca="1">HYPERLINK(SUBSTITUTE(CELL("address",'KV_9.3.sz.mell'!A1),"'",""),SUBSTITUTE(MID(CELL("address",'KV_9.3.sz.mell'!A1),SEARCH("]",CELL("address",'KV_9.3.sz.mell'!A1),1)+1,LEN(CELL("address",'KV_9.3.sz.mell'!A1))-SEARCH("]",CELL("address",'KV_9.3.sz.mell'!A1),1)),"'",""))</f>
        <v>KV_9.3.sz.mell!$A$1</v>
      </c>
    </row>
    <row r="28" spans="1:3" x14ac:dyDescent="0.2">
      <c r="A28" s="552" t="s">
        <v>647</v>
      </c>
      <c r="B28" s="552" t="str">
        <f>CONCATENATE(ALAPADATOK!B15)</f>
        <v>2 kvi név</v>
      </c>
      <c r="C28" s="617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29" spans="1:3" x14ac:dyDescent="0.2">
      <c r="A29" s="552" t="s">
        <v>654</v>
      </c>
      <c r="B29" s="552" t="str">
        <f>CONCATENATE(ALAPADATOK!B17)</f>
        <v xml:space="preserve">3 kvi név  </v>
      </c>
      <c r="C29" s="617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0" spans="1:3" x14ac:dyDescent="0.2">
      <c r="A30" s="552" t="s">
        <v>655</v>
      </c>
      <c r="B30" s="552" t="str">
        <f>CONCATENATE(ALAPADATOK!B19)</f>
        <v>4 kvi név</v>
      </c>
      <c r="C30" s="617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1" spans="1:3" x14ac:dyDescent="0.2">
      <c r="A31" s="552" t="s">
        <v>656</v>
      </c>
      <c r="B31" s="552" t="str">
        <f>CONCATENATE(ALAPADATOK!B21)</f>
        <v>5 kvi név</v>
      </c>
      <c r="C31" s="617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2" spans="1:3" x14ac:dyDescent="0.2">
      <c r="A32" s="552" t="s">
        <v>657</v>
      </c>
      <c r="B32" s="552" t="str">
        <f>CONCATENATE(ALAPADATOK!B23)</f>
        <v>6 kvi név</v>
      </c>
      <c r="C32" s="617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3" spans="1:3" x14ac:dyDescent="0.2">
      <c r="A33" s="552" t="s">
        <v>658</v>
      </c>
      <c r="B33" s="552" t="str">
        <f>CONCATENATE(ALAPADATOK!B25)</f>
        <v>7 kvi név</v>
      </c>
      <c r="C33" s="617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4" spans="1:3" x14ac:dyDescent="0.2">
      <c r="A34" s="552" t="s">
        <v>659</v>
      </c>
      <c r="B34" s="552" t="str">
        <f>CONCATENATE(ALAPADATOK!B27)</f>
        <v>8 kvi név</v>
      </c>
      <c r="C34" s="617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5" spans="1:3" x14ac:dyDescent="0.2">
      <c r="A35" s="552" t="s">
        <v>660</v>
      </c>
      <c r="B35" s="552" t="str">
        <f>CONCATENATE(ALAPADATOK!B29)</f>
        <v>9 kvi név</v>
      </c>
      <c r="C35" s="617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6" spans="1:3" x14ac:dyDescent="0.2">
      <c r="A36" s="552" t="s">
        <v>661</v>
      </c>
      <c r="B36" s="552" t="str">
        <f>CONCATENATE(ALAPADATOK!B31)</f>
        <v>10 kvi név</v>
      </c>
      <c r="C36" s="617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7" spans="1:3" x14ac:dyDescent="0.2">
      <c r="A37" s="552" t="s">
        <v>662</v>
      </c>
      <c r="B37" s="552" t="s">
        <v>670</v>
      </c>
      <c r="C37" s="617" t="str">
        <f ca="1">HYPERLINK(SUBSTITUTE(CELL("address",'KV_10.sz.mell'!A1),"'",""),SUBSTITUTE(MID(CELL("address",'KV_10.sz.mell'!A1),SEARCH("]",CELL("address",'KV_10.sz.mell'!A1),1)+1,LEN(CELL("address",'KV_10.sz.mell'!A1))-SEARCH("]",CELL("address",'KV_10.sz.mell'!A1),1)),"'",""))</f>
        <v>KV_10.sz.mell!$A$1</v>
      </c>
    </row>
    <row r="38" spans="1:3" x14ac:dyDescent="0.2">
      <c r="A38" s="552" t="s">
        <v>663</v>
      </c>
      <c r="B38" s="552" t="s">
        <v>601</v>
      </c>
      <c r="C38" s="617" t="str">
        <f ca="1">HYPERLINK(SUBSTITUTE(CELL("address",'KV_1.sz.tájékoztató_t.'!A1),"'",""),SUBSTITUTE(MID(CELL("address",'KV_1.sz.tájékoztató_t.'!A1),SEARCH("]",CELL("address",'KV_1.sz.tájékoztató_t.'!A1),1)+1,LEN(CELL("address",'KV_1.sz.tájékoztató_t.'!A1))-SEARCH("]",CELL("address",'KV_1.sz.tájékoztató_t.'!A1),1)),"'",""))</f>
        <v>KV_1.sz.tájékoztató_t.!$A$1</v>
      </c>
    </row>
    <row r="39" spans="1:3" ht="25.5" x14ac:dyDescent="0.2">
      <c r="A39" s="552" t="s">
        <v>664</v>
      </c>
      <c r="B39" s="618" t="s">
        <v>4</v>
      </c>
      <c r="C39" s="617" t="str">
        <f ca="1">HYPERLINK(SUBSTITUTE(CELL("address",'KV_2.sz.tájékoztató_t.'!A1),"'",""),SUBSTITUTE(MID(CELL("address",'KV_2.sz.tájékoztató_t.'!A1),SEARCH("]",CELL("address",'KV_2.sz.tájékoztató_t.'!A1),1)+1,LEN(CELL("address",'KV_2.sz.tájékoztató_t.'!A1))-SEARCH("]",CELL("address",'KV_2.sz.tájékoztató_t.'!A1),1)),"'",""))</f>
        <v>KV_2.sz.tájékoztató_t.!$A$1</v>
      </c>
    </row>
    <row r="40" spans="1:3" x14ac:dyDescent="0.2">
      <c r="A40" s="552" t="s">
        <v>665</v>
      </c>
      <c r="B40" s="552" t="s">
        <v>671</v>
      </c>
      <c r="C40" s="617" t="str">
        <f ca="1">HYPERLINK(SUBSTITUTE(CELL("address",'KV_3.sz.tájékoztató_t.'!A1),"'",""),SUBSTITUTE(MID(CELL("address",'KV_3.sz.tájékoztató_t.'!A1),SEARCH("]",CELL("address",'KV_3.sz.tájékoztató_t.'!A1),1)+1,LEN(CELL("address",'KV_3.sz.tájékoztató_t.'!A1))-SEARCH("]",CELL("address",'KV_3.sz.tájékoztató_t.'!A1),1)),"'",""))</f>
        <v>KV_3.sz.tájékoztató_t.!$A$1</v>
      </c>
    </row>
    <row r="41" spans="1:3" x14ac:dyDescent="0.2">
      <c r="A41" s="552" t="s">
        <v>666</v>
      </c>
      <c r="B41" s="552" t="s">
        <v>672</v>
      </c>
      <c r="C41" s="617" t="str">
        <f ca="1">HYPERLINK(SUBSTITUTE(CELL("address",'KV_4.sz.tájékoztató_t.'!A1),"'",""),SUBSTITUTE(MID(CELL("address",'KV_4.sz.tájékoztató_t.'!A1),SEARCH("]",CELL("address",'KV_4.sz.tájékoztató_t.'!A1),1)+1,LEN(CELL("address",'KV_4.sz.tájékoztató_t.'!A1))-SEARCH("]",CELL("address",'KV_4.sz.tájékoztató_t.'!A1),1)),"'",""))</f>
        <v>KV_4.sz.tájékoztató_t.!$A$1</v>
      </c>
    </row>
    <row r="42" spans="1:3" x14ac:dyDescent="0.2">
      <c r="A42" s="552" t="s">
        <v>667</v>
      </c>
      <c r="B42" s="552" t="s">
        <v>673</v>
      </c>
      <c r="C42" s="617" t="str">
        <f ca="1">HYPERLINK(SUBSTITUTE(CELL("address",'KV_5.sz.tájékoztató_t'!A1),"'",""),SUBSTITUTE(MID(CELL("address",'KV_5.sz.tájékoztató_t'!A1),SEARCH("]",CELL("address",'KV_5.sz.tájékoztató_t'!A1),1)+1,LEN(CELL("address",'KV_5.sz.tájékoztató_t'!A1))-SEARCH("]",CELL("address",'KV_5.sz.tájékoztató_t'!A1),1)),"'",""))</f>
        <v>KV_5.sz.tájékoztató_t!$A$1</v>
      </c>
    </row>
    <row r="43" spans="1:3" x14ac:dyDescent="0.2">
      <c r="A43" s="552" t="s">
        <v>668</v>
      </c>
      <c r="B43" s="552" t="s">
        <v>674</v>
      </c>
      <c r="C43" s="617" t="str">
        <f ca="1">HYPERLINK(SUBSTITUTE(CELL("address",'KV_6.sz.tájékoztató_t.'!A1),"'",""),SUBSTITUTE(MID(CELL("address",'KV_6.sz.tájékoztató_t.'!A1),SEARCH("]",CELL("address",'KV_6.sz.tájékoztató_t.'!A1),1)+1,LEN(CELL("address",'KV_6.sz.tájékoztató_t.'!A1))-SEARCH("]",CELL("address",'KV_6.sz.tájékoztató_t.'!A1),1)),"'",""))</f>
        <v>KV_6.sz.tájékoztató_t.!$A$1</v>
      </c>
    </row>
    <row r="44" spans="1:3" x14ac:dyDescent="0.2">
      <c r="A44" s="552" t="s">
        <v>669</v>
      </c>
      <c r="B44" s="552" t="s">
        <v>675</v>
      </c>
      <c r="C44" s="617" t="str">
        <f ca="1">HYPERLINK(SUBSTITUTE(CELL("address",'KV_7.sz.tájékoztató_t.'!A1),"'",""),SUBSTITUTE(MID(CELL("address",'KV_7.sz.tájékoztató_t.'!A1),SEARCH("]",CELL("address",'KV_7.sz.tájékoztató_t.'!A1),1)+1,LEN(CELL("address",'KV_7.sz.tájékoztató_t.'!A1))-SEARCH("]",CELL("address",'KV_7.sz.tájékoztató_t.'!A1),1)),"'",""))</f>
        <v>KV_7.sz.tájékoztató_t.!$A$1</v>
      </c>
    </row>
    <row r="45" spans="1:3" x14ac:dyDescent="0.2">
      <c r="A45" s="552"/>
      <c r="B45" s="552"/>
      <c r="C45" s="617"/>
    </row>
    <row r="46" spans="1:3" ht="18.75" x14ac:dyDescent="0.3">
      <c r="A46" s="706"/>
      <c r="B46" s="706"/>
      <c r="C46" s="706"/>
    </row>
    <row r="47" spans="1:3" x14ac:dyDescent="0.2">
      <c r="A47" s="552"/>
      <c r="B47" s="552"/>
      <c r="C47" s="552"/>
    </row>
    <row r="48" spans="1:3" x14ac:dyDescent="0.2">
      <c r="A48" s="552"/>
      <c r="B48" s="552"/>
      <c r="C48" s="552"/>
    </row>
    <row r="49" spans="1:3" x14ac:dyDescent="0.2">
      <c r="A49" s="552"/>
      <c r="B49" s="552"/>
      <c r="C49" s="552"/>
    </row>
    <row r="50" spans="1:3" x14ac:dyDescent="0.2">
      <c r="A50" s="552"/>
      <c r="B50" s="552"/>
      <c r="C50" s="552"/>
    </row>
    <row r="51" spans="1:3" x14ac:dyDescent="0.2">
      <c r="A51" s="552"/>
      <c r="B51" s="552"/>
      <c r="C51" s="552"/>
    </row>
    <row r="52" spans="1:3" x14ac:dyDescent="0.2">
      <c r="A52" s="552"/>
      <c r="B52" s="552"/>
      <c r="C52" s="552"/>
    </row>
    <row r="53" spans="1:3" x14ac:dyDescent="0.2">
      <c r="A53" s="552"/>
      <c r="B53" s="552"/>
      <c r="C53" s="552"/>
    </row>
    <row r="54" spans="1:3" x14ac:dyDescent="0.2">
      <c r="A54" s="552"/>
      <c r="B54" s="552"/>
      <c r="C54" s="552"/>
    </row>
    <row r="55" spans="1:3" x14ac:dyDescent="0.2">
      <c r="A55" s="552"/>
      <c r="B55" s="552"/>
      <c r="C55" s="552"/>
    </row>
    <row r="56" spans="1:3" x14ac:dyDescent="0.2">
      <c r="A56" s="552"/>
      <c r="B56" s="552"/>
      <c r="C56" s="552"/>
    </row>
    <row r="57" spans="1:3" x14ac:dyDescent="0.2">
      <c r="A57" s="552"/>
      <c r="B57" s="552"/>
      <c r="C57" s="552"/>
    </row>
    <row r="58" spans="1:3" x14ac:dyDescent="0.2">
      <c r="A58" s="552"/>
      <c r="B58" s="552"/>
      <c r="C58" s="552"/>
    </row>
    <row r="59" spans="1:3" x14ac:dyDescent="0.2">
      <c r="A59" s="552"/>
      <c r="B59" s="552"/>
      <c r="C59" s="552"/>
    </row>
    <row r="60" spans="1:3" x14ac:dyDescent="0.2">
      <c r="A60" s="552"/>
      <c r="B60" s="552"/>
      <c r="C60" s="552"/>
    </row>
    <row r="61" spans="1:3" ht="33.75" customHeight="1" x14ac:dyDescent="0.2">
      <c r="A61" s="707"/>
      <c r="B61" s="708"/>
      <c r="C61" s="708"/>
    </row>
    <row r="62" spans="1:3" x14ac:dyDescent="0.2">
      <c r="A62" s="552"/>
      <c r="B62" s="552"/>
      <c r="C62" s="552"/>
    </row>
    <row r="63" spans="1:3" x14ac:dyDescent="0.2">
      <c r="A63" s="552"/>
      <c r="B63" s="552"/>
      <c r="C63" s="552"/>
    </row>
    <row r="64" spans="1:3" x14ac:dyDescent="0.2">
      <c r="A64" s="552"/>
      <c r="B64" s="552"/>
      <c r="C64" s="552"/>
    </row>
    <row r="65" spans="1:3" x14ac:dyDescent="0.2">
      <c r="A65" s="552"/>
      <c r="B65" s="552"/>
      <c r="C65" s="552"/>
    </row>
    <row r="66" spans="1:3" x14ac:dyDescent="0.2">
      <c r="A66" s="552"/>
      <c r="B66" s="552"/>
      <c r="C66" s="552"/>
    </row>
    <row r="67" spans="1:3" x14ac:dyDescent="0.2">
      <c r="A67" s="552"/>
      <c r="B67" s="552"/>
      <c r="C67" s="552"/>
    </row>
    <row r="68" spans="1:3" x14ac:dyDescent="0.2">
      <c r="A68" s="552"/>
      <c r="B68" s="552"/>
      <c r="C68" s="552"/>
    </row>
    <row r="69" spans="1:3" x14ac:dyDescent="0.2">
      <c r="A69" s="552"/>
      <c r="B69" s="552"/>
      <c r="C69" s="552"/>
    </row>
    <row r="70" spans="1:3" x14ac:dyDescent="0.2">
      <c r="A70" s="552"/>
      <c r="B70" s="552"/>
      <c r="C70" s="552"/>
    </row>
    <row r="71" spans="1:3" x14ac:dyDescent="0.2">
      <c r="A71" s="552"/>
      <c r="B71" s="552"/>
      <c r="C71" s="552"/>
    </row>
    <row r="72" spans="1:3" x14ac:dyDescent="0.2">
      <c r="A72" s="552"/>
      <c r="B72" s="552"/>
      <c r="C72" s="552"/>
    </row>
    <row r="73" spans="1:3" x14ac:dyDescent="0.2">
      <c r="A73" s="552"/>
      <c r="B73" s="552"/>
      <c r="C73" s="552"/>
    </row>
    <row r="74" spans="1:3" x14ac:dyDescent="0.2">
      <c r="A74" s="552"/>
      <c r="B74" s="552"/>
      <c r="C74" s="552"/>
    </row>
    <row r="75" spans="1:3" x14ac:dyDescent="0.2">
      <c r="A75" s="552"/>
      <c r="B75" s="552"/>
      <c r="C75" s="552"/>
    </row>
    <row r="76" spans="1:3" x14ac:dyDescent="0.2">
      <c r="A76" s="552"/>
      <c r="B76" s="552"/>
      <c r="C76" s="552"/>
    </row>
    <row r="77" spans="1:3" x14ac:dyDescent="0.2">
      <c r="A77" s="552"/>
      <c r="B77" s="552"/>
      <c r="C77" s="552"/>
    </row>
    <row r="78" spans="1:3" x14ac:dyDescent="0.2">
      <c r="A78" s="552"/>
      <c r="B78" s="552"/>
      <c r="C78" s="552"/>
    </row>
    <row r="79" spans="1:3" x14ac:dyDescent="0.2">
      <c r="A79" s="552"/>
      <c r="B79" s="552"/>
      <c r="C79" s="552"/>
    </row>
    <row r="81" spans="1:3" ht="18.75" x14ac:dyDescent="0.3">
      <c r="A81" s="706"/>
      <c r="B81" s="706"/>
      <c r="C81" s="706"/>
    </row>
    <row r="103" spans="1:3" ht="18.75" x14ac:dyDescent="0.3">
      <c r="A103" s="706"/>
      <c r="B103" s="706"/>
      <c r="C103" s="706"/>
    </row>
  </sheetData>
  <sheetProtection sheet="1"/>
  <mergeCells count="6">
    <mergeCell ref="A2:C2"/>
    <mergeCell ref="A6:C6"/>
    <mergeCell ref="A46:C46"/>
    <mergeCell ref="A61:C61"/>
    <mergeCell ref="A81:C81"/>
    <mergeCell ref="A103:C10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E980D-E6A8-4EE1-8F30-0CE8E12A1185}">
  <dimension ref="A1:K33"/>
  <sheetViews>
    <sheetView zoomScale="120" zoomScaleNormal="120" workbookViewId="0">
      <selection activeCell="L26" sqref="L26"/>
    </sheetView>
  </sheetViews>
  <sheetFormatPr defaultRowHeight="12.75" x14ac:dyDescent="0.2"/>
  <cols>
    <col min="1" max="1" width="33.5" customWidth="1"/>
    <col min="2" max="2" width="18.83203125" customWidth="1"/>
    <col min="3" max="3" width="1.83203125" bestFit="1" customWidth="1"/>
    <col min="4" max="4" width="5.5" bestFit="1" customWidth="1"/>
    <col min="5" max="5" width="1.83203125" bestFit="1" customWidth="1"/>
    <col min="6" max="6" width="11" customWidth="1"/>
  </cols>
  <sheetData>
    <row r="1" spans="1:11" ht="18.75" x14ac:dyDescent="0.3">
      <c r="A1" s="709" t="s">
        <v>582</v>
      </c>
      <c r="B1" s="709"/>
      <c r="C1" s="709"/>
      <c r="D1" s="709"/>
      <c r="E1" s="709"/>
      <c r="F1" s="709"/>
      <c r="G1" s="709"/>
      <c r="H1" s="709"/>
      <c r="I1" s="709"/>
      <c r="J1" s="709"/>
    </row>
    <row r="3" spans="1:11" ht="15.75" x14ac:dyDescent="0.25">
      <c r="A3" s="712" t="s">
        <v>684</v>
      </c>
      <c r="B3" s="713"/>
      <c r="C3" s="713"/>
      <c r="D3" s="713"/>
      <c r="E3" s="713"/>
      <c r="F3" s="713"/>
      <c r="G3" s="625"/>
      <c r="H3" s="625"/>
      <c r="I3" s="625"/>
    </row>
    <row r="6" spans="1:11" ht="15" x14ac:dyDescent="0.25">
      <c r="A6" s="542" t="s">
        <v>678</v>
      </c>
    </row>
    <row r="7" spans="1:11" x14ac:dyDescent="0.2">
      <c r="A7" s="631" t="s">
        <v>652</v>
      </c>
      <c r="B7" s="652" t="s">
        <v>651</v>
      </c>
      <c r="C7" s="632" t="s">
        <v>648</v>
      </c>
      <c r="D7" s="632">
        <v>2019</v>
      </c>
      <c r="E7" s="632" t="s">
        <v>649</v>
      </c>
      <c r="F7" s="652" t="s">
        <v>687</v>
      </c>
      <c r="G7" s="632" t="s">
        <v>650</v>
      </c>
      <c r="H7" s="632" t="s">
        <v>653</v>
      </c>
      <c r="I7" s="632"/>
      <c r="J7" s="632"/>
      <c r="K7" s="632"/>
    </row>
    <row r="8" spans="1:11" x14ac:dyDescent="0.2">
      <c r="A8" s="559"/>
      <c r="B8" s="558"/>
      <c r="F8" s="558"/>
    </row>
    <row r="9" spans="1:11" x14ac:dyDescent="0.2">
      <c r="A9" s="559"/>
      <c r="B9" s="558"/>
      <c r="F9" s="558"/>
    </row>
    <row r="11" spans="1:11" ht="15.75" x14ac:dyDescent="0.25">
      <c r="A11" s="712" t="s">
        <v>685</v>
      </c>
      <c r="B11" s="713"/>
      <c r="C11" s="713"/>
      <c r="D11" s="713"/>
      <c r="E11" s="713"/>
      <c r="F11" s="713"/>
      <c r="G11" s="713"/>
      <c r="H11" s="714"/>
      <c r="I11" s="714"/>
      <c r="J11" s="714"/>
    </row>
    <row r="13" spans="1:11" ht="14.25" x14ac:dyDescent="0.2">
      <c r="A13" s="554" t="s">
        <v>584</v>
      </c>
      <c r="B13" s="710" t="s">
        <v>686</v>
      </c>
      <c r="C13" s="711"/>
      <c r="D13" s="711"/>
      <c r="E13" s="711"/>
      <c r="F13" s="711"/>
      <c r="G13" s="711"/>
      <c r="H13" s="711"/>
      <c r="I13" s="711"/>
      <c r="J13" s="711"/>
    </row>
    <row r="14" spans="1:11" ht="14.25" x14ac:dyDescent="0.2">
      <c r="B14" s="626"/>
      <c r="C14" s="625"/>
      <c r="D14" s="625"/>
      <c r="E14" s="625"/>
      <c r="F14" s="625"/>
      <c r="G14" s="625"/>
      <c r="H14" s="625"/>
      <c r="I14" s="625"/>
      <c r="J14" s="625"/>
    </row>
    <row r="15" spans="1:11" ht="14.25" x14ac:dyDescent="0.2">
      <c r="A15" s="554" t="s">
        <v>585</v>
      </c>
      <c r="B15" s="710" t="s">
        <v>593</v>
      </c>
      <c r="C15" s="711"/>
      <c r="D15" s="711"/>
      <c r="E15" s="711"/>
      <c r="F15" s="711"/>
      <c r="G15" s="711"/>
      <c r="H15" s="711"/>
      <c r="I15" s="711"/>
      <c r="J15" s="711"/>
    </row>
    <row r="16" spans="1:11" ht="14.25" x14ac:dyDescent="0.2">
      <c r="B16" s="626"/>
      <c r="C16" s="625"/>
      <c r="D16" s="625"/>
      <c r="E16" s="625"/>
      <c r="F16" s="625"/>
      <c r="G16" s="625"/>
      <c r="H16" s="625"/>
      <c r="I16" s="625"/>
      <c r="J16" s="625"/>
    </row>
    <row r="17" spans="1:10" ht="14.25" x14ac:dyDescent="0.2">
      <c r="A17" s="554" t="s">
        <v>586</v>
      </c>
      <c r="B17" s="710" t="s">
        <v>679</v>
      </c>
      <c r="C17" s="711"/>
      <c r="D17" s="711"/>
      <c r="E17" s="711"/>
      <c r="F17" s="711"/>
      <c r="G17" s="711"/>
      <c r="H17" s="711"/>
      <c r="I17" s="711"/>
      <c r="J17" s="711"/>
    </row>
    <row r="18" spans="1:10" ht="14.25" x14ac:dyDescent="0.2">
      <c r="B18" s="626"/>
      <c r="C18" s="625"/>
      <c r="D18" s="625"/>
      <c r="E18" s="625"/>
      <c r="F18" s="625"/>
      <c r="G18" s="625"/>
      <c r="H18" s="625"/>
      <c r="I18" s="625"/>
      <c r="J18" s="625"/>
    </row>
    <row r="19" spans="1:10" ht="14.25" x14ac:dyDescent="0.2">
      <c r="A19" s="554" t="s">
        <v>587</v>
      </c>
      <c r="B19" s="710" t="s">
        <v>594</v>
      </c>
      <c r="C19" s="711"/>
      <c r="D19" s="711"/>
      <c r="E19" s="711"/>
      <c r="F19" s="711"/>
      <c r="G19" s="711"/>
      <c r="H19" s="711"/>
      <c r="I19" s="711"/>
      <c r="J19" s="711"/>
    </row>
    <row r="20" spans="1:10" ht="14.25" x14ac:dyDescent="0.2">
      <c r="B20" s="626"/>
      <c r="C20" s="625"/>
      <c r="D20" s="625"/>
      <c r="E20" s="625"/>
      <c r="F20" s="625"/>
      <c r="G20" s="625"/>
      <c r="H20" s="625"/>
      <c r="I20" s="625"/>
      <c r="J20" s="625"/>
    </row>
    <row r="21" spans="1:10" ht="14.25" x14ac:dyDescent="0.2">
      <c r="A21" s="554" t="s">
        <v>588</v>
      </c>
      <c r="B21" s="710" t="s">
        <v>595</v>
      </c>
      <c r="C21" s="711"/>
      <c r="D21" s="711"/>
      <c r="E21" s="711"/>
      <c r="F21" s="711"/>
      <c r="G21" s="711"/>
      <c r="H21" s="711"/>
      <c r="I21" s="711"/>
      <c r="J21" s="711"/>
    </row>
    <row r="22" spans="1:10" ht="14.25" x14ac:dyDescent="0.2">
      <c r="B22" s="626"/>
      <c r="C22" s="625"/>
      <c r="D22" s="625"/>
      <c r="E22" s="625"/>
      <c r="F22" s="625"/>
      <c r="G22" s="625"/>
      <c r="H22" s="625"/>
      <c r="I22" s="625"/>
      <c r="J22" s="625"/>
    </row>
    <row r="23" spans="1:10" ht="14.25" x14ac:dyDescent="0.2">
      <c r="A23" s="554" t="s">
        <v>589</v>
      </c>
      <c r="B23" s="710" t="s">
        <v>596</v>
      </c>
      <c r="C23" s="711"/>
      <c r="D23" s="711"/>
      <c r="E23" s="711"/>
      <c r="F23" s="711"/>
      <c r="G23" s="711"/>
      <c r="H23" s="711"/>
      <c r="I23" s="711"/>
      <c r="J23" s="711"/>
    </row>
    <row r="24" spans="1:10" ht="14.25" x14ac:dyDescent="0.2">
      <c r="B24" s="626"/>
      <c r="C24" s="625"/>
      <c r="D24" s="625"/>
      <c r="E24" s="625"/>
      <c r="F24" s="625"/>
      <c r="G24" s="625"/>
      <c r="H24" s="625"/>
      <c r="I24" s="625"/>
      <c r="J24" s="625"/>
    </row>
    <row r="25" spans="1:10" ht="14.25" x14ac:dyDescent="0.2">
      <c r="A25" s="554" t="s">
        <v>590</v>
      </c>
      <c r="B25" s="710" t="s">
        <v>597</v>
      </c>
      <c r="C25" s="711"/>
      <c r="D25" s="711"/>
      <c r="E25" s="711"/>
      <c r="F25" s="711"/>
      <c r="G25" s="711"/>
      <c r="H25" s="711"/>
      <c r="I25" s="711"/>
      <c r="J25" s="711"/>
    </row>
    <row r="26" spans="1:10" ht="14.25" x14ac:dyDescent="0.2">
      <c r="B26" s="626"/>
      <c r="C26" s="625"/>
      <c r="D26" s="625"/>
      <c r="E26" s="625"/>
      <c r="F26" s="625"/>
      <c r="G26" s="625"/>
      <c r="H26" s="625"/>
      <c r="I26" s="625"/>
      <c r="J26" s="625"/>
    </row>
    <row r="27" spans="1:10" ht="14.25" x14ac:dyDescent="0.2">
      <c r="A27" s="554" t="s">
        <v>591</v>
      </c>
      <c r="B27" s="710" t="s">
        <v>598</v>
      </c>
      <c r="C27" s="711"/>
      <c r="D27" s="711"/>
      <c r="E27" s="711"/>
      <c r="F27" s="711"/>
      <c r="G27" s="711"/>
      <c r="H27" s="711"/>
      <c r="I27" s="711"/>
      <c r="J27" s="711"/>
    </row>
    <row r="28" spans="1:10" ht="14.25" x14ac:dyDescent="0.2">
      <c r="B28" s="626"/>
      <c r="C28" s="625"/>
      <c r="D28" s="625"/>
      <c r="E28" s="625"/>
      <c r="F28" s="625"/>
      <c r="G28" s="625"/>
      <c r="H28" s="625"/>
      <c r="I28" s="625"/>
      <c r="J28" s="625"/>
    </row>
    <row r="29" spans="1:10" ht="14.25" x14ac:dyDescent="0.2">
      <c r="A29" s="554" t="s">
        <v>591</v>
      </c>
      <c r="B29" s="710" t="s">
        <v>599</v>
      </c>
      <c r="C29" s="711"/>
      <c r="D29" s="711"/>
      <c r="E29" s="711"/>
      <c r="F29" s="711"/>
      <c r="G29" s="711"/>
      <c r="H29" s="711"/>
      <c r="I29" s="711"/>
      <c r="J29" s="711"/>
    </row>
    <row r="30" spans="1:10" ht="14.25" x14ac:dyDescent="0.2">
      <c r="B30" s="626"/>
      <c r="C30" s="625"/>
      <c r="D30" s="625"/>
      <c r="E30" s="625"/>
      <c r="F30" s="625"/>
      <c r="G30" s="625"/>
      <c r="H30" s="625"/>
      <c r="I30" s="625"/>
      <c r="J30" s="625"/>
    </row>
    <row r="31" spans="1:10" ht="14.25" x14ac:dyDescent="0.2">
      <c r="A31" s="554" t="s">
        <v>592</v>
      </c>
      <c r="B31" s="710" t="s">
        <v>600</v>
      </c>
      <c r="C31" s="711"/>
      <c r="D31" s="711"/>
      <c r="E31" s="711"/>
      <c r="F31" s="711"/>
      <c r="G31" s="711"/>
      <c r="H31" s="711"/>
      <c r="I31" s="711"/>
      <c r="J31" s="711"/>
    </row>
    <row r="33" spans="1:1" ht="14.25" x14ac:dyDescent="0.2">
      <c r="A33" s="554"/>
    </row>
  </sheetData>
  <sheetProtection sheet="1"/>
  <mergeCells count="13">
    <mergeCell ref="B31:J31"/>
    <mergeCell ref="A3:F3"/>
    <mergeCell ref="B13:J13"/>
    <mergeCell ref="B15:J15"/>
    <mergeCell ref="B17:J17"/>
    <mergeCell ref="B19:J19"/>
    <mergeCell ref="A11:J11"/>
    <mergeCell ref="A1:J1"/>
    <mergeCell ref="B21:J21"/>
    <mergeCell ref="B23:J23"/>
    <mergeCell ref="B25:J25"/>
    <mergeCell ref="B27:J27"/>
    <mergeCell ref="B29:J29"/>
  </mergeCells>
  <phoneticPr fontId="29" type="noConversion"/>
  <dataValidations count="1">
    <dataValidation type="list" allowBlank="1" showInputMessage="1" showErrorMessage="1" sqref="A6" xr:uid="{41C0F6B5-733D-40D1-99A7-06F27D93EB8E}">
      <formula1>",Előterjesztéskor,Jóváhagyás után"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64C0-90B2-420E-A3C5-55D8C898C543}">
  <sheetPr>
    <tabColor rgb="FF92D050"/>
  </sheetPr>
  <dimension ref="A2:B16"/>
  <sheetViews>
    <sheetView zoomScale="120" zoomScaleNormal="120" workbookViewId="0">
      <selection activeCell="C9" sqref="C9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2" spans="1:2" ht="15.75" x14ac:dyDescent="0.25">
      <c r="A2" s="593" t="s">
        <v>150</v>
      </c>
    </row>
    <row r="4" spans="1:2" x14ac:dyDescent="0.2">
      <c r="A4" s="126"/>
      <c r="B4" s="126"/>
    </row>
    <row r="5" spans="1:2" s="137" customFormat="1" ht="15.75" x14ac:dyDescent="0.25">
      <c r="A5" s="78" t="s">
        <v>574</v>
      </c>
      <c r="B5" s="136"/>
    </row>
    <row r="6" spans="1:2" x14ac:dyDescent="0.2">
      <c r="A6" s="126"/>
      <c r="B6" s="126"/>
    </row>
    <row r="7" spans="1:2" x14ac:dyDescent="0.2">
      <c r="A7" s="126" t="s">
        <v>541</v>
      </c>
      <c r="B7" s="126" t="s">
        <v>484</v>
      </c>
    </row>
    <row r="8" spans="1:2" x14ac:dyDescent="0.2">
      <c r="A8" s="126" t="s">
        <v>542</v>
      </c>
      <c r="B8" s="126" t="s">
        <v>485</v>
      </c>
    </row>
    <row r="9" spans="1:2" x14ac:dyDescent="0.2">
      <c r="A9" s="126" t="s">
        <v>543</v>
      </c>
      <c r="B9" s="126" t="s">
        <v>486</v>
      </c>
    </row>
    <row r="10" spans="1:2" x14ac:dyDescent="0.2">
      <c r="A10" s="126"/>
      <c r="B10" s="126"/>
    </row>
    <row r="11" spans="1:2" x14ac:dyDescent="0.2">
      <c r="A11" s="126"/>
      <c r="B11" s="126"/>
    </row>
    <row r="12" spans="1:2" s="137" customFormat="1" ht="15.75" x14ac:dyDescent="0.25">
      <c r="A12" s="78" t="str">
        <f>+CONCATENATE(LEFT(A5,4),". évi előirányzat KIADÁSOK")</f>
        <v>2019. évi előirányzat KIADÁSOK</v>
      </c>
      <c r="B12" s="136"/>
    </row>
    <row r="13" spans="1:2" x14ac:dyDescent="0.2">
      <c r="A13" s="126"/>
      <c r="B13" s="126"/>
    </row>
    <row r="14" spans="1:2" x14ac:dyDescent="0.2">
      <c r="A14" s="126" t="s">
        <v>544</v>
      </c>
      <c r="B14" s="126" t="s">
        <v>487</v>
      </c>
    </row>
    <row r="15" spans="1:2" x14ac:dyDescent="0.2">
      <c r="A15" s="126" t="s">
        <v>545</v>
      </c>
      <c r="B15" s="126" t="s">
        <v>488</v>
      </c>
    </row>
    <row r="16" spans="1:2" x14ac:dyDescent="0.2">
      <c r="A16" s="126" t="s">
        <v>546</v>
      </c>
      <c r="B16" s="126" t="s">
        <v>489</v>
      </c>
    </row>
  </sheetData>
  <sheetProtection sheet="1"/>
  <phoneticPr fontId="29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CB651-153B-4B00-8C8D-6FC843E2608B}">
  <sheetPr codeName="Munka2">
    <tabColor rgb="FF92D050"/>
  </sheetPr>
  <dimension ref="A1:I164"/>
  <sheetViews>
    <sheetView topLeftCell="A120" zoomScale="120" zoomScaleNormal="120" zoomScaleSheetLayoutView="100" workbookViewId="0">
      <selection activeCell="C125" sqref="C125"/>
    </sheetView>
  </sheetViews>
  <sheetFormatPr defaultRowHeight="15.75" x14ac:dyDescent="0.25"/>
  <cols>
    <col min="1" max="1" width="9.5" style="358" customWidth="1"/>
    <col min="2" max="2" width="99.33203125" style="358" customWidth="1"/>
    <col min="3" max="3" width="21.6640625" style="359" customWidth="1"/>
    <col min="4" max="4" width="9" style="389" customWidth="1"/>
    <col min="5" max="16384" width="9.33203125" style="389"/>
  </cols>
  <sheetData>
    <row r="1" spans="1:3" ht="18.75" customHeight="1" x14ac:dyDescent="0.25">
      <c r="A1" s="594"/>
      <c r="B1" s="715" t="str">
        <f>CONCATENATE("1.1. melléklet ",ALAPADATOK!A7," ",ALAPADATOK!B7," ",ALAPADATOK!C7," ",ALAPADATOK!D7," ",ALAPADATOK!E7," ",ALAPADATOK!F7," ",ALAPADATOK!G7," ",ALAPADATOK!H7)</f>
        <v>1.1. melléklet a … / 2019 ( I.31. ) önkormányzati rendelethez</v>
      </c>
      <c r="C1" s="716"/>
    </row>
    <row r="2" spans="1:3" ht="21.95" customHeight="1" x14ac:dyDescent="0.25">
      <c r="A2" s="595"/>
      <c r="B2" s="596" t="str">
        <f>CONCATENATE(ALAPADATOK!A3)</f>
        <v>Sajószöged Községi Önkormányzat</v>
      </c>
      <c r="C2" s="597"/>
    </row>
    <row r="3" spans="1:3" ht="21.95" customHeight="1" x14ac:dyDescent="0.25">
      <c r="A3" s="597"/>
      <c r="B3" s="596" t="s">
        <v>575</v>
      </c>
      <c r="C3" s="597"/>
    </row>
    <row r="4" spans="1:3" ht="21.95" customHeight="1" x14ac:dyDescent="0.25">
      <c r="A4" s="597"/>
      <c r="B4" s="596" t="s">
        <v>576</v>
      </c>
      <c r="C4" s="597"/>
    </row>
    <row r="5" spans="1:3" ht="21.95" customHeight="1" x14ac:dyDescent="0.25">
      <c r="A5" s="594"/>
      <c r="B5" s="594"/>
      <c r="C5" s="598"/>
    </row>
    <row r="6" spans="1:3" ht="15.2" customHeight="1" x14ac:dyDescent="0.25">
      <c r="A6" s="717" t="s">
        <v>15</v>
      </c>
      <c r="B6" s="717"/>
      <c r="C6" s="717"/>
    </row>
    <row r="7" spans="1:3" ht="15.2" customHeight="1" thickBot="1" x14ac:dyDescent="0.3">
      <c r="A7" s="718" t="s">
        <v>151</v>
      </c>
      <c r="B7" s="718"/>
      <c r="C7" s="543" t="s">
        <v>561</v>
      </c>
    </row>
    <row r="8" spans="1:3" ht="24" customHeight="1" thickBot="1" x14ac:dyDescent="0.3">
      <c r="A8" s="599" t="s">
        <v>69</v>
      </c>
      <c r="B8" s="600" t="s">
        <v>17</v>
      </c>
      <c r="C8" s="601" t="str">
        <f>+CONCATENATE(LEFT(KV_ÖSSZEFÜGGÉSEK!A5,4),". évi előirányzat")</f>
        <v>2019. évi előirányzat</v>
      </c>
    </row>
    <row r="9" spans="1:3" s="390" customFormat="1" ht="12" customHeight="1" thickBot="1" x14ac:dyDescent="0.25">
      <c r="A9" s="527"/>
      <c r="B9" s="528" t="s">
        <v>490</v>
      </c>
      <c r="C9" s="529" t="s">
        <v>491</v>
      </c>
    </row>
    <row r="10" spans="1:3" s="391" customFormat="1" ht="12" customHeight="1" thickBot="1" x14ac:dyDescent="0.25">
      <c r="A10" s="20" t="s">
        <v>18</v>
      </c>
      <c r="B10" s="21" t="s">
        <v>249</v>
      </c>
      <c r="C10" s="274">
        <f>+C11+C12+C13+C14+C15+C16</f>
        <v>100438942</v>
      </c>
    </row>
    <row r="11" spans="1:3" s="391" customFormat="1" ht="12" customHeight="1" x14ac:dyDescent="0.2">
      <c r="A11" s="15" t="s">
        <v>98</v>
      </c>
      <c r="B11" s="392" t="s">
        <v>250</v>
      </c>
      <c r="C11" s="277">
        <v>25480962</v>
      </c>
    </row>
    <row r="12" spans="1:3" s="391" customFormat="1" ht="12" customHeight="1" x14ac:dyDescent="0.2">
      <c r="A12" s="14" t="s">
        <v>99</v>
      </c>
      <c r="B12" s="393" t="s">
        <v>251</v>
      </c>
      <c r="C12" s="276">
        <v>45542150</v>
      </c>
    </row>
    <row r="13" spans="1:3" s="391" customFormat="1" ht="12" customHeight="1" x14ac:dyDescent="0.2">
      <c r="A13" s="14" t="s">
        <v>100</v>
      </c>
      <c r="B13" s="393" t="s">
        <v>547</v>
      </c>
      <c r="C13" s="276">
        <v>26671550</v>
      </c>
    </row>
    <row r="14" spans="1:3" s="391" customFormat="1" ht="12" customHeight="1" x14ac:dyDescent="0.2">
      <c r="A14" s="14" t="s">
        <v>101</v>
      </c>
      <c r="B14" s="393" t="s">
        <v>253</v>
      </c>
      <c r="C14" s="276">
        <v>2744280</v>
      </c>
    </row>
    <row r="15" spans="1:3" s="391" customFormat="1" ht="12" customHeight="1" x14ac:dyDescent="0.2">
      <c r="A15" s="14" t="s">
        <v>147</v>
      </c>
      <c r="B15" s="270" t="s">
        <v>429</v>
      </c>
      <c r="C15" s="276"/>
    </row>
    <row r="16" spans="1:3" s="391" customFormat="1" ht="12" customHeight="1" thickBot="1" x14ac:dyDescent="0.25">
      <c r="A16" s="16" t="s">
        <v>102</v>
      </c>
      <c r="B16" s="271" t="s">
        <v>430</v>
      </c>
      <c r="C16" s="276"/>
    </row>
    <row r="17" spans="1:3" s="391" customFormat="1" ht="12" customHeight="1" thickBot="1" x14ac:dyDescent="0.25">
      <c r="A17" s="20" t="s">
        <v>19</v>
      </c>
      <c r="B17" s="269" t="s">
        <v>254</v>
      </c>
      <c r="C17" s="274">
        <f>+C18+C19+C20+C21+C22</f>
        <v>15764112</v>
      </c>
    </row>
    <row r="18" spans="1:3" s="391" customFormat="1" ht="12" customHeight="1" x14ac:dyDescent="0.2">
      <c r="A18" s="15" t="s">
        <v>104</v>
      </c>
      <c r="B18" s="392" t="s">
        <v>255</v>
      </c>
      <c r="C18" s="277"/>
    </row>
    <row r="19" spans="1:3" s="391" customFormat="1" ht="12" customHeight="1" x14ac:dyDescent="0.2">
      <c r="A19" s="14" t="s">
        <v>105</v>
      </c>
      <c r="B19" s="393" t="s">
        <v>256</v>
      </c>
      <c r="C19" s="276"/>
    </row>
    <row r="20" spans="1:3" s="391" customFormat="1" ht="12" customHeight="1" x14ac:dyDescent="0.2">
      <c r="A20" s="14" t="s">
        <v>106</v>
      </c>
      <c r="B20" s="393" t="s">
        <v>419</v>
      </c>
      <c r="C20" s="276"/>
    </row>
    <row r="21" spans="1:3" s="391" customFormat="1" ht="12" customHeight="1" x14ac:dyDescent="0.2">
      <c r="A21" s="14" t="s">
        <v>107</v>
      </c>
      <c r="B21" s="393" t="s">
        <v>420</v>
      </c>
      <c r="C21" s="276"/>
    </row>
    <row r="22" spans="1:3" s="391" customFormat="1" ht="12" customHeight="1" x14ac:dyDescent="0.2">
      <c r="A22" s="14" t="s">
        <v>108</v>
      </c>
      <c r="B22" s="393" t="s">
        <v>569</v>
      </c>
      <c r="C22" s="276">
        <v>15764112</v>
      </c>
    </row>
    <row r="23" spans="1:3" s="391" customFormat="1" ht="12" customHeight="1" thickBot="1" x14ac:dyDescent="0.25">
      <c r="A23" s="16" t="s">
        <v>117</v>
      </c>
      <c r="B23" s="271" t="s">
        <v>258</v>
      </c>
      <c r="C23" s="278"/>
    </row>
    <row r="24" spans="1:3" s="391" customFormat="1" ht="12" customHeight="1" thickBot="1" x14ac:dyDescent="0.25">
      <c r="A24" s="20" t="s">
        <v>20</v>
      </c>
      <c r="B24" s="21" t="s">
        <v>259</v>
      </c>
      <c r="C24" s="274">
        <f>+C25+C26+C27+C28+C29</f>
        <v>117478820</v>
      </c>
    </row>
    <row r="25" spans="1:3" s="391" customFormat="1" ht="12" customHeight="1" x14ac:dyDescent="0.2">
      <c r="A25" s="15" t="s">
        <v>87</v>
      </c>
      <c r="B25" s="392" t="s">
        <v>260</v>
      </c>
      <c r="C25" s="277"/>
    </row>
    <row r="26" spans="1:3" s="391" customFormat="1" ht="12" customHeight="1" x14ac:dyDescent="0.2">
      <c r="A26" s="14" t="s">
        <v>88</v>
      </c>
      <c r="B26" s="393" t="s">
        <v>261</v>
      </c>
      <c r="C26" s="276"/>
    </row>
    <row r="27" spans="1:3" s="391" customFormat="1" ht="12" customHeight="1" x14ac:dyDescent="0.2">
      <c r="A27" s="14" t="s">
        <v>89</v>
      </c>
      <c r="B27" s="393" t="s">
        <v>421</v>
      </c>
      <c r="C27" s="276"/>
    </row>
    <row r="28" spans="1:3" s="391" customFormat="1" ht="12" customHeight="1" x14ac:dyDescent="0.2">
      <c r="A28" s="14" t="s">
        <v>90</v>
      </c>
      <c r="B28" s="393" t="s">
        <v>422</v>
      </c>
      <c r="C28" s="276"/>
    </row>
    <row r="29" spans="1:3" s="391" customFormat="1" ht="12" customHeight="1" x14ac:dyDescent="0.2">
      <c r="A29" s="14" t="s">
        <v>170</v>
      </c>
      <c r="B29" s="393" t="s">
        <v>262</v>
      </c>
      <c r="C29" s="276">
        <v>117478820</v>
      </c>
    </row>
    <row r="30" spans="1:3" s="520" customFormat="1" ht="12" customHeight="1" thickBot="1" x14ac:dyDescent="0.25">
      <c r="A30" s="530" t="s">
        <v>171</v>
      </c>
      <c r="B30" s="518" t="s">
        <v>564</v>
      </c>
      <c r="C30" s="519">
        <v>117478820</v>
      </c>
    </row>
    <row r="31" spans="1:3" s="391" customFormat="1" ht="12" customHeight="1" thickBot="1" x14ac:dyDescent="0.25">
      <c r="A31" s="20" t="s">
        <v>172</v>
      </c>
      <c r="B31" s="21" t="s">
        <v>548</v>
      </c>
      <c r="C31" s="280">
        <f>SUM(C32:C38)</f>
        <v>199620000</v>
      </c>
    </row>
    <row r="32" spans="1:3" s="391" customFormat="1" ht="12" customHeight="1" x14ac:dyDescent="0.2">
      <c r="A32" s="15" t="s">
        <v>265</v>
      </c>
      <c r="B32" s="392" t="s">
        <v>688</v>
      </c>
      <c r="C32" s="277">
        <v>101900000</v>
      </c>
    </row>
    <row r="33" spans="1:3" s="391" customFormat="1" ht="12" customHeight="1" x14ac:dyDescent="0.2">
      <c r="A33" s="14" t="s">
        <v>266</v>
      </c>
      <c r="B33" s="393" t="s">
        <v>553</v>
      </c>
      <c r="C33" s="276"/>
    </row>
    <row r="34" spans="1:3" s="391" customFormat="1" ht="12" customHeight="1" x14ac:dyDescent="0.2">
      <c r="A34" s="14" t="s">
        <v>267</v>
      </c>
      <c r="B34" s="393" t="s">
        <v>554</v>
      </c>
      <c r="C34" s="276">
        <v>90000000</v>
      </c>
    </row>
    <row r="35" spans="1:3" s="391" customFormat="1" ht="12" customHeight="1" x14ac:dyDescent="0.2">
      <c r="A35" s="14" t="s">
        <v>268</v>
      </c>
      <c r="B35" s="393" t="s">
        <v>555</v>
      </c>
      <c r="C35" s="276">
        <v>100000</v>
      </c>
    </row>
    <row r="36" spans="1:3" s="391" customFormat="1" ht="12" customHeight="1" x14ac:dyDescent="0.2">
      <c r="A36" s="14" t="s">
        <v>549</v>
      </c>
      <c r="B36" s="393" t="s">
        <v>269</v>
      </c>
      <c r="C36" s="276">
        <v>7500000</v>
      </c>
    </row>
    <row r="37" spans="1:3" s="391" customFormat="1" ht="12" customHeight="1" x14ac:dyDescent="0.2">
      <c r="A37" s="14" t="s">
        <v>550</v>
      </c>
      <c r="B37" s="393" t="s">
        <v>270</v>
      </c>
      <c r="C37" s="276"/>
    </row>
    <row r="38" spans="1:3" s="391" customFormat="1" ht="12" customHeight="1" thickBot="1" x14ac:dyDescent="0.25">
      <c r="A38" s="16" t="s">
        <v>551</v>
      </c>
      <c r="B38" s="490" t="s">
        <v>271</v>
      </c>
      <c r="C38" s="278">
        <v>120000</v>
      </c>
    </row>
    <row r="39" spans="1:3" s="391" customFormat="1" ht="12" customHeight="1" thickBot="1" x14ac:dyDescent="0.25">
      <c r="A39" s="20" t="s">
        <v>22</v>
      </c>
      <c r="B39" s="21" t="s">
        <v>431</v>
      </c>
      <c r="C39" s="274">
        <f>SUM(C40:C50)</f>
        <v>30499349</v>
      </c>
    </row>
    <row r="40" spans="1:3" s="391" customFormat="1" ht="12" customHeight="1" x14ac:dyDescent="0.2">
      <c r="A40" s="15" t="s">
        <v>91</v>
      </c>
      <c r="B40" s="392" t="s">
        <v>274</v>
      </c>
      <c r="C40" s="277"/>
    </row>
    <row r="41" spans="1:3" s="391" customFormat="1" ht="12" customHeight="1" x14ac:dyDescent="0.2">
      <c r="A41" s="14" t="s">
        <v>92</v>
      </c>
      <c r="B41" s="393" t="s">
        <v>275</v>
      </c>
      <c r="C41" s="276">
        <v>11553460</v>
      </c>
    </row>
    <row r="42" spans="1:3" s="391" customFormat="1" ht="12" customHeight="1" x14ac:dyDescent="0.2">
      <c r="A42" s="14" t="s">
        <v>93</v>
      </c>
      <c r="B42" s="393" t="s">
        <v>276</v>
      </c>
      <c r="C42" s="276">
        <v>1850000</v>
      </c>
    </row>
    <row r="43" spans="1:3" s="391" customFormat="1" ht="12" customHeight="1" x14ac:dyDescent="0.2">
      <c r="A43" s="14" t="s">
        <v>174</v>
      </c>
      <c r="B43" s="393" t="s">
        <v>277</v>
      </c>
      <c r="C43" s="276"/>
    </row>
    <row r="44" spans="1:3" s="391" customFormat="1" ht="12" customHeight="1" x14ac:dyDescent="0.2">
      <c r="A44" s="14" t="s">
        <v>175</v>
      </c>
      <c r="B44" s="393" t="s">
        <v>278</v>
      </c>
      <c r="C44" s="276">
        <v>11170484</v>
      </c>
    </row>
    <row r="45" spans="1:3" s="391" customFormat="1" ht="12" customHeight="1" x14ac:dyDescent="0.2">
      <c r="A45" s="14" t="s">
        <v>176</v>
      </c>
      <c r="B45" s="393" t="s">
        <v>279</v>
      </c>
      <c r="C45" s="276">
        <v>5925405</v>
      </c>
    </row>
    <row r="46" spans="1:3" s="391" customFormat="1" ht="12" customHeight="1" x14ac:dyDescent="0.2">
      <c r="A46" s="14" t="s">
        <v>177</v>
      </c>
      <c r="B46" s="393" t="s">
        <v>280</v>
      </c>
      <c r="C46" s="276"/>
    </row>
    <row r="47" spans="1:3" s="391" customFormat="1" ht="12" customHeight="1" x14ac:dyDescent="0.2">
      <c r="A47" s="14" t="s">
        <v>178</v>
      </c>
      <c r="B47" s="393" t="s">
        <v>556</v>
      </c>
      <c r="C47" s="276"/>
    </row>
    <row r="48" spans="1:3" s="391" customFormat="1" ht="12" customHeight="1" x14ac:dyDescent="0.2">
      <c r="A48" s="14" t="s">
        <v>272</v>
      </c>
      <c r="B48" s="393" t="s">
        <v>282</v>
      </c>
      <c r="C48" s="279"/>
    </row>
    <row r="49" spans="1:3" s="391" customFormat="1" ht="12" customHeight="1" x14ac:dyDescent="0.2">
      <c r="A49" s="16" t="s">
        <v>273</v>
      </c>
      <c r="B49" s="394" t="s">
        <v>433</v>
      </c>
      <c r="C49" s="380"/>
    </row>
    <row r="50" spans="1:3" s="391" customFormat="1" ht="12" customHeight="1" thickBot="1" x14ac:dyDescent="0.25">
      <c r="A50" s="16" t="s">
        <v>432</v>
      </c>
      <c r="B50" s="271" t="s">
        <v>283</v>
      </c>
      <c r="C50" s="380"/>
    </row>
    <row r="51" spans="1:3" s="391" customFormat="1" ht="12" customHeight="1" thickBot="1" x14ac:dyDescent="0.25">
      <c r="A51" s="20" t="s">
        <v>23</v>
      </c>
      <c r="B51" s="21" t="s">
        <v>284</v>
      </c>
      <c r="C51" s="274">
        <f>SUM(C52:C56)</f>
        <v>0</v>
      </c>
    </row>
    <row r="52" spans="1:3" s="391" customFormat="1" ht="12" customHeight="1" x14ac:dyDescent="0.2">
      <c r="A52" s="15" t="s">
        <v>94</v>
      </c>
      <c r="B52" s="392" t="s">
        <v>288</v>
      </c>
      <c r="C52" s="436"/>
    </row>
    <row r="53" spans="1:3" s="391" customFormat="1" ht="12" customHeight="1" x14ac:dyDescent="0.2">
      <c r="A53" s="14" t="s">
        <v>95</v>
      </c>
      <c r="B53" s="393" t="s">
        <v>289</v>
      </c>
      <c r="C53" s="279"/>
    </row>
    <row r="54" spans="1:3" s="391" customFormat="1" ht="12" customHeight="1" x14ac:dyDescent="0.2">
      <c r="A54" s="14" t="s">
        <v>285</v>
      </c>
      <c r="B54" s="393" t="s">
        <v>290</v>
      </c>
      <c r="C54" s="279"/>
    </row>
    <row r="55" spans="1:3" s="391" customFormat="1" ht="12" customHeight="1" x14ac:dyDescent="0.2">
      <c r="A55" s="14" t="s">
        <v>286</v>
      </c>
      <c r="B55" s="393" t="s">
        <v>291</v>
      </c>
      <c r="C55" s="279"/>
    </row>
    <row r="56" spans="1:3" s="391" customFormat="1" ht="12" customHeight="1" thickBot="1" x14ac:dyDescent="0.25">
      <c r="A56" s="16" t="s">
        <v>287</v>
      </c>
      <c r="B56" s="271" t="s">
        <v>292</v>
      </c>
      <c r="C56" s="380"/>
    </row>
    <row r="57" spans="1:3" s="391" customFormat="1" ht="12" customHeight="1" thickBot="1" x14ac:dyDescent="0.25">
      <c r="A57" s="20" t="s">
        <v>179</v>
      </c>
      <c r="B57" s="21" t="s">
        <v>293</v>
      </c>
      <c r="C57" s="274">
        <f>SUM(C58:C60)</f>
        <v>0</v>
      </c>
    </row>
    <row r="58" spans="1:3" s="391" customFormat="1" ht="12" customHeight="1" x14ac:dyDescent="0.2">
      <c r="A58" s="15" t="s">
        <v>96</v>
      </c>
      <c r="B58" s="392" t="s">
        <v>294</v>
      </c>
      <c r="C58" s="277"/>
    </row>
    <row r="59" spans="1:3" s="391" customFormat="1" ht="12" customHeight="1" x14ac:dyDescent="0.2">
      <c r="A59" s="14" t="s">
        <v>97</v>
      </c>
      <c r="B59" s="393" t="s">
        <v>423</v>
      </c>
      <c r="C59" s="276"/>
    </row>
    <row r="60" spans="1:3" s="391" customFormat="1" ht="12" customHeight="1" x14ac:dyDescent="0.2">
      <c r="A60" s="14" t="s">
        <v>297</v>
      </c>
      <c r="B60" s="393" t="s">
        <v>295</v>
      </c>
      <c r="C60" s="276"/>
    </row>
    <row r="61" spans="1:3" s="391" customFormat="1" ht="12" customHeight="1" thickBot="1" x14ac:dyDescent="0.25">
      <c r="A61" s="16" t="s">
        <v>298</v>
      </c>
      <c r="B61" s="271" t="s">
        <v>296</v>
      </c>
      <c r="C61" s="278"/>
    </row>
    <row r="62" spans="1:3" s="391" customFormat="1" ht="12" customHeight="1" thickBot="1" x14ac:dyDescent="0.25">
      <c r="A62" s="20" t="s">
        <v>25</v>
      </c>
      <c r="B62" s="269" t="s">
        <v>299</v>
      </c>
      <c r="C62" s="274">
        <f>SUM(C63:C65)</f>
        <v>2025000</v>
      </c>
    </row>
    <row r="63" spans="1:3" s="391" customFormat="1" ht="12" customHeight="1" x14ac:dyDescent="0.2">
      <c r="A63" s="15" t="s">
        <v>180</v>
      </c>
      <c r="B63" s="392" t="s">
        <v>301</v>
      </c>
      <c r="C63" s="279"/>
    </row>
    <row r="64" spans="1:3" s="391" customFormat="1" ht="12" customHeight="1" x14ac:dyDescent="0.2">
      <c r="A64" s="14" t="s">
        <v>181</v>
      </c>
      <c r="B64" s="393" t="s">
        <v>424</v>
      </c>
      <c r="C64" s="279"/>
    </row>
    <row r="65" spans="1:3" s="391" customFormat="1" ht="12" customHeight="1" x14ac:dyDescent="0.2">
      <c r="A65" s="14" t="s">
        <v>228</v>
      </c>
      <c r="B65" s="393" t="s">
        <v>302</v>
      </c>
      <c r="C65" s="279">
        <v>2025000</v>
      </c>
    </row>
    <row r="66" spans="1:3" s="391" customFormat="1" ht="12" customHeight="1" thickBot="1" x14ac:dyDescent="0.25">
      <c r="A66" s="16" t="s">
        <v>300</v>
      </c>
      <c r="B66" s="271" t="s">
        <v>303</v>
      </c>
      <c r="C66" s="279"/>
    </row>
    <row r="67" spans="1:3" s="391" customFormat="1" ht="12" customHeight="1" thickBot="1" x14ac:dyDescent="0.25">
      <c r="A67" s="463" t="s">
        <v>473</v>
      </c>
      <c r="B67" s="21" t="s">
        <v>304</v>
      </c>
      <c r="C67" s="280">
        <f>+C10+C17+C24+C31+C39+C51+C57+C62</f>
        <v>465826223</v>
      </c>
    </row>
    <row r="68" spans="1:3" s="391" customFormat="1" ht="12" customHeight="1" thickBot="1" x14ac:dyDescent="0.25">
      <c r="A68" s="439" t="s">
        <v>305</v>
      </c>
      <c r="B68" s="269" t="s">
        <v>306</v>
      </c>
      <c r="C68" s="274">
        <f>SUM(C69:C71)</f>
        <v>0</v>
      </c>
    </row>
    <row r="69" spans="1:3" s="391" customFormat="1" ht="12" customHeight="1" x14ac:dyDescent="0.2">
      <c r="A69" s="15" t="s">
        <v>334</v>
      </c>
      <c r="B69" s="392" t="s">
        <v>307</v>
      </c>
      <c r="C69" s="279"/>
    </row>
    <row r="70" spans="1:3" s="391" customFormat="1" ht="12" customHeight="1" x14ac:dyDescent="0.2">
      <c r="A70" s="14" t="s">
        <v>343</v>
      </c>
      <c r="B70" s="393" t="s">
        <v>308</v>
      </c>
      <c r="C70" s="279"/>
    </row>
    <row r="71" spans="1:3" s="391" customFormat="1" ht="12" customHeight="1" thickBot="1" x14ac:dyDescent="0.25">
      <c r="A71" s="16" t="s">
        <v>344</v>
      </c>
      <c r="B71" s="457" t="s">
        <v>565</v>
      </c>
      <c r="C71" s="279"/>
    </row>
    <row r="72" spans="1:3" s="391" customFormat="1" ht="12" customHeight="1" thickBot="1" x14ac:dyDescent="0.25">
      <c r="A72" s="439" t="s">
        <v>310</v>
      </c>
      <c r="B72" s="269" t="s">
        <v>311</v>
      </c>
      <c r="C72" s="274">
        <f>SUM(C73:C76)</f>
        <v>61592752</v>
      </c>
    </row>
    <row r="73" spans="1:3" s="391" customFormat="1" ht="12" customHeight="1" x14ac:dyDescent="0.2">
      <c r="A73" s="15" t="s">
        <v>148</v>
      </c>
      <c r="B73" s="392" t="s">
        <v>312</v>
      </c>
      <c r="C73" s="279">
        <v>61592752</v>
      </c>
    </row>
    <row r="74" spans="1:3" s="391" customFormat="1" ht="12" customHeight="1" x14ac:dyDescent="0.2">
      <c r="A74" s="14" t="s">
        <v>149</v>
      </c>
      <c r="B74" s="393" t="s">
        <v>566</v>
      </c>
      <c r="C74" s="279"/>
    </row>
    <row r="75" spans="1:3" s="391" customFormat="1" ht="12" customHeight="1" thickBot="1" x14ac:dyDescent="0.25">
      <c r="A75" s="16" t="s">
        <v>335</v>
      </c>
      <c r="B75" s="394" t="s">
        <v>313</v>
      </c>
      <c r="C75" s="380"/>
    </row>
    <row r="76" spans="1:3" s="391" customFormat="1" ht="12" customHeight="1" thickBot="1" x14ac:dyDescent="0.25">
      <c r="A76" s="532" t="s">
        <v>336</v>
      </c>
      <c r="B76" s="533" t="s">
        <v>567</v>
      </c>
      <c r="C76" s="534"/>
    </row>
    <row r="77" spans="1:3" s="391" customFormat="1" ht="12" customHeight="1" thickBot="1" x14ac:dyDescent="0.25">
      <c r="A77" s="439" t="s">
        <v>314</v>
      </c>
      <c r="B77" s="269" t="s">
        <v>315</v>
      </c>
      <c r="C77" s="274">
        <f>SUM(C78:C79)</f>
        <v>212944827</v>
      </c>
    </row>
    <row r="78" spans="1:3" s="391" customFormat="1" ht="12" customHeight="1" thickBot="1" x14ac:dyDescent="0.25">
      <c r="A78" s="13" t="s">
        <v>337</v>
      </c>
      <c r="B78" s="531" t="s">
        <v>316</v>
      </c>
      <c r="C78" s="380">
        <v>212944827</v>
      </c>
    </row>
    <row r="79" spans="1:3" s="391" customFormat="1" ht="12" customHeight="1" thickBot="1" x14ac:dyDescent="0.25">
      <c r="A79" s="532" t="s">
        <v>338</v>
      </c>
      <c r="B79" s="533" t="s">
        <v>317</v>
      </c>
      <c r="C79" s="534"/>
    </row>
    <row r="80" spans="1:3" s="391" customFormat="1" ht="12" customHeight="1" thickBot="1" x14ac:dyDescent="0.25">
      <c r="A80" s="439" t="s">
        <v>318</v>
      </c>
      <c r="B80" s="269" t="s">
        <v>319</v>
      </c>
      <c r="C80" s="274">
        <f>SUM(C81:C83)</f>
        <v>0</v>
      </c>
    </row>
    <row r="81" spans="1:3" s="391" customFormat="1" ht="12" customHeight="1" x14ac:dyDescent="0.2">
      <c r="A81" s="15" t="s">
        <v>339</v>
      </c>
      <c r="B81" s="392" t="s">
        <v>320</v>
      </c>
      <c r="C81" s="279"/>
    </row>
    <row r="82" spans="1:3" s="391" customFormat="1" ht="12" customHeight="1" x14ac:dyDescent="0.2">
      <c r="A82" s="14" t="s">
        <v>340</v>
      </c>
      <c r="B82" s="393" t="s">
        <v>321</v>
      </c>
      <c r="C82" s="279"/>
    </row>
    <row r="83" spans="1:3" s="391" customFormat="1" ht="12" customHeight="1" thickBot="1" x14ac:dyDescent="0.25">
      <c r="A83" s="18" t="s">
        <v>341</v>
      </c>
      <c r="B83" s="535" t="s">
        <v>568</v>
      </c>
      <c r="C83" s="536"/>
    </row>
    <row r="84" spans="1:3" s="391" customFormat="1" ht="12" customHeight="1" thickBot="1" x14ac:dyDescent="0.25">
      <c r="A84" s="439" t="s">
        <v>322</v>
      </c>
      <c r="B84" s="269" t="s">
        <v>342</v>
      </c>
      <c r="C84" s="274">
        <f>SUM(C85:C88)</f>
        <v>0</v>
      </c>
    </row>
    <row r="85" spans="1:3" s="391" customFormat="1" ht="12" customHeight="1" x14ac:dyDescent="0.2">
      <c r="A85" s="396" t="s">
        <v>323</v>
      </c>
      <c r="B85" s="392" t="s">
        <v>324</v>
      </c>
      <c r="C85" s="279"/>
    </row>
    <row r="86" spans="1:3" s="391" customFormat="1" ht="12" customHeight="1" x14ac:dyDescent="0.2">
      <c r="A86" s="397" t="s">
        <v>325</v>
      </c>
      <c r="B86" s="393" t="s">
        <v>326</v>
      </c>
      <c r="C86" s="279"/>
    </row>
    <row r="87" spans="1:3" s="391" customFormat="1" ht="12" customHeight="1" x14ac:dyDescent="0.2">
      <c r="A87" s="397" t="s">
        <v>327</v>
      </c>
      <c r="B87" s="393" t="s">
        <v>328</v>
      </c>
      <c r="C87" s="279"/>
    </row>
    <row r="88" spans="1:3" s="391" customFormat="1" ht="12" customHeight="1" thickBot="1" x14ac:dyDescent="0.25">
      <c r="A88" s="398" t="s">
        <v>329</v>
      </c>
      <c r="B88" s="271" t="s">
        <v>330</v>
      </c>
      <c r="C88" s="279"/>
    </row>
    <row r="89" spans="1:3" s="391" customFormat="1" ht="12" customHeight="1" thickBot="1" x14ac:dyDescent="0.25">
      <c r="A89" s="439" t="s">
        <v>331</v>
      </c>
      <c r="B89" s="269" t="s">
        <v>472</v>
      </c>
      <c r="C89" s="437"/>
    </row>
    <row r="90" spans="1:3" s="391" customFormat="1" ht="13.5" customHeight="1" thickBot="1" x14ac:dyDescent="0.25">
      <c r="A90" s="439" t="s">
        <v>333</v>
      </c>
      <c r="B90" s="269" t="s">
        <v>332</v>
      </c>
      <c r="C90" s="437"/>
    </row>
    <row r="91" spans="1:3" s="391" customFormat="1" ht="15.75" customHeight="1" thickBot="1" x14ac:dyDescent="0.25">
      <c r="A91" s="439" t="s">
        <v>345</v>
      </c>
      <c r="B91" s="399" t="s">
        <v>475</v>
      </c>
      <c r="C91" s="280">
        <f>+C68+C72+C77+C80+C84+C90+C89</f>
        <v>274537579</v>
      </c>
    </row>
    <row r="92" spans="1:3" s="391" customFormat="1" ht="16.5" customHeight="1" thickBot="1" x14ac:dyDescent="0.25">
      <c r="A92" s="440" t="s">
        <v>474</v>
      </c>
      <c r="B92" s="400" t="s">
        <v>476</v>
      </c>
      <c r="C92" s="280">
        <f>+C67+C91</f>
        <v>740363802</v>
      </c>
    </row>
    <row r="93" spans="1:3" s="391" customFormat="1" ht="11.1" customHeight="1" x14ac:dyDescent="0.2">
      <c r="A93" s="5"/>
      <c r="B93" s="6"/>
      <c r="C93" s="281"/>
    </row>
    <row r="94" spans="1:3" ht="16.5" customHeight="1" x14ac:dyDescent="0.25">
      <c r="A94" s="722" t="s">
        <v>47</v>
      </c>
      <c r="B94" s="722"/>
      <c r="C94" s="722"/>
    </row>
    <row r="95" spans="1:3" s="401" customFormat="1" ht="16.5" customHeight="1" thickBot="1" x14ac:dyDescent="0.3">
      <c r="A95" s="719" t="s">
        <v>152</v>
      </c>
      <c r="B95" s="719"/>
      <c r="C95" s="544" t="str">
        <f>C7</f>
        <v>Forintban!</v>
      </c>
    </row>
    <row r="96" spans="1:3" ht="38.1" customHeight="1" thickBot="1" x14ac:dyDescent="0.3">
      <c r="A96" s="524" t="s">
        <v>69</v>
      </c>
      <c r="B96" s="525" t="s">
        <v>48</v>
      </c>
      <c r="C96" s="526" t="str">
        <f>+C8</f>
        <v>2019. évi előirányzat</v>
      </c>
    </row>
    <row r="97" spans="1:3" s="390" customFormat="1" ht="12" customHeight="1" thickBot="1" x14ac:dyDescent="0.25">
      <c r="A97" s="524"/>
      <c r="B97" s="525" t="s">
        <v>490</v>
      </c>
      <c r="C97" s="526" t="s">
        <v>491</v>
      </c>
    </row>
    <row r="98" spans="1:3" ht="12" customHeight="1" thickBot="1" x14ac:dyDescent="0.3">
      <c r="A98" s="22" t="s">
        <v>18</v>
      </c>
      <c r="B98" s="27" t="s">
        <v>434</v>
      </c>
      <c r="C98" s="273">
        <f>C99+C100+C101+C102+C103+C116</f>
        <v>452298773</v>
      </c>
    </row>
    <row r="99" spans="1:3" ht="12" customHeight="1" x14ac:dyDescent="0.25">
      <c r="A99" s="17" t="s">
        <v>98</v>
      </c>
      <c r="B99" s="10" t="s">
        <v>49</v>
      </c>
      <c r="C99" s="275">
        <v>140980644</v>
      </c>
    </row>
    <row r="100" spans="1:3" ht="12" customHeight="1" x14ac:dyDescent="0.25">
      <c r="A100" s="14" t="s">
        <v>99</v>
      </c>
      <c r="B100" s="8" t="s">
        <v>182</v>
      </c>
      <c r="C100" s="276">
        <v>28829131</v>
      </c>
    </row>
    <row r="101" spans="1:3" ht="12" customHeight="1" x14ac:dyDescent="0.25">
      <c r="A101" s="14" t="s">
        <v>100</v>
      </c>
      <c r="B101" s="8" t="s">
        <v>139</v>
      </c>
      <c r="C101" s="278">
        <v>222634323</v>
      </c>
    </row>
    <row r="102" spans="1:3" ht="12" customHeight="1" x14ac:dyDescent="0.25">
      <c r="A102" s="14" t="s">
        <v>101</v>
      </c>
      <c r="B102" s="11" t="s">
        <v>183</v>
      </c>
      <c r="C102" s="278">
        <v>13340000</v>
      </c>
    </row>
    <row r="103" spans="1:3" ht="12" customHeight="1" x14ac:dyDescent="0.25">
      <c r="A103" s="14" t="s">
        <v>112</v>
      </c>
      <c r="B103" s="19" t="s">
        <v>184</v>
      </c>
      <c r="C103" s="278">
        <f>C110+C115</f>
        <v>43514675</v>
      </c>
    </row>
    <row r="104" spans="1:3" ht="12" customHeight="1" x14ac:dyDescent="0.25">
      <c r="A104" s="14" t="s">
        <v>102</v>
      </c>
      <c r="B104" s="8" t="s">
        <v>439</v>
      </c>
      <c r="C104" s="278"/>
    </row>
    <row r="105" spans="1:3" ht="12" customHeight="1" x14ac:dyDescent="0.25">
      <c r="A105" s="14" t="s">
        <v>103</v>
      </c>
      <c r="B105" s="134" t="s">
        <v>438</v>
      </c>
      <c r="C105" s="278"/>
    </row>
    <row r="106" spans="1:3" ht="12" customHeight="1" x14ac:dyDescent="0.25">
      <c r="A106" s="14" t="s">
        <v>113</v>
      </c>
      <c r="B106" s="134" t="s">
        <v>437</v>
      </c>
      <c r="C106" s="278"/>
    </row>
    <row r="107" spans="1:3" ht="12" customHeight="1" x14ac:dyDescent="0.25">
      <c r="A107" s="14" t="s">
        <v>114</v>
      </c>
      <c r="B107" s="132" t="s">
        <v>348</v>
      </c>
      <c r="C107" s="278"/>
    </row>
    <row r="108" spans="1:3" ht="12" customHeight="1" x14ac:dyDescent="0.25">
      <c r="A108" s="14" t="s">
        <v>115</v>
      </c>
      <c r="B108" s="133" t="s">
        <v>349</v>
      </c>
      <c r="C108" s="278"/>
    </row>
    <row r="109" spans="1:3" ht="12" customHeight="1" x14ac:dyDescent="0.25">
      <c r="A109" s="14" t="s">
        <v>116</v>
      </c>
      <c r="B109" s="133" t="s">
        <v>350</v>
      </c>
      <c r="C109" s="278"/>
    </row>
    <row r="110" spans="1:3" ht="12" customHeight="1" x14ac:dyDescent="0.25">
      <c r="A110" s="14" t="s">
        <v>118</v>
      </c>
      <c r="B110" s="132" t="s">
        <v>351</v>
      </c>
      <c r="C110" s="278">
        <v>3858615</v>
      </c>
    </row>
    <row r="111" spans="1:3" ht="12" customHeight="1" x14ac:dyDescent="0.25">
      <c r="A111" s="14" t="s">
        <v>185</v>
      </c>
      <c r="B111" s="132" t="s">
        <v>352</v>
      </c>
      <c r="C111" s="278"/>
    </row>
    <row r="112" spans="1:3" ht="12" customHeight="1" x14ac:dyDescent="0.25">
      <c r="A112" s="14" t="s">
        <v>346</v>
      </c>
      <c r="B112" s="133" t="s">
        <v>353</v>
      </c>
      <c r="C112" s="278"/>
    </row>
    <row r="113" spans="1:3" ht="12" customHeight="1" x14ac:dyDescent="0.25">
      <c r="A113" s="13" t="s">
        <v>347</v>
      </c>
      <c r="B113" s="134" t="s">
        <v>354</v>
      </c>
      <c r="C113" s="278"/>
    </row>
    <row r="114" spans="1:3" ht="12" customHeight="1" x14ac:dyDescent="0.25">
      <c r="A114" s="14" t="s">
        <v>435</v>
      </c>
      <c r="B114" s="134" t="s">
        <v>355</v>
      </c>
      <c r="C114" s="278"/>
    </row>
    <row r="115" spans="1:3" ht="12" customHeight="1" x14ac:dyDescent="0.25">
      <c r="A115" s="16" t="s">
        <v>436</v>
      </c>
      <c r="B115" s="134" t="s">
        <v>356</v>
      </c>
      <c r="C115" s="278">
        <v>39656060</v>
      </c>
    </row>
    <row r="116" spans="1:3" ht="12" customHeight="1" x14ac:dyDescent="0.25">
      <c r="A116" s="14" t="s">
        <v>440</v>
      </c>
      <c r="B116" s="11" t="s">
        <v>50</v>
      </c>
      <c r="C116" s="276">
        <v>3000000</v>
      </c>
    </row>
    <row r="117" spans="1:3" ht="12" customHeight="1" x14ac:dyDescent="0.25">
      <c r="A117" s="14" t="s">
        <v>441</v>
      </c>
      <c r="B117" s="8" t="s">
        <v>443</v>
      </c>
      <c r="C117" s="276">
        <v>3000000</v>
      </c>
    </row>
    <row r="118" spans="1:3" ht="12" customHeight="1" thickBot="1" x14ac:dyDescent="0.3">
      <c r="A118" s="18" t="s">
        <v>442</v>
      </c>
      <c r="B118" s="461" t="s">
        <v>444</v>
      </c>
      <c r="C118" s="282"/>
    </row>
    <row r="119" spans="1:3" ht="12" customHeight="1" thickBot="1" x14ac:dyDescent="0.3">
      <c r="A119" s="458" t="s">
        <v>19</v>
      </c>
      <c r="B119" s="459" t="s">
        <v>357</v>
      </c>
      <c r="C119" s="460">
        <f>+C120+C122+C124</f>
        <v>288065029</v>
      </c>
    </row>
    <row r="120" spans="1:3" ht="12" customHeight="1" x14ac:dyDescent="0.25">
      <c r="A120" s="15" t="s">
        <v>104</v>
      </c>
      <c r="B120" s="8" t="s">
        <v>227</v>
      </c>
      <c r="C120" s="277">
        <v>278410769</v>
      </c>
    </row>
    <row r="121" spans="1:3" ht="12" customHeight="1" x14ac:dyDescent="0.25">
      <c r="A121" s="15" t="s">
        <v>105</v>
      </c>
      <c r="B121" s="12" t="s">
        <v>361</v>
      </c>
      <c r="C121" s="277">
        <v>262331299</v>
      </c>
    </row>
    <row r="122" spans="1:3" ht="12" customHeight="1" x14ac:dyDescent="0.25">
      <c r="A122" s="15" t="s">
        <v>106</v>
      </c>
      <c r="B122" s="12" t="s">
        <v>186</v>
      </c>
      <c r="C122" s="276"/>
    </row>
    <row r="123" spans="1:3" ht="12" customHeight="1" x14ac:dyDescent="0.25">
      <c r="A123" s="15" t="s">
        <v>107</v>
      </c>
      <c r="B123" s="12" t="s">
        <v>362</v>
      </c>
      <c r="C123" s="244"/>
    </row>
    <row r="124" spans="1:3" ht="12" customHeight="1" x14ac:dyDescent="0.25">
      <c r="A124" s="15" t="s">
        <v>108</v>
      </c>
      <c r="B124" s="271" t="s">
        <v>570</v>
      </c>
      <c r="C124" s="244">
        <f>C130+C132</f>
        <v>9654260</v>
      </c>
    </row>
    <row r="125" spans="1:3" ht="12" customHeight="1" x14ac:dyDescent="0.25">
      <c r="A125" s="15" t="s">
        <v>117</v>
      </c>
      <c r="B125" s="270" t="s">
        <v>425</v>
      </c>
      <c r="C125" s="244"/>
    </row>
    <row r="126" spans="1:3" ht="12" customHeight="1" x14ac:dyDescent="0.25">
      <c r="A126" s="15" t="s">
        <v>119</v>
      </c>
      <c r="B126" s="388" t="s">
        <v>367</v>
      </c>
      <c r="C126" s="244"/>
    </row>
    <row r="127" spans="1:3" x14ac:dyDescent="0.25">
      <c r="A127" s="15" t="s">
        <v>187</v>
      </c>
      <c r="B127" s="133" t="s">
        <v>350</v>
      </c>
      <c r="C127" s="244"/>
    </row>
    <row r="128" spans="1:3" ht="12" customHeight="1" x14ac:dyDescent="0.25">
      <c r="A128" s="15" t="s">
        <v>188</v>
      </c>
      <c r="B128" s="133" t="s">
        <v>366</v>
      </c>
      <c r="C128" s="244"/>
    </row>
    <row r="129" spans="1:3" ht="12" customHeight="1" x14ac:dyDescent="0.25">
      <c r="A129" s="15" t="s">
        <v>189</v>
      </c>
      <c r="B129" s="133" t="s">
        <v>365</v>
      </c>
      <c r="C129" s="244"/>
    </row>
    <row r="130" spans="1:3" ht="12" customHeight="1" x14ac:dyDescent="0.25">
      <c r="A130" s="15" t="s">
        <v>358</v>
      </c>
      <c r="B130" s="133" t="s">
        <v>353</v>
      </c>
      <c r="C130" s="244">
        <v>2000000</v>
      </c>
    </row>
    <row r="131" spans="1:3" ht="12" customHeight="1" x14ac:dyDescent="0.25">
      <c r="A131" s="15" t="s">
        <v>359</v>
      </c>
      <c r="B131" s="133" t="s">
        <v>364</v>
      </c>
      <c r="C131" s="244"/>
    </row>
    <row r="132" spans="1:3" ht="16.5" thickBot="1" x14ac:dyDescent="0.3">
      <c r="A132" s="13" t="s">
        <v>360</v>
      </c>
      <c r="B132" s="133" t="s">
        <v>363</v>
      </c>
      <c r="C132" s="246">
        <v>7654260</v>
      </c>
    </row>
    <row r="133" spans="1:3" ht="12" customHeight="1" thickBot="1" x14ac:dyDescent="0.3">
      <c r="A133" s="20" t="s">
        <v>20</v>
      </c>
      <c r="B133" s="116" t="s">
        <v>445</v>
      </c>
      <c r="C133" s="274">
        <f>+C98+C119</f>
        <v>740363802</v>
      </c>
    </row>
    <row r="134" spans="1:3" ht="12" customHeight="1" thickBot="1" x14ac:dyDescent="0.3">
      <c r="A134" s="20" t="s">
        <v>21</v>
      </c>
      <c r="B134" s="116" t="s">
        <v>446</v>
      </c>
      <c r="C134" s="274">
        <f>+C135+C136+C137</f>
        <v>0</v>
      </c>
    </row>
    <row r="135" spans="1:3" ht="12" customHeight="1" x14ac:dyDescent="0.25">
      <c r="A135" s="15" t="s">
        <v>265</v>
      </c>
      <c r="B135" s="12" t="s">
        <v>453</v>
      </c>
      <c r="C135" s="244"/>
    </row>
    <row r="136" spans="1:3" ht="12" customHeight="1" x14ac:dyDescent="0.25">
      <c r="A136" s="15" t="s">
        <v>266</v>
      </c>
      <c r="B136" s="12" t="s">
        <v>454</v>
      </c>
      <c r="C136" s="244"/>
    </row>
    <row r="137" spans="1:3" ht="12" customHeight="1" thickBot="1" x14ac:dyDescent="0.3">
      <c r="A137" s="13" t="s">
        <v>267</v>
      </c>
      <c r="B137" s="12" t="s">
        <v>455</v>
      </c>
      <c r="C137" s="244"/>
    </row>
    <row r="138" spans="1:3" ht="12" customHeight="1" thickBot="1" x14ac:dyDescent="0.3">
      <c r="A138" s="20" t="s">
        <v>22</v>
      </c>
      <c r="B138" s="116" t="s">
        <v>447</v>
      </c>
      <c r="C138" s="274">
        <f>SUM(C139:C144)</f>
        <v>0</v>
      </c>
    </row>
    <row r="139" spans="1:3" ht="12" customHeight="1" x14ac:dyDescent="0.25">
      <c r="A139" s="15" t="s">
        <v>91</v>
      </c>
      <c r="B139" s="9" t="s">
        <v>456</v>
      </c>
      <c r="C139" s="244"/>
    </row>
    <row r="140" spans="1:3" ht="12" customHeight="1" x14ac:dyDescent="0.25">
      <c r="A140" s="15" t="s">
        <v>92</v>
      </c>
      <c r="B140" s="9" t="s">
        <v>448</v>
      </c>
      <c r="C140" s="244"/>
    </row>
    <row r="141" spans="1:3" ht="12" customHeight="1" x14ac:dyDescent="0.25">
      <c r="A141" s="15" t="s">
        <v>93</v>
      </c>
      <c r="B141" s="9" t="s">
        <v>449</v>
      </c>
      <c r="C141" s="244"/>
    </row>
    <row r="142" spans="1:3" ht="12" customHeight="1" x14ac:dyDescent="0.25">
      <c r="A142" s="15" t="s">
        <v>174</v>
      </c>
      <c r="B142" s="9" t="s">
        <v>450</v>
      </c>
      <c r="C142" s="244"/>
    </row>
    <row r="143" spans="1:3" ht="12" customHeight="1" thickBot="1" x14ac:dyDescent="0.3">
      <c r="A143" s="13" t="s">
        <v>175</v>
      </c>
      <c r="B143" s="7" t="s">
        <v>451</v>
      </c>
      <c r="C143" s="246"/>
    </row>
    <row r="144" spans="1:3" ht="12" customHeight="1" thickBot="1" x14ac:dyDescent="0.3">
      <c r="A144" s="532" t="s">
        <v>176</v>
      </c>
      <c r="B144" s="537" t="s">
        <v>452</v>
      </c>
      <c r="C144" s="538"/>
    </row>
    <row r="145" spans="1:9" ht="12" customHeight="1" thickBot="1" x14ac:dyDescent="0.3">
      <c r="A145" s="20" t="s">
        <v>23</v>
      </c>
      <c r="B145" s="116" t="s">
        <v>460</v>
      </c>
      <c r="C145" s="280">
        <f>+C146+C147+C148+C149</f>
        <v>0</v>
      </c>
    </row>
    <row r="146" spans="1:9" ht="12" customHeight="1" x14ac:dyDescent="0.25">
      <c r="A146" s="15" t="s">
        <v>94</v>
      </c>
      <c r="B146" s="9" t="s">
        <v>368</v>
      </c>
      <c r="C146" s="244"/>
    </row>
    <row r="147" spans="1:9" ht="12" customHeight="1" x14ac:dyDescent="0.25">
      <c r="A147" s="15" t="s">
        <v>95</v>
      </c>
      <c r="B147" s="9" t="s">
        <v>369</v>
      </c>
      <c r="C147" s="244"/>
    </row>
    <row r="148" spans="1:9" ht="12" customHeight="1" thickBot="1" x14ac:dyDescent="0.3">
      <c r="A148" s="13" t="s">
        <v>285</v>
      </c>
      <c r="B148" s="7" t="s">
        <v>461</v>
      </c>
      <c r="C148" s="246"/>
    </row>
    <row r="149" spans="1:9" ht="12" customHeight="1" thickBot="1" x14ac:dyDescent="0.3">
      <c r="A149" s="532" t="s">
        <v>286</v>
      </c>
      <c r="B149" s="537" t="s">
        <v>387</v>
      </c>
      <c r="C149" s="538"/>
    </row>
    <row r="150" spans="1:9" ht="12" customHeight="1" thickBot="1" x14ac:dyDescent="0.3">
      <c r="A150" s="20" t="s">
        <v>24</v>
      </c>
      <c r="B150" s="116" t="s">
        <v>462</v>
      </c>
      <c r="C150" s="283">
        <f>SUM(C151:C155)</f>
        <v>0</v>
      </c>
    </row>
    <row r="151" spans="1:9" ht="12" customHeight="1" x14ac:dyDescent="0.25">
      <c r="A151" s="15" t="s">
        <v>96</v>
      </c>
      <c r="B151" s="9" t="s">
        <v>457</v>
      </c>
      <c r="C151" s="244"/>
    </row>
    <row r="152" spans="1:9" ht="12" customHeight="1" x14ac:dyDescent="0.25">
      <c r="A152" s="15" t="s">
        <v>97</v>
      </c>
      <c r="B152" s="9" t="s">
        <v>464</v>
      </c>
      <c r="C152" s="244"/>
    </row>
    <row r="153" spans="1:9" ht="12" customHeight="1" x14ac:dyDescent="0.25">
      <c r="A153" s="15" t="s">
        <v>297</v>
      </c>
      <c r="B153" s="9" t="s">
        <v>459</v>
      </c>
      <c r="C153" s="244"/>
    </row>
    <row r="154" spans="1:9" ht="12" customHeight="1" x14ac:dyDescent="0.25">
      <c r="A154" s="15" t="s">
        <v>298</v>
      </c>
      <c r="B154" s="9" t="s">
        <v>515</v>
      </c>
      <c r="C154" s="244"/>
    </row>
    <row r="155" spans="1:9" ht="12" customHeight="1" thickBot="1" x14ac:dyDescent="0.3">
      <c r="A155" s="15" t="s">
        <v>463</v>
      </c>
      <c r="B155" s="9" t="s">
        <v>466</v>
      </c>
      <c r="C155" s="244"/>
    </row>
    <row r="156" spans="1:9" ht="12" customHeight="1" thickBot="1" x14ac:dyDescent="0.3">
      <c r="A156" s="20" t="s">
        <v>25</v>
      </c>
      <c r="B156" s="116" t="s">
        <v>467</v>
      </c>
      <c r="C156" s="462"/>
    </row>
    <row r="157" spans="1:9" ht="12" customHeight="1" thickBot="1" x14ac:dyDescent="0.3">
      <c r="A157" s="20" t="s">
        <v>26</v>
      </c>
      <c r="B157" s="116" t="s">
        <v>468</v>
      </c>
      <c r="C157" s="462"/>
    </row>
    <row r="158" spans="1:9" ht="15.2" customHeight="1" thickBot="1" x14ac:dyDescent="0.3">
      <c r="A158" s="20" t="s">
        <v>27</v>
      </c>
      <c r="B158" s="116" t="s">
        <v>470</v>
      </c>
      <c r="C158" s="539">
        <f>+C134+C138+C145+C150+C156+C157</f>
        <v>0</v>
      </c>
      <c r="F158" s="403"/>
      <c r="G158" s="404"/>
      <c r="H158" s="404"/>
      <c r="I158" s="404"/>
    </row>
    <row r="159" spans="1:9" s="391" customFormat="1" ht="17.25" customHeight="1" thickBot="1" x14ac:dyDescent="0.25">
      <c r="A159" s="272" t="s">
        <v>28</v>
      </c>
      <c r="B159" s="540" t="s">
        <v>469</v>
      </c>
      <c r="C159" s="539">
        <f>+C133+C158</f>
        <v>740363802</v>
      </c>
    </row>
    <row r="160" spans="1:9" ht="15.95" customHeight="1" x14ac:dyDescent="0.25">
      <c r="A160" s="602"/>
      <c r="B160" s="602"/>
      <c r="C160" s="603">
        <f>C92-C159</f>
        <v>0</v>
      </c>
    </row>
    <row r="161" spans="1:4" x14ac:dyDescent="0.25">
      <c r="A161" s="720" t="s">
        <v>370</v>
      </c>
      <c r="B161" s="720"/>
      <c r="C161" s="720"/>
    </row>
    <row r="162" spans="1:4" ht="15.2" customHeight="1" thickBot="1" x14ac:dyDescent="0.3">
      <c r="A162" s="721" t="s">
        <v>153</v>
      </c>
      <c r="B162" s="721"/>
      <c r="C162" s="545" t="str">
        <f>C95</f>
        <v>Forintban!</v>
      </c>
    </row>
    <row r="163" spans="1:4" ht="13.5" customHeight="1" thickBot="1" x14ac:dyDescent="0.3">
      <c r="A163" s="20">
        <v>1</v>
      </c>
      <c r="B163" s="26" t="s">
        <v>471</v>
      </c>
      <c r="C163" s="274">
        <f>+C67-C133</f>
        <v>-274537579</v>
      </c>
      <c r="D163" s="405"/>
    </row>
    <row r="164" spans="1:4" ht="27.75" customHeight="1" thickBot="1" x14ac:dyDescent="0.3">
      <c r="A164" s="20" t="s">
        <v>19</v>
      </c>
      <c r="B164" s="26" t="s">
        <v>477</v>
      </c>
      <c r="C164" s="274">
        <f>+C91-C158</f>
        <v>274537579</v>
      </c>
    </row>
  </sheetData>
  <mergeCells count="7">
    <mergeCell ref="B1:C1"/>
    <mergeCell ref="A6:C6"/>
    <mergeCell ref="A7:B7"/>
    <mergeCell ref="A95:B95"/>
    <mergeCell ref="A161:C161"/>
    <mergeCell ref="A162:B162"/>
    <mergeCell ref="A94:C94"/>
  </mergeCells>
  <phoneticPr fontId="0" type="noConversion"/>
  <printOptions horizontalCentered="1"/>
  <pageMargins left="0.6692913385826772" right="0.6692913385826772" top="0.86614173228346458" bottom="0.86614173228346458" header="0" footer="0"/>
  <pageSetup paperSize="9" scale="74" fitToHeight="2" orientation="portrait" r:id="rId1"/>
  <headerFooter alignWithMargins="0"/>
  <rowBreaks count="2" manualBreakCount="2">
    <brk id="67" max="2" man="1"/>
    <brk id="144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6153E-8676-4D47-96C6-282DA5C3C98A}">
  <sheetPr>
    <tabColor rgb="FF92D050"/>
  </sheetPr>
  <dimension ref="A1:I164"/>
  <sheetViews>
    <sheetView topLeftCell="A117" zoomScale="120" zoomScaleNormal="120" zoomScaleSheetLayoutView="100" workbookViewId="0">
      <selection activeCell="C136" sqref="C136"/>
    </sheetView>
  </sheetViews>
  <sheetFormatPr defaultRowHeight="15.75" x14ac:dyDescent="0.25"/>
  <cols>
    <col min="1" max="1" width="9.5" style="358" customWidth="1"/>
    <col min="2" max="2" width="99.33203125" style="358" customWidth="1"/>
    <col min="3" max="3" width="21.6640625" style="359" customWidth="1"/>
    <col min="4" max="4" width="9" style="389" customWidth="1"/>
    <col min="5" max="16384" width="9.33203125" style="389"/>
  </cols>
  <sheetData>
    <row r="1" spans="1:3" ht="18.75" customHeight="1" x14ac:dyDescent="0.25">
      <c r="A1" s="594"/>
      <c r="B1" s="715" t="str">
        <f>CONCATENATE("1.2. melléklet ",ALAPADATOK!A7," ",ALAPADATOK!B7," ",ALAPADATOK!C7," ",ALAPADATOK!D7," ",ALAPADATOK!E7," ",ALAPADATOK!F7," ",ALAPADATOK!G7," ",ALAPADATOK!H7)</f>
        <v>1.2. melléklet a … / 2019 ( I.31. ) önkormányzati rendelethez</v>
      </c>
      <c r="C1" s="716"/>
    </row>
    <row r="2" spans="1:3" ht="21.95" customHeight="1" x14ac:dyDescent="0.25">
      <c r="A2" s="595"/>
      <c r="B2" s="596" t="str">
        <f>CONCATENATE(ALAPADATOK!A3)</f>
        <v>Sajószöged Községi Önkormányzat</v>
      </c>
      <c r="C2" s="597"/>
    </row>
    <row r="3" spans="1:3" ht="21.95" customHeight="1" x14ac:dyDescent="0.25">
      <c r="A3" s="597"/>
      <c r="B3" s="596" t="s">
        <v>575</v>
      </c>
      <c r="C3" s="597"/>
    </row>
    <row r="4" spans="1:3" ht="21.95" customHeight="1" x14ac:dyDescent="0.25">
      <c r="A4" s="597"/>
      <c r="B4" s="596" t="s">
        <v>577</v>
      </c>
      <c r="C4" s="597"/>
    </row>
    <row r="5" spans="1:3" ht="21.95" customHeight="1" x14ac:dyDescent="0.25">
      <c r="A5" s="594"/>
      <c r="B5" s="594"/>
      <c r="C5" s="598"/>
    </row>
    <row r="6" spans="1:3" ht="15.2" customHeight="1" x14ac:dyDescent="0.25">
      <c r="A6" s="717" t="s">
        <v>15</v>
      </c>
      <c r="B6" s="717"/>
      <c r="C6" s="717"/>
    </row>
    <row r="7" spans="1:3" ht="15.2" customHeight="1" thickBot="1" x14ac:dyDescent="0.3">
      <c r="A7" s="718" t="s">
        <v>151</v>
      </c>
      <c r="B7" s="718"/>
      <c r="C7" s="543" t="str">
        <f>CONCATENATE('KV_1.1.sz.mell.'!C7)</f>
        <v>Forintban!</v>
      </c>
    </row>
    <row r="8" spans="1:3" ht="24" customHeight="1" thickBot="1" x14ac:dyDescent="0.3">
      <c r="A8" s="599" t="s">
        <v>69</v>
      </c>
      <c r="B8" s="600" t="s">
        <v>17</v>
      </c>
      <c r="C8" s="601" t="str">
        <f>+CONCATENATE(LEFT(KV_ÖSSZEFÜGGÉSEK!A5,4),". évi előirányzat")</f>
        <v>2019. évi előirányzat</v>
      </c>
    </row>
    <row r="9" spans="1:3" s="390" customFormat="1" ht="12" customHeight="1" thickBot="1" x14ac:dyDescent="0.25">
      <c r="A9" s="527"/>
      <c r="B9" s="528" t="s">
        <v>490</v>
      </c>
      <c r="C9" s="529" t="s">
        <v>491</v>
      </c>
    </row>
    <row r="10" spans="1:3" s="391" customFormat="1" ht="12" customHeight="1" thickBot="1" x14ac:dyDescent="0.25">
      <c r="A10" s="20" t="s">
        <v>18</v>
      </c>
      <c r="B10" s="21" t="s">
        <v>249</v>
      </c>
      <c r="C10" s="274">
        <f>+C11+C12+C13+C14+C15+C16</f>
        <v>100438942</v>
      </c>
    </row>
    <row r="11" spans="1:3" s="391" customFormat="1" ht="12" customHeight="1" x14ac:dyDescent="0.2">
      <c r="A11" s="15" t="s">
        <v>98</v>
      </c>
      <c r="B11" s="392" t="s">
        <v>250</v>
      </c>
      <c r="C11" s="277">
        <v>25480962</v>
      </c>
    </row>
    <row r="12" spans="1:3" s="391" customFormat="1" ht="12" customHeight="1" x14ac:dyDescent="0.2">
      <c r="A12" s="14" t="s">
        <v>99</v>
      </c>
      <c r="B12" s="393" t="s">
        <v>251</v>
      </c>
      <c r="C12" s="276">
        <v>45542150</v>
      </c>
    </row>
    <row r="13" spans="1:3" s="391" customFormat="1" ht="12" customHeight="1" x14ac:dyDescent="0.2">
      <c r="A13" s="14" t="s">
        <v>100</v>
      </c>
      <c r="B13" s="393" t="s">
        <v>547</v>
      </c>
      <c r="C13" s="276">
        <v>26671550</v>
      </c>
    </row>
    <row r="14" spans="1:3" s="391" customFormat="1" ht="12" customHeight="1" x14ac:dyDescent="0.2">
      <c r="A14" s="14" t="s">
        <v>101</v>
      </c>
      <c r="B14" s="393" t="s">
        <v>253</v>
      </c>
      <c r="C14" s="276">
        <v>2744280</v>
      </c>
    </row>
    <row r="15" spans="1:3" s="391" customFormat="1" ht="12" customHeight="1" x14ac:dyDescent="0.2">
      <c r="A15" s="14" t="s">
        <v>147</v>
      </c>
      <c r="B15" s="270" t="s">
        <v>429</v>
      </c>
      <c r="C15" s="276"/>
    </row>
    <row r="16" spans="1:3" s="391" customFormat="1" ht="12" customHeight="1" thickBot="1" x14ac:dyDescent="0.25">
      <c r="A16" s="16" t="s">
        <v>102</v>
      </c>
      <c r="B16" s="271" t="s">
        <v>430</v>
      </c>
      <c r="C16" s="276"/>
    </row>
    <row r="17" spans="1:3" s="391" customFormat="1" ht="12" customHeight="1" thickBot="1" x14ac:dyDescent="0.25">
      <c r="A17" s="20" t="s">
        <v>19</v>
      </c>
      <c r="B17" s="269" t="s">
        <v>254</v>
      </c>
      <c r="C17" s="274">
        <f>+C18+C19+C20+C21+C22</f>
        <v>15764112</v>
      </c>
    </row>
    <row r="18" spans="1:3" s="391" customFormat="1" ht="12" customHeight="1" x14ac:dyDescent="0.2">
      <c r="A18" s="15" t="s">
        <v>104</v>
      </c>
      <c r="B18" s="392" t="s">
        <v>255</v>
      </c>
      <c r="C18" s="277"/>
    </row>
    <row r="19" spans="1:3" s="391" customFormat="1" ht="12" customHeight="1" x14ac:dyDescent="0.2">
      <c r="A19" s="14" t="s">
        <v>105</v>
      </c>
      <c r="B19" s="393" t="s">
        <v>256</v>
      </c>
      <c r="C19" s="276"/>
    </row>
    <row r="20" spans="1:3" s="391" customFormat="1" ht="12" customHeight="1" x14ac:dyDescent="0.2">
      <c r="A20" s="14" t="s">
        <v>106</v>
      </c>
      <c r="B20" s="393" t="s">
        <v>419</v>
      </c>
      <c r="C20" s="276"/>
    </row>
    <row r="21" spans="1:3" s="391" customFormat="1" ht="12" customHeight="1" x14ac:dyDescent="0.2">
      <c r="A21" s="14" t="s">
        <v>107</v>
      </c>
      <c r="B21" s="393" t="s">
        <v>420</v>
      </c>
      <c r="C21" s="276"/>
    </row>
    <row r="22" spans="1:3" s="391" customFormat="1" ht="12" customHeight="1" x14ac:dyDescent="0.2">
      <c r="A22" s="14" t="s">
        <v>108</v>
      </c>
      <c r="B22" s="393" t="s">
        <v>569</v>
      </c>
      <c r="C22" s="276">
        <v>15764112</v>
      </c>
    </row>
    <row r="23" spans="1:3" s="391" customFormat="1" ht="12" customHeight="1" thickBot="1" x14ac:dyDescent="0.25">
      <c r="A23" s="16" t="s">
        <v>117</v>
      </c>
      <c r="B23" s="271" t="s">
        <v>258</v>
      </c>
      <c r="C23" s="278"/>
    </row>
    <row r="24" spans="1:3" s="391" customFormat="1" ht="12" customHeight="1" thickBot="1" x14ac:dyDescent="0.25">
      <c r="A24" s="20" t="s">
        <v>20</v>
      </c>
      <c r="B24" s="21" t="s">
        <v>259</v>
      </c>
      <c r="C24" s="274">
        <f>+C25+C26+C27+C28+C29</f>
        <v>117478820</v>
      </c>
    </row>
    <row r="25" spans="1:3" s="391" customFormat="1" ht="12" customHeight="1" x14ac:dyDescent="0.2">
      <c r="A25" s="15" t="s">
        <v>87</v>
      </c>
      <c r="B25" s="392" t="s">
        <v>260</v>
      </c>
      <c r="C25" s="277"/>
    </row>
    <row r="26" spans="1:3" s="391" customFormat="1" ht="12" customHeight="1" x14ac:dyDescent="0.2">
      <c r="A26" s="14" t="s">
        <v>88</v>
      </c>
      <c r="B26" s="393" t="s">
        <v>261</v>
      </c>
      <c r="C26" s="276"/>
    </row>
    <row r="27" spans="1:3" s="391" customFormat="1" ht="12" customHeight="1" x14ac:dyDescent="0.2">
      <c r="A27" s="14" t="s">
        <v>89</v>
      </c>
      <c r="B27" s="393" t="s">
        <v>421</v>
      </c>
      <c r="C27" s="276"/>
    </row>
    <row r="28" spans="1:3" s="391" customFormat="1" ht="12" customHeight="1" x14ac:dyDescent="0.2">
      <c r="A28" s="14" t="s">
        <v>90</v>
      </c>
      <c r="B28" s="393" t="s">
        <v>422</v>
      </c>
      <c r="C28" s="276"/>
    </row>
    <row r="29" spans="1:3" s="391" customFormat="1" ht="12" customHeight="1" x14ac:dyDescent="0.2">
      <c r="A29" s="14" t="s">
        <v>170</v>
      </c>
      <c r="B29" s="393" t="s">
        <v>262</v>
      </c>
      <c r="C29" s="276">
        <v>117478820</v>
      </c>
    </row>
    <row r="30" spans="1:3" s="520" customFormat="1" ht="12" customHeight="1" thickBot="1" x14ac:dyDescent="0.25">
      <c r="A30" s="530" t="s">
        <v>171</v>
      </c>
      <c r="B30" s="518" t="s">
        <v>564</v>
      </c>
      <c r="C30" s="519">
        <v>117478820</v>
      </c>
    </row>
    <row r="31" spans="1:3" s="391" customFormat="1" ht="12" customHeight="1" thickBot="1" x14ac:dyDescent="0.25">
      <c r="A31" s="20" t="s">
        <v>172</v>
      </c>
      <c r="B31" s="21" t="s">
        <v>548</v>
      </c>
      <c r="C31" s="280">
        <f>SUM(C32:C38)</f>
        <v>199620000</v>
      </c>
    </row>
    <row r="32" spans="1:3" s="391" customFormat="1" ht="12" customHeight="1" x14ac:dyDescent="0.2">
      <c r="A32" s="15" t="s">
        <v>265</v>
      </c>
      <c r="B32" s="392" t="s">
        <v>688</v>
      </c>
      <c r="C32" s="277">
        <v>101900000</v>
      </c>
    </row>
    <row r="33" spans="1:3" s="391" customFormat="1" ht="12" customHeight="1" x14ac:dyDescent="0.2">
      <c r="A33" s="14" t="s">
        <v>266</v>
      </c>
      <c r="B33" s="393" t="s">
        <v>553</v>
      </c>
      <c r="C33" s="276"/>
    </row>
    <row r="34" spans="1:3" s="391" customFormat="1" ht="12" customHeight="1" x14ac:dyDescent="0.2">
      <c r="A34" s="14" t="s">
        <v>267</v>
      </c>
      <c r="B34" s="393" t="s">
        <v>554</v>
      </c>
      <c r="C34" s="276">
        <v>90000000</v>
      </c>
    </row>
    <row r="35" spans="1:3" s="391" customFormat="1" ht="12" customHeight="1" x14ac:dyDescent="0.2">
      <c r="A35" s="14" t="s">
        <v>268</v>
      </c>
      <c r="B35" s="393" t="s">
        <v>555</v>
      </c>
      <c r="C35" s="276">
        <v>100000</v>
      </c>
    </row>
    <row r="36" spans="1:3" s="391" customFormat="1" ht="12" customHeight="1" x14ac:dyDescent="0.2">
      <c r="A36" s="14" t="s">
        <v>549</v>
      </c>
      <c r="B36" s="393" t="s">
        <v>269</v>
      </c>
      <c r="C36" s="276">
        <v>7500000</v>
      </c>
    </row>
    <row r="37" spans="1:3" s="391" customFormat="1" ht="12" customHeight="1" x14ac:dyDescent="0.2">
      <c r="A37" s="14" t="s">
        <v>550</v>
      </c>
      <c r="B37" s="393" t="s">
        <v>270</v>
      </c>
      <c r="C37" s="276"/>
    </row>
    <row r="38" spans="1:3" s="391" customFormat="1" ht="12" customHeight="1" thickBot="1" x14ac:dyDescent="0.25">
      <c r="A38" s="16" t="s">
        <v>551</v>
      </c>
      <c r="B38" s="490" t="s">
        <v>271</v>
      </c>
      <c r="C38" s="278">
        <v>120000</v>
      </c>
    </row>
    <row r="39" spans="1:3" s="391" customFormat="1" ht="12" customHeight="1" thickBot="1" x14ac:dyDescent="0.25">
      <c r="A39" s="20" t="s">
        <v>22</v>
      </c>
      <c r="B39" s="21" t="s">
        <v>431</v>
      </c>
      <c r="C39" s="274">
        <f>SUM(C40:C50)</f>
        <v>30499349</v>
      </c>
    </row>
    <row r="40" spans="1:3" s="391" customFormat="1" ht="12" customHeight="1" x14ac:dyDescent="0.2">
      <c r="A40" s="15" t="s">
        <v>91</v>
      </c>
      <c r="B40" s="392" t="s">
        <v>274</v>
      </c>
      <c r="C40" s="277"/>
    </row>
    <row r="41" spans="1:3" s="391" customFormat="1" ht="12" customHeight="1" x14ac:dyDescent="0.2">
      <c r="A41" s="14" t="s">
        <v>92</v>
      </c>
      <c r="B41" s="393" t="s">
        <v>275</v>
      </c>
      <c r="C41" s="276">
        <v>11553460</v>
      </c>
    </row>
    <row r="42" spans="1:3" s="391" customFormat="1" ht="12" customHeight="1" x14ac:dyDescent="0.2">
      <c r="A42" s="14" t="s">
        <v>93</v>
      </c>
      <c r="B42" s="393" t="s">
        <v>276</v>
      </c>
      <c r="C42" s="276">
        <v>1850000</v>
      </c>
    </row>
    <row r="43" spans="1:3" s="391" customFormat="1" ht="12" customHeight="1" x14ac:dyDescent="0.2">
      <c r="A43" s="14" t="s">
        <v>174</v>
      </c>
      <c r="B43" s="393" t="s">
        <v>277</v>
      </c>
      <c r="C43" s="276"/>
    </row>
    <row r="44" spans="1:3" s="391" customFormat="1" ht="12" customHeight="1" x14ac:dyDescent="0.2">
      <c r="A44" s="14" t="s">
        <v>175</v>
      </c>
      <c r="B44" s="393" t="s">
        <v>278</v>
      </c>
      <c r="C44" s="276">
        <v>11170484</v>
      </c>
    </row>
    <row r="45" spans="1:3" s="391" customFormat="1" ht="12" customHeight="1" x14ac:dyDescent="0.2">
      <c r="A45" s="14" t="s">
        <v>176</v>
      </c>
      <c r="B45" s="393" t="s">
        <v>279</v>
      </c>
      <c r="C45" s="276">
        <v>5925405</v>
      </c>
    </row>
    <row r="46" spans="1:3" s="391" customFormat="1" ht="12" customHeight="1" x14ac:dyDescent="0.2">
      <c r="A46" s="14" t="s">
        <v>177</v>
      </c>
      <c r="B46" s="393" t="s">
        <v>280</v>
      </c>
      <c r="C46" s="276"/>
    </row>
    <row r="47" spans="1:3" s="391" customFormat="1" ht="12" customHeight="1" x14ac:dyDescent="0.2">
      <c r="A47" s="14" t="s">
        <v>178</v>
      </c>
      <c r="B47" s="393" t="s">
        <v>556</v>
      </c>
      <c r="C47" s="276"/>
    </row>
    <row r="48" spans="1:3" s="391" customFormat="1" ht="12" customHeight="1" x14ac:dyDescent="0.2">
      <c r="A48" s="14" t="s">
        <v>272</v>
      </c>
      <c r="B48" s="393" t="s">
        <v>282</v>
      </c>
      <c r="C48" s="279"/>
    </row>
    <row r="49" spans="1:3" s="391" customFormat="1" ht="12" customHeight="1" x14ac:dyDescent="0.2">
      <c r="A49" s="16" t="s">
        <v>273</v>
      </c>
      <c r="B49" s="394" t="s">
        <v>433</v>
      </c>
      <c r="C49" s="380"/>
    </row>
    <row r="50" spans="1:3" s="391" customFormat="1" ht="12" customHeight="1" thickBot="1" x14ac:dyDescent="0.25">
      <c r="A50" s="16" t="s">
        <v>432</v>
      </c>
      <c r="B50" s="271" t="s">
        <v>283</v>
      </c>
      <c r="C50" s="380"/>
    </row>
    <row r="51" spans="1:3" s="391" customFormat="1" ht="12" customHeight="1" thickBot="1" x14ac:dyDescent="0.25">
      <c r="A51" s="20" t="s">
        <v>23</v>
      </c>
      <c r="B51" s="21" t="s">
        <v>284</v>
      </c>
      <c r="C51" s="274">
        <f>SUM(C52:C56)</f>
        <v>0</v>
      </c>
    </row>
    <row r="52" spans="1:3" s="391" customFormat="1" ht="12" customHeight="1" x14ac:dyDescent="0.2">
      <c r="A52" s="15" t="s">
        <v>94</v>
      </c>
      <c r="B52" s="392" t="s">
        <v>288</v>
      </c>
      <c r="C52" s="436"/>
    </row>
    <row r="53" spans="1:3" s="391" customFormat="1" ht="12" customHeight="1" x14ac:dyDescent="0.2">
      <c r="A53" s="14" t="s">
        <v>95</v>
      </c>
      <c r="B53" s="393" t="s">
        <v>289</v>
      </c>
      <c r="C53" s="279"/>
    </row>
    <row r="54" spans="1:3" s="391" customFormat="1" ht="12" customHeight="1" x14ac:dyDescent="0.2">
      <c r="A54" s="14" t="s">
        <v>285</v>
      </c>
      <c r="B54" s="393" t="s">
        <v>290</v>
      </c>
      <c r="C54" s="279"/>
    </row>
    <row r="55" spans="1:3" s="391" customFormat="1" ht="12" customHeight="1" x14ac:dyDescent="0.2">
      <c r="A55" s="14" t="s">
        <v>286</v>
      </c>
      <c r="B55" s="393" t="s">
        <v>291</v>
      </c>
      <c r="C55" s="279"/>
    </row>
    <row r="56" spans="1:3" s="391" customFormat="1" ht="12" customHeight="1" thickBot="1" x14ac:dyDescent="0.25">
      <c r="A56" s="16" t="s">
        <v>287</v>
      </c>
      <c r="B56" s="271" t="s">
        <v>292</v>
      </c>
      <c r="C56" s="380"/>
    </row>
    <row r="57" spans="1:3" s="391" customFormat="1" ht="12" customHeight="1" thickBot="1" x14ac:dyDescent="0.25">
      <c r="A57" s="20" t="s">
        <v>179</v>
      </c>
      <c r="B57" s="21" t="s">
        <v>293</v>
      </c>
      <c r="C57" s="274">
        <f>SUM(C58:C60)</f>
        <v>0</v>
      </c>
    </row>
    <row r="58" spans="1:3" s="391" customFormat="1" ht="12" customHeight="1" x14ac:dyDescent="0.2">
      <c r="A58" s="15" t="s">
        <v>96</v>
      </c>
      <c r="B58" s="392" t="s">
        <v>294</v>
      </c>
      <c r="C58" s="277"/>
    </row>
    <row r="59" spans="1:3" s="391" customFormat="1" ht="12" customHeight="1" x14ac:dyDescent="0.2">
      <c r="A59" s="14" t="s">
        <v>97</v>
      </c>
      <c r="B59" s="393" t="s">
        <v>423</v>
      </c>
      <c r="C59" s="276"/>
    </row>
    <row r="60" spans="1:3" s="391" customFormat="1" ht="12" customHeight="1" x14ac:dyDescent="0.2">
      <c r="A60" s="14" t="s">
        <v>297</v>
      </c>
      <c r="B60" s="393" t="s">
        <v>295</v>
      </c>
      <c r="C60" s="276"/>
    </row>
    <row r="61" spans="1:3" s="391" customFormat="1" ht="12" customHeight="1" thickBot="1" x14ac:dyDescent="0.25">
      <c r="A61" s="16" t="s">
        <v>298</v>
      </c>
      <c r="B61" s="271" t="s">
        <v>296</v>
      </c>
      <c r="C61" s="278"/>
    </row>
    <row r="62" spans="1:3" s="391" customFormat="1" ht="12" customHeight="1" thickBot="1" x14ac:dyDescent="0.25">
      <c r="A62" s="20" t="s">
        <v>25</v>
      </c>
      <c r="B62" s="269" t="s">
        <v>299</v>
      </c>
      <c r="C62" s="274">
        <f>SUM(C63:C65)</f>
        <v>2025000</v>
      </c>
    </row>
    <row r="63" spans="1:3" s="391" customFormat="1" ht="12" customHeight="1" x14ac:dyDescent="0.2">
      <c r="A63" s="15" t="s">
        <v>180</v>
      </c>
      <c r="B63" s="392" t="s">
        <v>301</v>
      </c>
      <c r="C63" s="279"/>
    </row>
    <row r="64" spans="1:3" s="391" customFormat="1" ht="12" customHeight="1" x14ac:dyDescent="0.2">
      <c r="A64" s="14" t="s">
        <v>181</v>
      </c>
      <c r="B64" s="393" t="s">
        <v>424</v>
      </c>
      <c r="C64" s="279"/>
    </row>
    <row r="65" spans="1:3" s="391" customFormat="1" ht="12" customHeight="1" x14ac:dyDescent="0.2">
      <c r="A65" s="14" t="s">
        <v>228</v>
      </c>
      <c r="B65" s="393" t="s">
        <v>302</v>
      </c>
      <c r="C65" s="279">
        <v>2025000</v>
      </c>
    </row>
    <row r="66" spans="1:3" s="391" customFormat="1" ht="12" customHeight="1" thickBot="1" x14ac:dyDescent="0.25">
      <c r="A66" s="16" t="s">
        <v>300</v>
      </c>
      <c r="B66" s="271" t="s">
        <v>303</v>
      </c>
      <c r="C66" s="279"/>
    </row>
    <row r="67" spans="1:3" s="391" customFormat="1" ht="12" customHeight="1" thickBot="1" x14ac:dyDescent="0.25">
      <c r="A67" s="463" t="s">
        <v>473</v>
      </c>
      <c r="B67" s="21" t="s">
        <v>304</v>
      </c>
      <c r="C67" s="280">
        <f>+C10+C17+C24+C31+C39+C51+C57+C62</f>
        <v>465826223</v>
      </c>
    </row>
    <row r="68" spans="1:3" s="391" customFormat="1" ht="12" customHeight="1" thickBot="1" x14ac:dyDescent="0.25">
      <c r="A68" s="439" t="s">
        <v>305</v>
      </c>
      <c r="B68" s="269" t="s">
        <v>306</v>
      </c>
      <c r="C68" s="274">
        <f>SUM(C69:C71)</f>
        <v>0</v>
      </c>
    </row>
    <row r="69" spans="1:3" s="391" customFormat="1" ht="12" customHeight="1" x14ac:dyDescent="0.2">
      <c r="A69" s="15" t="s">
        <v>334</v>
      </c>
      <c r="B69" s="392" t="s">
        <v>307</v>
      </c>
      <c r="C69" s="279"/>
    </row>
    <row r="70" spans="1:3" s="391" customFormat="1" ht="12" customHeight="1" x14ac:dyDescent="0.2">
      <c r="A70" s="14" t="s">
        <v>343</v>
      </c>
      <c r="B70" s="393" t="s">
        <v>308</v>
      </c>
      <c r="C70" s="279"/>
    </row>
    <row r="71" spans="1:3" s="391" customFormat="1" ht="12" customHeight="1" thickBot="1" x14ac:dyDescent="0.25">
      <c r="A71" s="16" t="s">
        <v>344</v>
      </c>
      <c r="B71" s="457" t="s">
        <v>565</v>
      </c>
      <c r="C71" s="279"/>
    </row>
    <row r="72" spans="1:3" s="391" customFormat="1" ht="12" customHeight="1" thickBot="1" x14ac:dyDescent="0.25">
      <c r="A72" s="439" t="s">
        <v>310</v>
      </c>
      <c r="B72" s="269" t="s">
        <v>311</v>
      </c>
      <c r="C72" s="274">
        <f>SUM(C73:C76)</f>
        <v>61592752</v>
      </c>
    </row>
    <row r="73" spans="1:3" s="391" customFormat="1" ht="12" customHeight="1" x14ac:dyDescent="0.2">
      <c r="A73" s="15" t="s">
        <v>148</v>
      </c>
      <c r="B73" s="392" t="s">
        <v>312</v>
      </c>
      <c r="C73" s="279">
        <v>61592752</v>
      </c>
    </row>
    <row r="74" spans="1:3" s="391" customFormat="1" ht="12" customHeight="1" x14ac:dyDescent="0.2">
      <c r="A74" s="14" t="s">
        <v>149</v>
      </c>
      <c r="B74" s="393" t="s">
        <v>566</v>
      </c>
      <c r="C74" s="279"/>
    </row>
    <row r="75" spans="1:3" s="391" customFormat="1" ht="12" customHeight="1" thickBot="1" x14ac:dyDescent="0.25">
      <c r="A75" s="16" t="s">
        <v>335</v>
      </c>
      <c r="B75" s="394" t="s">
        <v>313</v>
      </c>
      <c r="C75" s="380"/>
    </row>
    <row r="76" spans="1:3" s="391" customFormat="1" ht="12" customHeight="1" thickBot="1" x14ac:dyDescent="0.25">
      <c r="A76" s="532" t="s">
        <v>336</v>
      </c>
      <c r="B76" s="533" t="s">
        <v>567</v>
      </c>
      <c r="C76" s="534"/>
    </row>
    <row r="77" spans="1:3" s="391" customFormat="1" ht="12" customHeight="1" thickBot="1" x14ac:dyDescent="0.25">
      <c r="A77" s="439" t="s">
        <v>314</v>
      </c>
      <c r="B77" s="269" t="s">
        <v>315</v>
      </c>
      <c r="C77" s="274">
        <f>SUM(C78:C79)</f>
        <v>212944827</v>
      </c>
    </row>
    <row r="78" spans="1:3" s="391" customFormat="1" ht="12" customHeight="1" thickBot="1" x14ac:dyDescent="0.25">
      <c r="A78" s="13" t="s">
        <v>337</v>
      </c>
      <c r="B78" s="531" t="s">
        <v>316</v>
      </c>
      <c r="C78" s="380">
        <v>212944827</v>
      </c>
    </row>
    <row r="79" spans="1:3" s="391" customFormat="1" ht="12" customHeight="1" thickBot="1" x14ac:dyDescent="0.25">
      <c r="A79" s="532" t="s">
        <v>338</v>
      </c>
      <c r="B79" s="533" t="s">
        <v>317</v>
      </c>
      <c r="C79" s="534"/>
    </row>
    <row r="80" spans="1:3" s="391" customFormat="1" ht="12" customHeight="1" thickBot="1" x14ac:dyDescent="0.25">
      <c r="A80" s="439" t="s">
        <v>318</v>
      </c>
      <c r="B80" s="269" t="s">
        <v>319</v>
      </c>
      <c r="C80" s="274">
        <f>SUM(C81:C83)</f>
        <v>0</v>
      </c>
    </row>
    <row r="81" spans="1:3" s="391" customFormat="1" ht="12" customHeight="1" x14ac:dyDescent="0.2">
      <c r="A81" s="15" t="s">
        <v>339</v>
      </c>
      <c r="B81" s="392" t="s">
        <v>320</v>
      </c>
      <c r="C81" s="279"/>
    </row>
    <row r="82" spans="1:3" s="391" customFormat="1" ht="12" customHeight="1" x14ac:dyDescent="0.2">
      <c r="A82" s="14" t="s">
        <v>340</v>
      </c>
      <c r="B82" s="393" t="s">
        <v>321</v>
      </c>
      <c r="C82" s="279"/>
    </row>
    <row r="83" spans="1:3" s="391" customFormat="1" ht="12" customHeight="1" thickBot="1" x14ac:dyDescent="0.25">
      <c r="A83" s="18" t="s">
        <v>341</v>
      </c>
      <c r="B83" s="535" t="s">
        <v>568</v>
      </c>
      <c r="C83" s="536"/>
    </row>
    <row r="84" spans="1:3" s="391" customFormat="1" ht="12" customHeight="1" thickBot="1" x14ac:dyDescent="0.25">
      <c r="A84" s="439" t="s">
        <v>322</v>
      </c>
      <c r="B84" s="269" t="s">
        <v>342</v>
      </c>
      <c r="C84" s="274">
        <f>SUM(C85:C88)</f>
        <v>0</v>
      </c>
    </row>
    <row r="85" spans="1:3" s="391" customFormat="1" ht="12" customHeight="1" x14ac:dyDescent="0.2">
      <c r="A85" s="396" t="s">
        <v>323</v>
      </c>
      <c r="B85" s="392" t="s">
        <v>324</v>
      </c>
      <c r="C85" s="279"/>
    </row>
    <row r="86" spans="1:3" s="391" customFormat="1" ht="12" customHeight="1" x14ac:dyDescent="0.2">
      <c r="A86" s="397" t="s">
        <v>325</v>
      </c>
      <c r="B86" s="393" t="s">
        <v>326</v>
      </c>
      <c r="C86" s="279"/>
    </row>
    <row r="87" spans="1:3" s="391" customFormat="1" ht="12" customHeight="1" x14ac:dyDescent="0.2">
      <c r="A87" s="397" t="s">
        <v>327</v>
      </c>
      <c r="B87" s="393" t="s">
        <v>328</v>
      </c>
      <c r="C87" s="279"/>
    </row>
    <row r="88" spans="1:3" s="391" customFormat="1" ht="12" customHeight="1" thickBot="1" x14ac:dyDescent="0.25">
      <c r="A88" s="398" t="s">
        <v>329</v>
      </c>
      <c r="B88" s="271" t="s">
        <v>330</v>
      </c>
      <c r="C88" s="279"/>
    </row>
    <row r="89" spans="1:3" s="391" customFormat="1" ht="12" customHeight="1" thickBot="1" x14ac:dyDescent="0.25">
      <c r="A89" s="439" t="s">
        <v>331</v>
      </c>
      <c r="B89" s="269" t="s">
        <v>472</v>
      </c>
      <c r="C89" s="437"/>
    </row>
    <row r="90" spans="1:3" s="391" customFormat="1" ht="13.5" customHeight="1" thickBot="1" x14ac:dyDescent="0.25">
      <c r="A90" s="439" t="s">
        <v>333</v>
      </c>
      <c r="B90" s="269" t="s">
        <v>332</v>
      </c>
      <c r="C90" s="437"/>
    </row>
    <row r="91" spans="1:3" s="391" customFormat="1" ht="15.75" customHeight="1" thickBot="1" x14ac:dyDescent="0.25">
      <c r="A91" s="439" t="s">
        <v>345</v>
      </c>
      <c r="B91" s="399" t="s">
        <v>475</v>
      </c>
      <c r="C91" s="280">
        <f>+C68+C72+C77+C80+C84+C90+C89</f>
        <v>274537579</v>
      </c>
    </row>
    <row r="92" spans="1:3" s="391" customFormat="1" ht="16.5" customHeight="1" thickBot="1" x14ac:dyDescent="0.25">
      <c r="A92" s="440" t="s">
        <v>474</v>
      </c>
      <c r="B92" s="400" t="s">
        <v>476</v>
      </c>
      <c r="C92" s="280">
        <f>+C67+C91</f>
        <v>740363802</v>
      </c>
    </row>
    <row r="93" spans="1:3" s="391" customFormat="1" ht="11.1" customHeight="1" x14ac:dyDescent="0.2">
      <c r="A93" s="5"/>
      <c r="B93" s="6"/>
      <c r="C93" s="281"/>
    </row>
    <row r="94" spans="1:3" ht="16.5" customHeight="1" x14ac:dyDescent="0.25">
      <c r="A94" s="722" t="s">
        <v>47</v>
      </c>
      <c r="B94" s="722"/>
      <c r="C94" s="722"/>
    </row>
    <row r="95" spans="1:3" s="401" customFormat="1" ht="16.5" customHeight="1" thickBot="1" x14ac:dyDescent="0.3">
      <c r="A95" s="719" t="s">
        <v>152</v>
      </c>
      <c r="B95" s="719"/>
      <c r="C95" s="544" t="str">
        <f>C7</f>
        <v>Forintban!</v>
      </c>
    </row>
    <row r="96" spans="1:3" ht="38.1" customHeight="1" thickBot="1" x14ac:dyDescent="0.3">
      <c r="A96" s="524" t="s">
        <v>69</v>
      </c>
      <c r="B96" s="525" t="s">
        <v>48</v>
      </c>
      <c r="C96" s="526" t="str">
        <f>+C8</f>
        <v>2019. évi előirányzat</v>
      </c>
    </row>
    <row r="97" spans="1:3" s="390" customFormat="1" ht="12" customHeight="1" thickBot="1" x14ac:dyDescent="0.25">
      <c r="A97" s="524"/>
      <c r="B97" s="525" t="s">
        <v>490</v>
      </c>
      <c r="C97" s="526" t="s">
        <v>491</v>
      </c>
    </row>
    <row r="98" spans="1:3" ht="12" customHeight="1" thickBot="1" x14ac:dyDescent="0.3">
      <c r="A98" s="22" t="s">
        <v>18</v>
      </c>
      <c r="B98" s="27" t="s">
        <v>434</v>
      </c>
      <c r="C98" s="273">
        <f>C99+C100+C101+C102+C103+C116</f>
        <v>452298773</v>
      </c>
    </row>
    <row r="99" spans="1:3" ht="12" customHeight="1" x14ac:dyDescent="0.25">
      <c r="A99" s="17" t="s">
        <v>98</v>
      </c>
      <c r="B99" s="10" t="s">
        <v>49</v>
      </c>
      <c r="C99" s="275">
        <v>140980644</v>
      </c>
    </row>
    <row r="100" spans="1:3" ht="12" customHeight="1" x14ac:dyDescent="0.25">
      <c r="A100" s="14" t="s">
        <v>99</v>
      </c>
      <c r="B100" s="8" t="s">
        <v>182</v>
      </c>
      <c r="C100" s="276">
        <v>28829131</v>
      </c>
    </row>
    <row r="101" spans="1:3" ht="12" customHeight="1" x14ac:dyDescent="0.25">
      <c r="A101" s="14" t="s">
        <v>100</v>
      </c>
      <c r="B101" s="8" t="s">
        <v>139</v>
      </c>
      <c r="C101" s="278">
        <v>222634323</v>
      </c>
    </row>
    <row r="102" spans="1:3" ht="12" customHeight="1" x14ac:dyDescent="0.25">
      <c r="A102" s="14" t="s">
        <v>101</v>
      </c>
      <c r="B102" s="11" t="s">
        <v>183</v>
      </c>
      <c r="C102" s="278">
        <v>13340000</v>
      </c>
    </row>
    <row r="103" spans="1:3" ht="12" customHeight="1" x14ac:dyDescent="0.25">
      <c r="A103" s="14" t="s">
        <v>112</v>
      </c>
      <c r="B103" s="19" t="s">
        <v>184</v>
      </c>
      <c r="C103" s="278">
        <f>C111+C115</f>
        <v>43514675</v>
      </c>
    </row>
    <row r="104" spans="1:3" ht="12" customHeight="1" x14ac:dyDescent="0.25">
      <c r="A104" s="14" t="s">
        <v>102</v>
      </c>
      <c r="B104" s="8" t="s">
        <v>439</v>
      </c>
      <c r="C104" s="278"/>
    </row>
    <row r="105" spans="1:3" ht="12" customHeight="1" x14ac:dyDescent="0.25">
      <c r="A105" s="14" t="s">
        <v>103</v>
      </c>
      <c r="B105" s="134" t="s">
        <v>438</v>
      </c>
      <c r="C105" s="278"/>
    </row>
    <row r="106" spans="1:3" ht="12" customHeight="1" x14ac:dyDescent="0.25">
      <c r="A106" s="14" t="s">
        <v>113</v>
      </c>
      <c r="B106" s="134" t="s">
        <v>437</v>
      </c>
      <c r="C106" s="278"/>
    </row>
    <row r="107" spans="1:3" ht="12" customHeight="1" x14ac:dyDescent="0.25">
      <c r="A107" s="14" t="s">
        <v>114</v>
      </c>
      <c r="B107" s="132" t="s">
        <v>348</v>
      </c>
      <c r="C107" s="278"/>
    </row>
    <row r="108" spans="1:3" ht="12" customHeight="1" x14ac:dyDescent="0.25">
      <c r="A108" s="14" t="s">
        <v>115</v>
      </c>
      <c r="B108" s="133" t="s">
        <v>349</v>
      </c>
      <c r="C108" s="278"/>
    </row>
    <row r="109" spans="1:3" ht="12" customHeight="1" x14ac:dyDescent="0.25">
      <c r="A109" s="14" t="s">
        <v>116</v>
      </c>
      <c r="B109" s="133" t="s">
        <v>350</v>
      </c>
      <c r="C109" s="278"/>
    </row>
    <row r="110" spans="1:3" ht="12" customHeight="1" x14ac:dyDescent="0.25">
      <c r="A110" s="14" t="s">
        <v>118</v>
      </c>
      <c r="B110" s="132" t="s">
        <v>351</v>
      </c>
      <c r="C110" s="278"/>
    </row>
    <row r="111" spans="1:3" ht="12" customHeight="1" x14ac:dyDescent="0.25">
      <c r="A111" s="14" t="s">
        <v>185</v>
      </c>
      <c r="B111" s="132" t="s">
        <v>352</v>
      </c>
      <c r="C111" s="278">
        <v>3858615</v>
      </c>
    </row>
    <row r="112" spans="1:3" ht="12" customHeight="1" x14ac:dyDescent="0.25">
      <c r="A112" s="14" t="s">
        <v>346</v>
      </c>
      <c r="B112" s="133" t="s">
        <v>353</v>
      </c>
      <c r="C112" s="278"/>
    </row>
    <row r="113" spans="1:3" ht="12" customHeight="1" x14ac:dyDescent="0.25">
      <c r="A113" s="13" t="s">
        <v>347</v>
      </c>
      <c r="B113" s="134" t="s">
        <v>354</v>
      </c>
      <c r="C113" s="278"/>
    </row>
    <row r="114" spans="1:3" ht="12" customHeight="1" x14ac:dyDescent="0.25">
      <c r="A114" s="14" t="s">
        <v>435</v>
      </c>
      <c r="B114" s="134" t="s">
        <v>355</v>
      </c>
      <c r="C114" s="278"/>
    </row>
    <row r="115" spans="1:3" ht="12" customHeight="1" x14ac:dyDescent="0.25">
      <c r="A115" s="16" t="s">
        <v>436</v>
      </c>
      <c r="B115" s="134" t="s">
        <v>356</v>
      </c>
      <c r="C115" s="278">
        <v>39656060</v>
      </c>
    </row>
    <row r="116" spans="1:3" ht="12" customHeight="1" x14ac:dyDescent="0.25">
      <c r="A116" s="14" t="s">
        <v>440</v>
      </c>
      <c r="B116" s="11" t="s">
        <v>50</v>
      </c>
      <c r="C116" s="276">
        <v>3000000</v>
      </c>
    </row>
    <row r="117" spans="1:3" ht="12" customHeight="1" x14ac:dyDescent="0.25">
      <c r="A117" s="14" t="s">
        <v>441</v>
      </c>
      <c r="B117" s="8" t="s">
        <v>443</v>
      </c>
      <c r="C117" s="276">
        <v>3000000</v>
      </c>
    </row>
    <row r="118" spans="1:3" ht="12" customHeight="1" thickBot="1" x14ac:dyDescent="0.3">
      <c r="A118" s="18" t="s">
        <v>442</v>
      </c>
      <c r="B118" s="461" t="s">
        <v>444</v>
      </c>
      <c r="C118" s="282"/>
    </row>
    <row r="119" spans="1:3" ht="12" customHeight="1" thickBot="1" x14ac:dyDescent="0.3">
      <c r="A119" s="458" t="s">
        <v>19</v>
      </c>
      <c r="B119" s="459" t="s">
        <v>357</v>
      </c>
      <c r="C119" s="460">
        <f>+C120+C122+C124</f>
        <v>288065029</v>
      </c>
    </row>
    <row r="120" spans="1:3" ht="12" customHeight="1" x14ac:dyDescent="0.25">
      <c r="A120" s="15" t="s">
        <v>104</v>
      </c>
      <c r="B120" s="8" t="s">
        <v>227</v>
      </c>
      <c r="C120" s="277">
        <v>278410769</v>
      </c>
    </row>
    <row r="121" spans="1:3" ht="12" customHeight="1" x14ac:dyDescent="0.25">
      <c r="A121" s="15" t="s">
        <v>105</v>
      </c>
      <c r="B121" s="12" t="s">
        <v>361</v>
      </c>
      <c r="C121" s="277">
        <v>262331299</v>
      </c>
    </row>
    <row r="122" spans="1:3" ht="12" customHeight="1" x14ac:dyDescent="0.25">
      <c r="A122" s="15" t="s">
        <v>106</v>
      </c>
      <c r="B122" s="12" t="s">
        <v>186</v>
      </c>
      <c r="C122" s="276"/>
    </row>
    <row r="123" spans="1:3" ht="12" customHeight="1" x14ac:dyDescent="0.25">
      <c r="A123" s="15" t="s">
        <v>107</v>
      </c>
      <c r="B123" s="12" t="s">
        <v>362</v>
      </c>
      <c r="C123" s="244"/>
    </row>
    <row r="124" spans="1:3" ht="12" customHeight="1" x14ac:dyDescent="0.25">
      <c r="A124" s="15" t="s">
        <v>108</v>
      </c>
      <c r="B124" s="271" t="s">
        <v>570</v>
      </c>
      <c r="C124" s="244">
        <f>C130+C132</f>
        <v>9654260</v>
      </c>
    </row>
    <row r="125" spans="1:3" ht="12" customHeight="1" x14ac:dyDescent="0.25">
      <c r="A125" s="15" t="s">
        <v>117</v>
      </c>
      <c r="B125" s="270" t="s">
        <v>425</v>
      </c>
      <c r="C125" s="244"/>
    </row>
    <row r="126" spans="1:3" ht="12" customHeight="1" x14ac:dyDescent="0.25">
      <c r="A126" s="15" t="s">
        <v>119</v>
      </c>
      <c r="B126" s="388" t="s">
        <v>367</v>
      </c>
      <c r="C126" s="244"/>
    </row>
    <row r="127" spans="1:3" x14ac:dyDescent="0.25">
      <c r="A127" s="15" t="s">
        <v>187</v>
      </c>
      <c r="B127" s="133" t="s">
        <v>350</v>
      </c>
      <c r="C127" s="244"/>
    </row>
    <row r="128" spans="1:3" ht="12" customHeight="1" x14ac:dyDescent="0.25">
      <c r="A128" s="15" t="s">
        <v>188</v>
      </c>
      <c r="B128" s="133" t="s">
        <v>366</v>
      </c>
      <c r="C128" s="244"/>
    </row>
    <row r="129" spans="1:3" ht="12" customHeight="1" x14ac:dyDescent="0.25">
      <c r="A129" s="15" t="s">
        <v>189</v>
      </c>
      <c r="B129" s="133" t="s">
        <v>365</v>
      </c>
      <c r="C129" s="244"/>
    </row>
    <row r="130" spans="1:3" ht="12" customHeight="1" x14ac:dyDescent="0.25">
      <c r="A130" s="15" t="s">
        <v>358</v>
      </c>
      <c r="B130" s="133" t="s">
        <v>353</v>
      </c>
      <c r="C130" s="244">
        <v>2000000</v>
      </c>
    </row>
    <row r="131" spans="1:3" ht="12" customHeight="1" x14ac:dyDescent="0.25">
      <c r="A131" s="15" t="s">
        <v>359</v>
      </c>
      <c r="B131" s="133" t="s">
        <v>364</v>
      </c>
      <c r="C131" s="244"/>
    </row>
    <row r="132" spans="1:3" ht="16.5" thickBot="1" x14ac:dyDescent="0.3">
      <c r="A132" s="13" t="s">
        <v>360</v>
      </c>
      <c r="B132" s="133" t="s">
        <v>363</v>
      </c>
      <c r="C132" s="246">
        <v>7654260</v>
      </c>
    </row>
    <row r="133" spans="1:3" ht="12" customHeight="1" thickBot="1" x14ac:dyDescent="0.3">
      <c r="A133" s="20" t="s">
        <v>20</v>
      </c>
      <c r="B133" s="116" t="s">
        <v>445</v>
      </c>
      <c r="C133" s="274">
        <f>+C98+C119</f>
        <v>740363802</v>
      </c>
    </row>
    <row r="134" spans="1:3" ht="12" customHeight="1" thickBot="1" x14ac:dyDescent="0.3">
      <c r="A134" s="20" t="s">
        <v>21</v>
      </c>
      <c r="B134" s="116" t="s">
        <v>446</v>
      </c>
      <c r="C134" s="274">
        <f>+C135+C136+C137</f>
        <v>0</v>
      </c>
    </row>
    <row r="135" spans="1:3" ht="12" customHeight="1" x14ac:dyDescent="0.25">
      <c r="A135" s="15" t="s">
        <v>265</v>
      </c>
      <c r="B135" s="12" t="s">
        <v>453</v>
      </c>
      <c r="C135" s="244"/>
    </row>
    <row r="136" spans="1:3" ht="12" customHeight="1" x14ac:dyDescent="0.25">
      <c r="A136" s="15" t="s">
        <v>266</v>
      </c>
      <c r="B136" s="12" t="s">
        <v>454</v>
      </c>
      <c r="C136" s="244"/>
    </row>
    <row r="137" spans="1:3" ht="12" customHeight="1" thickBot="1" x14ac:dyDescent="0.3">
      <c r="A137" s="13" t="s">
        <v>267</v>
      </c>
      <c r="B137" s="12" t="s">
        <v>455</v>
      </c>
      <c r="C137" s="244"/>
    </row>
    <row r="138" spans="1:3" ht="12" customHeight="1" thickBot="1" x14ac:dyDescent="0.3">
      <c r="A138" s="20" t="s">
        <v>22</v>
      </c>
      <c r="B138" s="116" t="s">
        <v>447</v>
      </c>
      <c r="C138" s="274">
        <f>SUM(C139:C144)</f>
        <v>0</v>
      </c>
    </row>
    <row r="139" spans="1:3" ht="12" customHeight="1" x14ac:dyDescent="0.25">
      <c r="A139" s="15" t="s">
        <v>91</v>
      </c>
      <c r="B139" s="9" t="s">
        <v>456</v>
      </c>
      <c r="C139" s="244"/>
    </row>
    <row r="140" spans="1:3" ht="12" customHeight="1" x14ac:dyDescent="0.25">
      <c r="A140" s="15" t="s">
        <v>92</v>
      </c>
      <c r="B140" s="9" t="s">
        <v>448</v>
      </c>
      <c r="C140" s="244"/>
    </row>
    <row r="141" spans="1:3" ht="12" customHeight="1" x14ac:dyDescent="0.25">
      <c r="A141" s="15" t="s">
        <v>93</v>
      </c>
      <c r="B141" s="9" t="s">
        <v>449</v>
      </c>
      <c r="C141" s="244"/>
    </row>
    <row r="142" spans="1:3" ht="12" customHeight="1" x14ac:dyDescent="0.25">
      <c r="A142" s="15" t="s">
        <v>174</v>
      </c>
      <c r="B142" s="9" t="s">
        <v>450</v>
      </c>
      <c r="C142" s="244"/>
    </row>
    <row r="143" spans="1:3" ht="12" customHeight="1" thickBot="1" x14ac:dyDescent="0.3">
      <c r="A143" s="13" t="s">
        <v>175</v>
      </c>
      <c r="B143" s="7" t="s">
        <v>451</v>
      </c>
      <c r="C143" s="246"/>
    </row>
    <row r="144" spans="1:3" ht="12" customHeight="1" thickBot="1" x14ac:dyDescent="0.3">
      <c r="A144" s="532" t="s">
        <v>176</v>
      </c>
      <c r="B144" s="537" t="s">
        <v>452</v>
      </c>
      <c r="C144" s="538"/>
    </row>
    <row r="145" spans="1:9" ht="12" customHeight="1" thickBot="1" x14ac:dyDescent="0.3">
      <c r="A145" s="20" t="s">
        <v>23</v>
      </c>
      <c r="B145" s="116" t="s">
        <v>460</v>
      </c>
      <c r="C145" s="280">
        <f>+C146+C147+C148+C149</f>
        <v>0</v>
      </c>
    </row>
    <row r="146" spans="1:9" ht="12" customHeight="1" x14ac:dyDescent="0.25">
      <c r="A146" s="15" t="s">
        <v>94</v>
      </c>
      <c r="B146" s="9" t="s">
        <v>368</v>
      </c>
      <c r="C146" s="244"/>
    </row>
    <row r="147" spans="1:9" ht="12" customHeight="1" x14ac:dyDescent="0.25">
      <c r="A147" s="15" t="s">
        <v>95</v>
      </c>
      <c r="B147" s="9" t="s">
        <v>369</v>
      </c>
      <c r="C147" s="244"/>
    </row>
    <row r="148" spans="1:9" ht="12" customHeight="1" thickBot="1" x14ac:dyDescent="0.3">
      <c r="A148" s="13" t="s">
        <v>285</v>
      </c>
      <c r="B148" s="7" t="s">
        <v>461</v>
      </c>
      <c r="C148" s="246"/>
    </row>
    <row r="149" spans="1:9" ht="12" customHeight="1" thickBot="1" x14ac:dyDescent="0.3">
      <c r="A149" s="532" t="s">
        <v>286</v>
      </c>
      <c r="B149" s="537" t="s">
        <v>387</v>
      </c>
      <c r="C149" s="538"/>
    </row>
    <row r="150" spans="1:9" ht="12" customHeight="1" thickBot="1" x14ac:dyDescent="0.3">
      <c r="A150" s="20" t="s">
        <v>24</v>
      </c>
      <c r="B150" s="116" t="s">
        <v>462</v>
      </c>
      <c r="C150" s="283">
        <f>SUM(C151:C155)</f>
        <v>0</v>
      </c>
    </row>
    <row r="151" spans="1:9" ht="12" customHeight="1" x14ac:dyDescent="0.25">
      <c r="A151" s="15" t="s">
        <v>96</v>
      </c>
      <c r="B151" s="9" t="s">
        <v>457</v>
      </c>
      <c r="C151" s="244"/>
    </row>
    <row r="152" spans="1:9" ht="12" customHeight="1" x14ac:dyDescent="0.25">
      <c r="A152" s="15" t="s">
        <v>97</v>
      </c>
      <c r="B152" s="9" t="s">
        <v>464</v>
      </c>
      <c r="C152" s="244"/>
    </row>
    <row r="153" spans="1:9" ht="12" customHeight="1" x14ac:dyDescent="0.25">
      <c r="A153" s="15" t="s">
        <v>297</v>
      </c>
      <c r="B153" s="9" t="s">
        <v>459</v>
      </c>
      <c r="C153" s="244"/>
    </row>
    <row r="154" spans="1:9" ht="12" customHeight="1" x14ac:dyDescent="0.25">
      <c r="A154" s="15" t="s">
        <v>298</v>
      </c>
      <c r="B154" s="9" t="s">
        <v>515</v>
      </c>
      <c r="C154" s="244"/>
    </row>
    <row r="155" spans="1:9" ht="12" customHeight="1" thickBot="1" x14ac:dyDescent="0.3">
      <c r="A155" s="15" t="s">
        <v>463</v>
      </c>
      <c r="B155" s="9" t="s">
        <v>466</v>
      </c>
      <c r="C155" s="244"/>
    </row>
    <row r="156" spans="1:9" ht="12" customHeight="1" thickBot="1" x14ac:dyDescent="0.3">
      <c r="A156" s="20" t="s">
        <v>25</v>
      </c>
      <c r="B156" s="116" t="s">
        <v>467</v>
      </c>
      <c r="C156" s="462"/>
    </row>
    <row r="157" spans="1:9" ht="12" customHeight="1" thickBot="1" x14ac:dyDescent="0.3">
      <c r="A157" s="20" t="s">
        <v>26</v>
      </c>
      <c r="B157" s="116" t="s">
        <v>468</v>
      </c>
      <c r="C157" s="462"/>
    </row>
    <row r="158" spans="1:9" ht="15.2" customHeight="1" thickBot="1" x14ac:dyDescent="0.3">
      <c r="A158" s="20" t="s">
        <v>27</v>
      </c>
      <c r="B158" s="116" t="s">
        <v>470</v>
      </c>
      <c r="C158" s="539">
        <f>+C134+C138+C145+C150+C156+C157</f>
        <v>0</v>
      </c>
      <c r="F158" s="403"/>
      <c r="G158" s="404"/>
      <c r="H158" s="404"/>
      <c r="I158" s="404"/>
    </row>
    <row r="159" spans="1:9" s="391" customFormat="1" ht="17.25" customHeight="1" thickBot="1" x14ac:dyDescent="0.25">
      <c r="A159" s="272" t="s">
        <v>28</v>
      </c>
      <c r="B159" s="540" t="s">
        <v>469</v>
      </c>
      <c r="C159" s="539">
        <f>+C133+C158</f>
        <v>740363802</v>
      </c>
    </row>
    <row r="160" spans="1:9" ht="15.95" customHeight="1" x14ac:dyDescent="0.25">
      <c r="A160" s="541"/>
      <c r="B160" s="541"/>
      <c r="C160" s="603">
        <f>C92-C159</f>
        <v>0</v>
      </c>
    </row>
    <row r="161" spans="1:4" x14ac:dyDescent="0.25">
      <c r="A161" s="720" t="s">
        <v>370</v>
      </c>
      <c r="B161" s="720"/>
      <c r="C161" s="720"/>
    </row>
    <row r="162" spans="1:4" ht="15.2" customHeight="1" thickBot="1" x14ac:dyDescent="0.3">
      <c r="A162" s="721" t="s">
        <v>153</v>
      </c>
      <c r="B162" s="721"/>
      <c r="C162" s="545" t="str">
        <f>C95</f>
        <v>Forintban!</v>
      </c>
    </row>
    <row r="163" spans="1:4" ht="13.5" customHeight="1" thickBot="1" x14ac:dyDescent="0.3">
      <c r="A163" s="20">
        <v>1</v>
      </c>
      <c r="B163" s="26" t="s">
        <v>471</v>
      </c>
      <c r="C163" s="274">
        <f>+C67-C133</f>
        <v>-274537579</v>
      </c>
      <c r="D163" s="405"/>
    </row>
    <row r="164" spans="1:4" ht="27.75" customHeight="1" thickBot="1" x14ac:dyDescent="0.3">
      <c r="A164" s="20" t="s">
        <v>19</v>
      </c>
      <c r="B164" s="26" t="s">
        <v>477</v>
      </c>
      <c r="C164" s="274">
        <f>+C91-C158</f>
        <v>274537579</v>
      </c>
    </row>
  </sheetData>
  <mergeCells count="7">
    <mergeCell ref="A162:B162"/>
    <mergeCell ref="B1:C1"/>
    <mergeCell ref="A6:C6"/>
    <mergeCell ref="A7:B7"/>
    <mergeCell ref="A94:C94"/>
    <mergeCell ref="A95:B95"/>
    <mergeCell ref="A161:C161"/>
  </mergeCells>
  <printOptions horizontalCentered="1"/>
  <pageMargins left="0.6692913385826772" right="0.6692913385826772" top="0.86614173228346458" bottom="0.86614173228346458" header="0" footer="0"/>
  <pageSetup paperSize="9" scale="74" fitToHeight="2" orientation="portrait" r:id="rId1"/>
  <headerFooter alignWithMargins="0"/>
  <rowBreaks count="2" manualBreakCount="2">
    <brk id="67" max="2" man="1"/>
    <brk id="144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2CFAC-E959-4066-93C6-E920086EDA24}">
  <sheetPr>
    <tabColor rgb="FF92D050"/>
  </sheetPr>
  <dimension ref="A1:I164"/>
  <sheetViews>
    <sheetView zoomScale="120" zoomScaleNormal="120" zoomScaleSheetLayoutView="100" workbookViewId="0">
      <selection activeCell="E8" sqref="E8"/>
    </sheetView>
  </sheetViews>
  <sheetFormatPr defaultRowHeight="15.75" x14ac:dyDescent="0.25"/>
  <cols>
    <col min="1" max="1" width="9.5" style="358" customWidth="1"/>
    <col min="2" max="2" width="99.33203125" style="358" customWidth="1"/>
    <col min="3" max="3" width="21.6640625" style="359" customWidth="1"/>
    <col min="4" max="4" width="9" style="389" customWidth="1"/>
    <col min="5" max="16384" width="9.33203125" style="389"/>
  </cols>
  <sheetData>
    <row r="1" spans="1:3" ht="18.75" customHeight="1" x14ac:dyDescent="0.25">
      <c r="A1" s="594"/>
      <c r="B1" s="715" t="str">
        <f>CONCATENATE("1.3. melléklet ",ALAPADATOK!A7," ",ALAPADATOK!B7," ",ALAPADATOK!C7," ",ALAPADATOK!D7," ",ALAPADATOK!E7," ",ALAPADATOK!F7," ",ALAPADATOK!G7," ",ALAPADATOK!H7)</f>
        <v>1.3. melléklet a … / 2019 ( I.31. ) önkormányzati rendelethez</v>
      </c>
      <c r="C1" s="716"/>
    </row>
    <row r="2" spans="1:3" ht="21.95" customHeight="1" x14ac:dyDescent="0.25">
      <c r="A2" s="595"/>
      <c r="B2" s="596" t="str">
        <f>CONCATENATE(ALAPADATOK!A3)</f>
        <v>Sajószöged Községi Önkormányzat</v>
      </c>
      <c r="C2" s="597"/>
    </row>
    <row r="3" spans="1:3" ht="21.95" customHeight="1" x14ac:dyDescent="0.25">
      <c r="A3" s="597"/>
      <c r="B3" s="596" t="s">
        <v>575</v>
      </c>
      <c r="C3" s="597"/>
    </row>
    <row r="4" spans="1:3" ht="21.95" customHeight="1" x14ac:dyDescent="0.25">
      <c r="A4" s="597"/>
      <c r="B4" s="596" t="s">
        <v>578</v>
      </c>
      <c r="C4" s="597"/>
    </row>
    <row r="5" spans="1:3" ht="21.95" customHeight="1" x14ac:dyDescent="0.25">
      <c r="A5" s="594"/>
      <c r="B5" s="594"/>
      <c r="C5" s="598"/>
    </row>
    <row r="6" spans="1:3" ht="15.2" customHeight="1" x14ac:dyDescent="0.25">
      <c r="A6" s="717" t="s">
        <v>15</v>
      </c>
      <c r="B6" s="717"/>
      <c r="C6" s="717"/>
    </row>
    <row r="7" spans="1:3" ht="15.2" customHeight="1" thickBot="1" x14ac:dyDescent="0.3">
      <c r="A7" s="718" t="s">
        <v>151</v>
      </c>
      <c r="B7" s="718"/>
      <c r="C7" s="543" t="str">
        <f>CONCATENATE('KV_1.1.sz.mell.'!C7)</f>
        <v>Forintban!</v>
      </c>
    </row>
    <row r="8" spans="1:3" ht="24" customHeight="1" thickBot="1" x14ac:dyDescent="0.3">
      <c r="A8" s="599" t="s">
        <v>69</v>
      </c>
      <c r="B8" s="600" t="s">
        <v>17</v>
      </c>
      <c r="C8" s="601" t="str">
        <f>+CONCATENATE(LEFT(KV_ÖSSZEFÜGGÉSEK!A5,4),". évi előirányzat")</f>
        <v>2019. évi előirányzat</v>
      </c>
    </row>
    <row r="9" spans="1:3" s="390" customFormat="1" ht="12" customHeight="1" thickBot="1" x14ac:dyDescent="0.25">
      <c r="A9" s="527"/>
      <c r="B9" s="528" t="s">
        <v>490</v>
      </c>
      <c r="C9" s="529" t="s">
        <v>491</v>
      </c>
    </row>
    <row r="10" spans="1:3" s="391" customFormat="1" ht="12" customHeight="1" thickBot="1" x14ac:dyDescent="0.25">
      <c r="A10" s="20" t="s">
        <v>18</v>
      </c>
      <c r="B10" s="21" t="s">
        <v>249</v>
      </c>
      <c r="C10" s="274">
        <f>+C11+C12+C13+C14+C15+C16</f>
        <v>0</v>
      </c>
    </row>
    <row r="11" spans="1:3" s="391" customFormat="1" ht="12" customHeight="1" x14ac:dyDescent="0.2">
      <c r="A11" s="15" t="s">
        <v>98</v>
      </c>
      <c r="B11" s="392" t="s">
        <v>250</v>
      </c>
      <c r="C11" s="277"/>
    </row>
    <row r="12" spans="1:3" s="391" customFormat="1" ht="12" customHeight="1" x14ac:dyDescent="0.2">
      <c r="A12" s="14" t="s">
        <v>99</v>
      </c>
      <c r="B12" s="393" t="s">
        <v>251</v>
      </c>
      <c r="C12" s="276"/>
    </row>
    <row r="13" spans="1:3" s="391" customFormat="1" ht="12" customHeight="1" x14ac:dyDescent="0.2">
      <c r="A13" s="14" t="s">
        <v>100</v>
      </c>
      <c r="B13" s="393" t="s">
        <v>547</v>
      </c>
      <c r="C13" s="276"/>
    </row>
    <row r="14" spans="1:3" s="391" customFormat="1" ht="12" customHeight="1" x14ac:dyDescent="0.2">
      <c r="A14" s="14" t="s">
        <v>101</v>
      </c>
      <c r="B14" s="393" t="s">
        <v>253</v>
      </c>
      <c r="C14" s="276"/>
    </row>
    <row r="15" spans="1:3" s="391" customFormat="1" ht="12" customHeight="1" x14ac:dyDescent="0.2">
      <c r="A15" s="14" t="s">
        <v>147</v>
      </c>
      <c r="B15" s="270" t="s">
        <v>429</v>
      </c>
      <c r="C15" s="276"/>
    </row>
    <row r="16" spans="1:3" s="391" customFormat="1" ht="12" customHeight="1" thickBot="1" x14ac:dyDescent="0.25">
      <c r="A16" s="16" t="s">
        <v>102</v>
      </c>
      <c r="B16" s="271" t="s">
        <v>430</v>
      </c>
      <c r="C16" s="276"/>
    </row>
    <row r="17" spans="1:3" s="391" customFormat="1" ht="12" customHeight="1" thickBot="1" x14ac:dyDescent="0.25">
      <c r="A17" s="20" t="s">
        <v>19</v>
      </c>
      <c r="B17" s="269" t="s">
        <v>254</v>
      </c>
      <c r="C17" s="274">
        <f>+C18+C19+C20+C21+C22</f>
        <v>0</v>
      </c>
    </row>
    <row r="18" spans="1:3" s="391" customFormat="1" ht="12" customHeight="1" x14ac:dyDescent="0.2">
      <c r="A18" s="15" t="s">
        <v>104</v>
      </c>
      <c r="B18" s="392" t="s">
        <v>255</v>
      </c>
      <c r="C18" s="277"/>
    </row>
    <row r="19" spans="1:3" s="391" customFormat="1" ht="12" customHeight="1" x14ac:dyDescent="0.2">
      <c r="A19" s="14" t="s">
        <v>105</v>
      </c>
      <c r="B19" s="393" t="s">
        <v>256</v>
      </c>
      <c r="C19" s="276"/>
    </row>
    <row r="20" spans="1:3" s="391" customFormat="1" ht="12" customHeight="1" x14ac:dyDescent="0.2">
      <c r="A20" s="14" t="s">
        <v>106</v>
      </c>
      <c r="B20" s="393" t="s">
        <v>419</v>
      </c>
      <c r="C20" s="276"/>
    </row>
    <row r="21" spans="1:3" s="391" customFormat="1" ht="12" customHeight="1" x14ac:dyDescent="0.2">
      <c r="A21" s="14" t="s">
        <v>107</v>
      </c>
      <c r="B21" s="393" t="s">
        <v>420</v>
      </c>
      <c r="C21" s="276"/>
    </row>
    <row r="22" spans="1:3" s="391" customFormat="1" ht="12" customHeight="1" x14ac:dyDescent="0.2">
      <c r="A22" s="14" t="s">
        <v>108</v>
      </c>
      <c r="B22" s="393" t="s">
        <v>569</v>
      </c>
      <c r="C22" s="276"/>
    </row>
    <row r="23" spans="1:3" s="391" customFormat="1" ht="12" customHeight="1" thickBot="1" x14ac:dyDescent="0.25">
      <c r="A23" s="16" t="s">
        <v>117</v>
      </c>
      <c r="B23" s="271" t="s">
        <v>258</v>
      </c>
      <c r="C23" s="278"/>
    </row>
    <row r="24" spans="1:3" s="391" customFormat="1" ht="12" customHeight="1" thickBot="1" x14ac:dyDescent="0.25">
      <c r="A24" s="20" t="s">
        <v>20</v>
      </c>
      <c r="B24" s="21" t="s">
        <v>259</v>
      </c>
      <c r="C24" s="274">
        <f>+C25+C26+C27+C28+C29</f>
        <v>0</v>
      </c>
    </row>
    <row r="25" spans="1:3" s="391" customFormat="1" ht="12" customHeight="1" x14ac:dyDescent="0.2">
      <c r="A25" s="15" t="s">
        <v>87</v>
      </c>
      <c r="B25" s="392" t="s">
        <v>260</v>
      </c>
      <c r="C25" s="277"/>
    </row>
    <row r="26" spans="1:3" s="391" customFormat="1" ht="12" customHeight="1" x14ac:dyDescent="0.2">
      <c r="A26" s="14" t="s">
        <v>88</v>
      </c>
      <c r="B26" s="393" t="s">
        <v>261</v>
      </c>
      <c r="C26" s="276"/>
    </row>
    <row r="27" spans="1:3" s="391" customFormat="1" ht="12" customHeight="1" x14ac:dyDescent="0.2">
      <c r="A27" s="14" t="s">
        <v>89</v>
      </c>
      <c r="B27" s="393" t="s">
        <v>421</v>
      </c>
      <c r="C27" s="276"/>
    </row>
    <row r="28" spans="1:3" s="391" customFormat="1" ht="12" customHeight="1" x14ac:dyDescent="0.2">
      <c r="A28" s="14" t="s">
        <v>90</v>
      </c>
      <c r="B28" s="393" t="s">
        <v>422</v>
      </c>
      <c r="C28" s="276"/>
    </row>
    <row r="29" spans="1:3" s="391" customFormat="1" ht="12" customHeight="1" x14ac:dyDescent="0.2">
      <c r="A29" s="14" t="s">
        <v>170</v>
      </c>
      <c r="B29" s="393" t="s">
        <v>262</v>
      </c>
      <c r="C29" s="276"/>
    </row>
    <row r="30" spans="1:3" s="520" customFormat="1" ht="12" customHeight="1" thickBot="1" x14ac:dyDescent="0.25">
      <c r="A30" s="530" t="s">
        <v>171</v>
      </c>
      <c r="B30" s="518" t="s">
        <v>564</v>
      </c>
      <c r="C30" s="519"/>
    </row>
    <row r="31" spans="1:3" s="391" customFormat="1" ht="12" customHeight="1" thickBot="1" x14ac:dyDescent="0.25">
      <c r="A31" s="20" t="s">
        <v>172</v>
      </c>
      <c r="B31" s="21" t="s">
        <v>548</v>
      </c>
      <c r="C31" s="280">
        <f>SUM(C32:C38)</f>
        <v>0</v>
      </c>
    </row>
    <row r="32" spans="1:3" s="391" customFormat="1" ht="12" customHeight="1" x14ac:dyDescent="0.2">
      <c r="A32" s="15" t="s">
        <v>265</v>
      </c>
      <c r="B32" s="392" t="s">
        <v>552</v>
      </c>
      <c r="C32" s="277"/>
    </row>
    <row r="33" spans="1:3" s="391" customFormat="1" ht="12" customHeight="1" x14ac:dyDescent="0.2">
      <c r="A33" s="14" t="s">
        <v>266</v>
      </c>
      <c r="B33" s="393" t="s">
        <v>553</v>
      </c>
      <c r="C33" s="276"/>
    </row>
    <row r="34" spans="1:3" s="391" customFormat="1" ht="12" customHeight="1" x14ac:dyDescent="0.2">
      <c r="A34" s="14" t="s">
        <v>267</v>
      </c>
      <c r="B34" s="393" t="s">
        <v>554</v>
      </c>
      <c r="C34" s="276"/>
    </row>
    <row r="35" spans="1:3" s="391" customFormat="1" ht="12" customHeight="1" x14ac:dyDescent="0.2">
      <c r="A35" s="14" t="s">
        <v>268</v>
      </c>
      <c r="B35" s="393" t="s">
        <v>555</v>
      </c>
      <c r="C35" s="276"/>
    </row>
    <row r="36" spans="1:3" s="391" customFormat="1" ht="12" customHeight="1" x14ac:dyDescent="0.2">
      <c r="A36" s="14" t="s">
        <v>549</v>
      </c>
      <c r="B36" s="393" t="s">
        <v>269</v>
      </c>
      <c r="C36" s="276"/>
    </row>
    <row r="37" spans="1:3" s="391" customFormat="1" ht="12" customHeight="1" x14ac:dyDescent="0.2">
      <c r="A37" s="14" t="s">
        <v>550</v>
      </c>
      <c r="B37" s="393" t="s">
        <v>270</v>
      </c>
      <c r="C37" s="276"/>
    </row>
    <row r="38" spans="1:3" s="391" customFormat="1" ht="12" customHeight="1" thickBot="1" x14ac:dyDescent="0.25">
      <c r="A38" s="16" t="s">
        <v>551</v>
      </c>
      <c r="B38" s="490" t="s">
        <v>271</v>
      </c>
      <c r="C38" s="278"/>
    </row>
    <row r="39" spans="1:3" s="391" customFormat="1" ht="12" customHeight="1" thickBot="1" x14ac:dyDescent="0.25">
      <c r="A39" s="20" t="s">
        <v>22</v>
      </c>
      <c r="B39" s="21" t="s">
        <v>431</v>
      </c>
      <c r="C39" s="274">
        <f>SUM(C40:C50)</f>
        <v>0</v>
      </c>
    </row>
    <row r="40" spans="1:3" s="391" customFormat="1" ht="12" customHeight="1" x14ac:dyDescent="0.2">
      <c r="A40" s="15" t="s">
        <v>91</v>
      </c>
      <c r="B40" s="392" t="s">
        <v>274</v>
      </c>
      <c r="C40" s="277"/>
    </row>
    <row r="41" spans="1:3" s="391" customFormat="1" ht="12" customHeight="1" x14ac:dyDescent="0.2">
      <c r="A41" s="14" t="s">
        <v>92</v>
      </c>
      <c r="B41" s="393" t="s">
        <v>275</v>
      </c>
      <c r="C41" s="276"/>
    </row>
    <row r="42" spans="1:3" s="391" customFormat="1" ht="12" customHeight="1" x14ac:dyDescent="0.2">
      <c r="A42" s="14" t="s">
        <v>93</v>
      </c>
      <c r="B42" s="393" t="s">
        <v>276</v>
      </c>
      <c r="C42" s="276"/>
    </row>
    <row r="43" spans="1:3" s="391" customFormat="1" ht="12" customHeight="1" x14ac:dyDescent="0.2">
      <c r="A43" s="14" t="s">
        <v>174</v>
      </c>
      <c r="B43" s="393" t="s">
        <v>277</v>
      </c>
      <c r="C43" s="276"/>
    </row>
    <row r="44" spans="1:3" s="391" customFormat="1" ht="12" customHeight="1" x14ac:dyDescent="0.2">
      <c r="A44" s="14" t="s">
        <v>175</v>
      </c>
      <c r="B44" s="393" t="s">
        <v>278</v>
      </c>
      <c r="C44" s="276"/>
    </row>
    <row r="45" spans="1:3" s="391" customFormat="1" ht="12" customHeight="1" x14ac:dyDescent="0.2">
      <c r="A45" s="14" t="s">
        <v>176</v>
      </c>
      <c r="B45" s="393" t="s">
        <v>279</v>
      </c>
      <c r="C45" s="276"/>
    </row>
    <row r="46" spans="1:3" s="391" customFormat="1" ht="12" customHeight="1" x14ac:dyDescent="0.2">
      <c r="A46" s="14" t="s">
        <v>177</v>
      </c>
      <c r="B46" s="393" t="s">
        <v>280</v>
      </c>
      <c r="C46" s="276"/>
    </row>
    <row r="47" spans="1:3" s="391" customFormat="1" ht="12" customHeight="1" x14ac:dyDescent="0.2">
      <c r="A47" s="14" t="s">
        <v>178</v>
      </c>
      <c r="B47" s="393" t="s">
        <v>556</v>
      </c>
      <c r="C47" s="276"/>
    </row>
    <row r="48" spans="1:3" s="391" customFormat="1" ht="12" customHeight="1" x14ac:dyDescent="0.2">
      <c r="A48" s="14" t="s">
        <v>272</v>
      </c>
      <c r="B48" s="393" t="s">
        <v>282</v>
      </c>
      <c r="C48" s="279"/>
    </row>
    <row r="49" spans="1:3" s="391" customFormat="1" ht="12" customHeight="1" x14ac:dyDescent="0.2">
      <c r="A49" s="16" t="s">
        <v>273</v>
      </c>
      <c r="B49" s="394" t="s">
        <v>433</v>
      </c>
      <c r="C49" s="380"/>
    </row>
    <row r="50" spans="1:3" s="391" customFormat="1" ht="12" customHeight="1" thickBot="1" x14ac:dyDescent="0.25">
      <c r="A50" s="16" t="s">
        <v>432</v>
      </c>
      <c r="B50" s="271" t="s">
        <v>283</v>
      </c>
      <c r="C50" s="380"/>
    </row>
    <row r="51" spans="1:3" s="391" customFormat="1" ht="12" customHeight="1" thickBot="1" x14ac:dyDescent="0.25">
      <c r="A51" s="20" t="s">
        <v>23</v>
      </c>
      <c r="B51" s="21" t="s">
        <v>284</v>
      </c>
      <c r="C51" s="274">
        <f>SUM(C52:C56)</f>
        <v>0</v>
      </c>
    </row>
    <row r="52" spans="1:3" s="391" customFormat="1" ht="12" customHeight="1" x14ac:dyDescent="0.2">
      <c r="A52" s="15" t="s">
        <v>94</v>
      </c>
      <c r="B52" s="392" t="s">
        <v>288</v>
      </c>
      <c r="C52" s="436"/>
    </row>
    <row r="53" spans="1:3" s="391" customFormat="1" ht="12" customHeight="1" x14ac:dyDescent="0.2">
      <c r="A53" s="14" t="s">
        <v>95</v>
      </c>
      <c r="B53" s="393" t="s">
        <v>289</v>
      </c>
      <c r="C53" s="279"/>
    </row>
    <row r="54" spans="1:3" s="391" customFormat="1" ht="12" customHeight="1" x14ac:dyDescent="0.2">
      <c r="A54" s="14" t="s">
        <v>285</v>
      </c>
      <c r="B54" s="393" t="s">
        <v>290</v>
      </c>
      <c r="C54" s="279"/>
    </row>
    <row r="55" spans="1:3" s="391" customFormat="1" ht="12" customHeight="1" x14ac:dyDescent="0.2">
      <c r="A55" s="14" t="s">
        <v>286</v>
      </c>
      <c r="B55" s="393" t="s">
        <v>291</v>
      </c>
      <c r="C55" s="279"/>
    </row>
    <row r="56" spans="1:3" s="391" customFormat="1" ht="12" customHeight="1" thickBot="1" x14ac:dyDescent="0.25">
      <c r="A56" s="16" t="s">
        <v>287</v>
      </c>
      <c r="B56" s="271" t="s">
        <v>292</v>
      </c>
      <c r="C56" s="380"/>
    </row>
    <row r="57" spans="1:3" s="391" customFormat="1" ht="12" customHeight="1" thickBot="1" x14ac:dyDescent="0.25">
      <c r="A57" s="20" t="s">
        <v>179</v>
      </c>
      <c r="B57" s="21" t="s">
        <v>293</v>
      </c>
      <c r="C57" s="274">
        <f>SUM(C58:C60)</f>
        <v>0</v>
      </c>
    </row>
    <row r="58" spans="1:3" s="391" customFormat="1" ht="12" customHeight="1" x14ac:dyDescent="0.2">
      <c r="A58" s="15" t="s">
        <v>96</v>
      </c>
      <c r="B58" s="392" t="s">
        <v>294</v>
      </c>
      <c r="C58" s="277"/>
    </row>
    <row r="59" spans="1:3" s="391" customFormat="1" ht="12" customHeight="1" x14ac:dyDescent="0.2">
      <c r="A59" s="14" t="s">
        <v>97</v>
      </c>
      <c r="B59" s="393" t="s">
        <v>423</v>
      </c>
      <c r="C59" s="276"/>
    </row>
    <row r="60" spans="1:3" s="391" customFormat="1" ht="12" customHeight="1" x14ac:dyDescent="0.2">
      <c r="A60" s="14" t="s">
        <v>297</v>
      </c>
      <c r="B60" s="393" t="s">
        <v>295</v>
      </c>
      <c r="C60" s="276"/>
    </row>
    <row r="61" spans="1:3" s="391" customFormat="1" ht="12" customHeight="1" thickBot="1" x14ac:dyDescent="0.25">
      <c r="A61" s="16" t="s">
        <v>298</v>
      </c>
      <c r="B61" s="271" t="s">
        <v>296</v>
      </c>
      <c r="C61" s="278"/>
    </row>
    <row r="62" spans="1:3" s="391" customFormat="1" ht="12" customHeight="1" thickBot="1" x14ac:dyDescent="0.25">
      <c r="A62" s="20" t="s">
        <v>25</v>
      </c>
      <c r="B62" s="269" t="s">
        <v>299</v>
      </c>
      <c r="C62" s="274">
        <f>SUM(C63:C65)</f>
        <v>0</v>
      </c>
    </row>
    <row r="63" spans="1:3" s="391" customFormat="1" ht="12" customHeight="1" x14ac:dyDescent="0.2">
      <c r="A63" s="15" t="s">
        <v>180</v>
      </c>
      <c r="B63" s="392" t="s">
        <v>301</v>
      </c>
      <c r="C63" s="279"/>
    </row>
    <row r="64" spans="1:3" s="391" customFormat="1" ht="12" customHeight="1" x14ac:dyDescent="0.2">
      <c r="A64" s="14" t="s">
        <v>181</v>
      </c>
      <c r="B64" s="393" t="s">
        <v>424</v>
      </c>
      <c r="C64" s="279"/>
    </row>
    <row r="65" spans="1:3" s="391" customFormat="1" ht="12" customHeight="1" x14ac:dyDescent="0.2">
      <c r="A65" s="14" t="s">
        <v>228</v>
      </c>
      <c r="B65" s="393" t="s">
        <v>302</v>
      </c>
      <c r="C65" s="279"/>
    </row>
    <row r="66" spans="1:3" s="391" customFormat="1" ht="12" customHeight="1" thickBot="1" x14ac:dyDescent="0.25">
      <c r="A66" s="16" t="s">
        <v>300</v>
      </c>
      <c r="B66" s="271" t="s">
        <v>303</v>
      </c>
      <c r="C66" s="279"/>
    </row>
    <row r="67" spans="1:3" s="391" customFormat="1" ht="12" customHeight="1" thickBot="1" x14ac:dyDescent="0.25">
      <c r="A67" s="463" t="s">
        <v>473</v>
      </c>
      <c r="B67" s="21" t="s">
        <v>304</v>
      </c>
      <c r="C67" s="280">
        <f>+C10+C17+C24+C31+C39+C51+C57+C62</f>
        <v>0</v>
      </c>
    </row>
    <row r="68" spans="1:3" s="391" customFormat="1" ht="12" customHeight="1" thickBot="1" x14ac:dyDescent="0.25">
      <c r="A68" s="439" t="s">
        <v>305</v>
      </c>
      <c r="B68" s="269" t="s">
        <v>306</v>
      </c>
      <c r="C68" s="274">
        <f>SUM(C69:C71)</f>
        <v>0</v>
      </c>
    </row>
    <row r="69" spans="1:3" s="391" customFormat="1" ht="12" customHeight="1" x14ac:dyDescent="0.2">
      <c r="A69" s="15" t="s">
        <v>334</v>
      </c>
      <c r="B69" s="392" t="s">
        <v>307</v>
      </c>
      <c r="C69" s="279"/>
    </row>
    <row r="70" spans="1:3" s="391" customFormat="1" ht="12" customHeight="1" x14ac:dyDescent="0.2">
      <c r="A70" s="14" t="s">
        <v>343</v>
      </c>
      <c r="B70" s="393" t="s">
        <v>308</v>
      </c>
      <c r="C70" s="279"/>
    </row>
    <row r="71" spans="1:3" s="391" customFormat="1" ht="12" customHeight="1" thickBot="1" x14ac:dyDescent="0.25">
      <c r="A71" s="16" t="s">
        <v>344</v>
      </c>
      <c r="B71" s="457" t="s">
        <v>565</v>
      </c>
      <c r="C71" s="279"/>
    </row>
    <row r="72" spans="1:3" s="391" customFormat="1" ht="12" customHeight="1" thickBot="1" x14ac:dyDescent="0.25">
      <c r="A72" s="439" t="s">
        <v>310</v>
      </c>
      <c r="B72" s="269" t="s">
        <v>311</v>
      </c>
      <c r="C72" s="274">
        <f>SUM(C73:C76)</f>
        <v>0</v>
      </c>
    </row>
    <row r="73" spans="1:3" s="391" customFormat="1" ht="12" customHeight="1" x14ac:dyDescent="0.2">
      <c r="A73" s="15" t="s">
        <v>148</v>
      </c>
      <c r="B73" s="392" t="s">
        <v>312</v>
      </c>
      <c r="C73" s="279"/>
    </row>
    <row r="74" spans="1:3" s="391" customFormat="1" ht="12" customHeight="1" x14ac:dyDescent="0.2">
      <c r="A74" s="14" t="s">
        <v>149</v>
      </c>
      <c r="B74" s="393" t="s">
        <v>566</v>
      </c>
      <c r="C74" s="279"/>
    </row>
    <row r="75" spans="1:3" s="391" customFormat="1" ht="12" customHeight="1" thickBot="1" x14ac:dyDescent="0.25">
      <c r="A75" s="16" t="s">
        <v>335</v>
      </c>
      <c r="B75" s="394" t="s">
        <v>313</v>
      </c>
      <c r="C75" s="380"/>
    </row>
    <row r="76" spans="1:3" s="391" customFormat="1" ht="12" customHeight="1" thickBot="1" x14ac:dyDescent="0.25">
      <c r="A76" s="532" t="s">
        <v>336</v>
      </c>
      <c r="B76" s="533" t="s">
        <v>567</v>
      </c>
      <c r="C76" s="534"/>
    </row>
    <row r="77" spans="1:3" s="391" customFormat="1" ht="12" customHeight="1" thickBot="1" x14ac:dyDescent="0.25">
      <c r="A77" s="439" t="s">
        <v>314</v>
      </c>
      <c r="B77" s="269" t="s">
        <v>315</v>
      </c>
      <c r="C77" s="274">
        <f>SUM(C78:C79)</f>
        <v>0</v>
      </c>
    </row>
    <row r="78" spans="1:3" s="391" customFormat="1" ht="12" customHeight="1" thickBot="1" x14ac:dyDescent="0.25">
      <c r="A78" s="13" t="s">
        <v>337</v>
      </c>
      <c r="B78" s="531" t="s">
        <v>316</v>
      </c>
      <c r="C78" s="380"/>
    </row>
    <row r="79" spans="1:3" s="391" customFormat="1" ht="12" customHeight="1" thickBot="1" x14ac:dyDescent="0.25">
      <c r="A79" s="532" t="s">
        <v>338</v>
      </c>
      <c r="B79" s="533" t="s">
        <v>317</v>
      </c>
      <c r="C79" s="534"/>
    </row>
    <row r="80" spans="1:3" s="391" customFormat="1" ht="12" customHeight="1" thickBot="1" x14ac:dyDescent="0.25">
      <c r="A80" s="439" t="s">
        <v>318</v>
      </c>
      <c r="B80" s="269" t="s">
        <v>319</v>
      </c>
      <c r="C80" s="274">
        <f>SUM(C81:C83)</f>
        <v>0</v>
      </c>
    </row>
    <row r="81" spans="1:3" s="391" customFormat="1" ht="12" customHeight="1" x14ac:dyDescent="0.2">
      <c r="A81" s="15" t="s">
        <v>339</v>
      </c>
      <c r="B81" s="392" t="s">
        <v>320</v>
      </c>
      <c r="C81" s="279"/>
    </row>
    <row r="82" spans="1:3" s="391" customFormat="1" ht="12" customHeight="1" x14ac:dyDescent="0.2">
      <c r="A82" s="14" t="s">
        <v>340</v>
      </c>
      <c r="B82" s="393" t="s">
        <v>321</v>
      </c>
      <c r="C82" s="279"/>
    </row>
    <row r="83" spans="1:3" s="391" customFormat="1" ht="12" customHeight="1" thickBot="1" x14ac:dyDescent="0.25">
      <c r="A83" s="18" t="s">
        <v>341</v>
      </c>
      <c r="B83" s="535" t="s">
        <v>568</v>
      </c>
      <c r="C83" s="536"/>
    </row>
    <row r="84" spans="1:3" s="391" customFormat="1" ht="12" customHeight="1" thickBot="1" x14ac:dyDescent="0.25">
      <c r="A84" s="439" t="s">
        <v>322</v>
      </c>
      <c r="B84" s="269" t="s">
        <v>342</v>
      </c>
      <c r="C84" s="274">
        <f>SUM(C85:C88)</f>
        <v>0</v>
      </c>
    </row>
    <row r="85" spans="1:3" s="391" customFormat="1" ht="12" customHeight="1" x14ac:dyDescent="0.2">
      <c r="A85" s="396" t="s">
        <v>323</v>
      </c>
      <c r="B85" s="392" t="s">
        <v>324</v>
      </c>
      <c r="C85" s="279"/>
    </row>
    <row r="86" spans="1:3" s="391" customFormat="1" ht="12" customHeight="1" x14ac:dyDescent="0.2">
      <c r="A86" s="397" t="s">
        <v>325</v>
      </c>
      <c r="B86" s="393" t="s">
        <v>326</v>
      </c>
      <c r="C86" s="279"/>
    </row>
    <row r="87" spans="1:3" s="391" customFormat="1" ht="12" customHeight="1" x14ac:dyDescent="0.2">
      <c r="A87" s="397" t="s">
        <v>327</v>
      </c>
      <c r="B87" s="393" t="s">
        <v>328</v>
      </c>
      <c r="C87" s="279"/>
    </row>
    <row r="88" spans="1:3" s="391" customFormat="1" ht="12" customHeight="1" thickBot="1" x14ac:dyDescent="0.25">
      <c r="A88" s="398" t="s">
        <v>329</v>
      </c>
      <c r="B88" s="271" t="s">
        <v>330</v>
      </c>
      <c r="C88" s="279"/>
    </row>
    <row r="89" spans="1:3" s="391" customFormat="1" ht="12" customHeight="1" thickBot="1" x14ac:dyDescent="0.25">
      <c r="A89" s="439" t="s">
        <v>331</v>
      </c>
      <c r="B89" s="269" t="s">
        <v>472</v>
      </c>
      <c r="C89" s="437"/>
    </row>
    <row r="90" spans="1:3" s="391" customFormat="1" ht="13.5" customHeight="1" thickBot="1" x14ac:dyDescent="0.25">
      <c r="A90" s="439" t="s">
        <v>333</v>
      </c>
      <c r="B90" s="269" t="s">
        <v>332</v>
      </c>
      <c r="C90" s="437"/>
    </row>
    <row r="91" spans="1:3" s="391" customFormat="1" ht="15.75" customHeight="1" thickBot="1" x14ac:dyDescent="0.25">
      <c r="A91" s="439" t="s">
        <v>345</v>
      </c>
      <c r="B91" s="399" t="s">
        <v>475</v>
      </c>
      <c r="C91" s="280">
        <f>+C68+C72+C77+C80+C84+C90+C89</f>
        <v>0</v>
      </c>
    </row>
    <row r="92" spans="1:3" s="391" customFormat="1" ht="16.5" customHeight="1" thickBot="1" x14ac:dyDescent="0.25">
      <c r="A92" s="440" t="s">
        <v>474</v>
      </c>
      <c r="B92" s="400" t="s">
        <v>476</v>
      </c>
      <c r="C92" s="280">
        <f>+C67+C91</f>
        <v>0</v>
      </c>
    </row>
    <row r="93" spans="1:3" s="391" customFormat="1" ht="11.1" customHeight="1" x14ac:dyDescent="0.2">
      <c r="A93" s="5"/>
      <c r="B93" s="6"/>
      <c r="C93" s="281"/>
    </row>
    <row r="94" spans="1:3" ht="16.5" customHeight="1" x14ac:dyDescent="0.25">
      <c r="A94" s="722" t="s">
        <v>47</v>
      </c>
      <c r="B94" s="722"/>
      <c r="C94" s="722"/>
    </row>
    <row r="95" spans="1:3" s="401" customFormat="1" ht="16.5" customHeight="1" thickBot="1" x14ac:dyDescent="0.3">
      <c r="A95" s="719" t="s">
        <v>152</v>
      </c>
      <c r="B95" s="719"/>
      <c r="C95" s="544" t="str">
        <f>C7</f>
        <v>Forintban!</v>
      </c>
    </row>
    <row r="96" spans="1:3" ht="38.1" customHeight="1" thickBot="1" x14ac:dyDescent="0.3">
      <c r="A96" s="524" t="s">
        <v>69</v>
      </c>
      <c r="B96" s="525" t="s">
        <v>48</v>
      </c>
      <c r="C96" s="526" t="str">
        <f>+C8</f>
        <v>2019. évi előirányzat</v>
      </c>
    </row>
    <row r="97" spans="1:3" s="390" customFormat="1" ht="12" customHeight="1" thickBot="1" x14ac:dyDescent="0.25">
      <c r="A97" s="524"/>
      <c r="B97" s="525" t="s">
        <v>490</v>
      </c>
      <c r="C97" s="526" t="s">
        <v>491</v>
      </c>
    </row>
    <row r="98" spans="1:3" ht="12" customHeight="1" thickBot="1" x14ac:dyDescent="0.3">
      <c r="A98" s="22" t="s">
        <v>18</v>
      </c>
      <c r="B98" s="27" t="s">
        <v>434</v>
      </c>
      <c r="C98" s="273">
        <f>C99+C100+C101+C102+C103+C116</f>
        <v>0</v>
      </c>
    </row>
    <row r="99" spans="1:3" ht="12" customHeight="1" x14ac:dyDescent="0.25">
      <c r="A99" s="17" t="s">
        <v>98</v>
      </c>
      <c r="B99" s="10" t="s">
        <v>49</v>
      </c>
      <c r="C99" s="275"/>
    </row>
    <row r="100" spans="1:3" ht="12" customHeight="1" x14ac:dyDescent="0.25">
      <c r="A100" s="14" t="s">
        <v>99</v>
      </c>
      <c r="B100" s="8" t="s">
        <v>182</v>
      </c>
      <c r="C100" s="276"/>
    </row>
    <row r="101" spans="1:3" ht="12" customHeight="1" x14ac:dyDescent="0.25">
      <c r="A101" s="14" t="s">
        <v>100</v>
      </c>
      <c r="B101" s="8" t="s">
        <v>139</v>
      </c>
      <c r="C101" s="278"/>
    </row>
    <row r="102" spans="1:3" ht="12" customHeight="1" x14ac:dyDescent="0.25">
      <c r="A102" s="14" t="s">
        <v>101</v>
      </c>
      <c r="B102" s="11" t="s">
        <v>183</v>
      </c>
      <c r="C102" s="278"/>
    </row>
    <row r="103" spans="1:3" ht="12" customHeight="1" x14ac:dyDescent="0.25">
      <c r="A103" s="14" t="s">
        <v>112</v>
      </c>
      <c r="B103" s="19" t="s">
        <v>184</v>
      </c>
      <c r="C103" s="278"/>
    </row>
    <row r="104" spans="1:3" ht="12" customHeight="1" x14ac:dyDescent="0.25">
      <c r="A104" s="14" t="s">
        <v>102</v>
      </c>
      <c r="B104" s="8" t="s">
        <v>439</v>
      </c>
      <c r="C104" s="278"/>
    </row>
    <row r="105" spans="1:3" ht="12" customHeight="1" x14ac:dyDescent="0.25">
      <c r="A105" s="14" t="s">
        <v>103</v>
      </c>
      <c r="B105" s="134" t="s">
        <v>438</v>
      </c>
      <c r="C105" s="278"/>
    </row>
    <row r="106" spans="1:3" ht="12" customHeight="1" x14ac:dyDescent="0.25">
      <c r="A106" s="14" t="s">
        <v>113</v>
      </c>
      <c r="B106" s="134" t="s">
        <v>437</v>
      </c>
      <c r="C106" s="278"/>
    </row>
    <row r="107" spans="1:3" ht="12" customHeight="1" x14ac:dyDescent="0.25">
      <c r="A107" s="14" t="s">
        <v>114</v>
      </c>
      <c r="B107" s="132" t="s">
        <v>348</v>
      </c>
      <c r="C107" s="278"/>
    </row>
    <row r="108" spans="1:3" ht="12" customHeight="1" x14ac:dyDescent="0.25">
      <c r="A108" s="14" t="s">
        <v>115</v>
      </c>
      <c r="B108" s="133" t="s">
        <v>349</v>
      </c>
      <c r="C108" s="278"/>
    </row>
    <row r="109" spans="1:3" ht="12" customHeight="1" x14ac:dyDescent="0.25">
      <c r="A109" s="14" t="s">
        <v>116</v>
      </c>
      <c r="B109" s="133" t="s">
        <v>350</v>
      </c>
      <c r="C109" s="278"/>
    </row>
    <row r="110" spans="1:3" ht="12" customHeight="1" x14ac:dyDescent="0.25">
      <c r="A110" s="14" t="s">
        <v>118</v>
      </c>
      <c r="B110" s="132" t="s">
        <v>351</v>
      </c>
      <c r="C110" s="278"/>
    </row>
    <row r="111" spans="1:3" ht="12" customHeight="1" x14ac:dyDescent="0.25">
      <c r="A111" s="14" t="s">
        <v>185</v>
      </c>
      <c r="B111" s="132" t="s">
        <v>352</v>
      </c>
      <c r="C111" s="278"/>
    </row>
    <row r="112" spans="1:3" ht="12" customHeight="1" x14ac:dyDescent="0.25">
      <c r="A112" s="14" t="s">
        <v>346</v>
      </c>
      <c r="B112" s="133" t="s">
        <v>353</v>
      </c>
      <c r="C112" s="278"/>
    </row>
    <row r="113" spans="1:3" ht="12" customHeight="1" x14ac:dyDescent="0.25">
      <c r="A113" s="13" t="s">
        <v>347</v>
      </c>
      <c r="B113" s="134" t="s">
        <v>354</v>
      </c>
      <c r="C113" s="278"/>
    </row>
    <row r="114" spans="1:3" ht="12" customHeight="1" x14ac:dyDescent="0.25">
      <c r="A114" s="14" t="s">
        <v>435</v>
      </c>
      <c r="B114" s="134" t="s">
        <v>355</v>
      </c>
      <c r="C114" s="278"/>
    </row>
    <row r="115" spans="1:3" ht="12" customHeight="1" x14ac:dyDescent="0.25">
      <c r="A115" s="16" t="s">
        <v>436</v>
      </c>
      <c r="B115" s="134" t="s">
        <v>356</v>
      </c>
      <c r="C115" s="278"/>
    </row>
    <row r="116" spans="1:3" ht="12" customHeight="1" x14ac:dyDescent="0.25">
      <c r="A116" s="14" t="s">
        <v>440</v>
      </c>
      <c r="B116" s="11" t="s">
        <v>50</v>
      </c>
      <c r="C116" s="276"/>
    </row>
    <row r="117" spans="1:3" ht="12" customHeight="1" x14ac:dyDescent="0.25">
      <c r="A117" s="14" t="s">
        <v>441</v>
      </c>
      <c r="B117" s="8" t="s">
        <v>443</v>
      </c>
      <c r="C117" s="276"/>
    </row>
    <row r="118" spans="1:3" ht="12" customHeight="1" thickBot="1" x14ac:dyDescent="0.3">
      <c r="A118" s="18" t="s">
        <v>442</v>
      </c>
      <c r="B118" s="461" t="s">
        <v>444</v>
      </c>
      <c r="C118" s="282"/>
    </row>
    <row r="119" spans="1:3" ht="12" customHeight="1" thickBot="1" x14ac:dyDescent="0.3">
      <c r="A119" s="458" t="s">
        <v>19</v>
      </c>
      <c r="B119" s="459" t="s">
        <v>357</v>
      </c>
      <c r="C119" s="460">
        <f>+C120+C122+C124</f>
        <v>0</v>
      </c>
    </row>
    <row r="120" spans="1:3" ht="12" customHeight="1" x14ac:dyDescent="0.25">
      <c r="A120" s="15" t="s">
        <v>104</v>
      </c>
      <c r="B120" s="8" t="s">
        <v>227</v>
      </c>
      <c r="C120" s="277"/>
    </row>
    <row r="121" spans="1:3" ht="12" customHeight="1" x14ac:dyDescent="0.25">
      <c r="A121" s="15" t="s">
        <v>105</v>
      </c>
      <c r="B121" s="12" t="s">
        <v>361</v>
      </c>
      <c r="C121" s="277"/>
    </row>
    <row r="122" spans="1:3" ht="12" customHeight="1" x14ac:dyDescent="0.25">
      <c r="A122" s="15" t="s">
        <v>106</v>
      </c>
      <c r="B122" s="12" t="s">
        <v>186</v>
      </c>
      <c r="C122" s="276"/>
    </row>
    <row r="123" spans="1:3" ht="12" customHeight="1" x14ac:dyDescent="0.25">
      <c r="A123" s="15" t="s">
        <v>107</v>
      </c>
      <c r="B123" s="12" t="s">
        <v>362</v>
      </c>
      <c r="C123" s="244"/>
    </row>
    <row r="124" spans="1:3" ht="12" customHeight="1" x14ac:dyDescent="0.25">
      <c r="A124" s="15" t="s">
        <v>108</v>
      </c>
      <c r="B124" s="271" t="s">
        <v>570</v>
      </c>
      <c r="C124" s="244"/>
    </row>
    <row r="125" spans="1:3" ht="12" customHeight="1" x14ac:dyDescent="0.25">
      <c r="A125" s="15" t="s">
        <v>117</v>
      </c>
      <c r="B125" s="270" t="s">
        <v>425</v>
      </c>
      <c r="C125" s="244"/>
    </row>
    <row r="126" spans="1:3" ht="12" customHeight="1" x14ac:dyDescent="0.25">
      <c r="A126" s="15" t="s">
        <v>119</v>
      </c>
      <c r="B126" s="388" t="s">
        <v>367</v>
      </c>
      <c r="C126" s="244"/>
    </row>
    <row r="127" spans="1:3" x14ac:dyDescent="0.25">
      <c r="A127" s="15" t="s">
        <v>187</v>
      </c>
      <c r="B127" s="133" t="s">
        <v>350</v>
      </c>
      <c r="C127" s="244"/>
    </row>
    <row r="128" spans="1:3" ht="12" customHeight="1" x14ac:dyDescent="0.25">
      <c r="A128" s="15" t="s">
        <v>188</v>
      </c>
      <c r="B128" s="133" t="s">
        <v>366</v>
      </c>
      <c r="C128" s="244"/>
    </row>
    <row r="129" spans="1:3" ht="12" customHeight="1" x14ac:dyDescent="0.25">
      <c r="A129" s="15" t="s">
        <v>189</v>
      </c>
      <c r="B129" s="133" t="s">
        <v>365</v>
      </c>
      <c r="C129" s="244"/>
    </row>
    <row r="130" spans="1:3" ht="12" customHeight="1" x14ac:dyDescent="0.25">
      <c r="A130" s="15" t="s">
        <v>358</v>
      </c>
      <c r="B130" s="133" t="s">
        <v>353</v>
      </c>
      <c r="C130" s="244"/>
    </row>
    <row r="131" spans="1:3" ht="12" customHeight="1" x14ac:dyDescent="0.25">
      <c r="A131" s="15" t="s">
        <v>359</v>
      </c>
      <c r="B131" s="133" t="s">
        <v>364</v>
      </c>
      <c r="C131" s="244"/>
    </row>
    <row r="132" spans="1:3" ht="16.5" thickBot="1" x14ac:dyDescent="0.3">
      <c r="A132" s="13" t="s">
        <v>360</v>
      </c>
      <c r="B132" s="133" t="s">
        <v>363</v>
      </c>
      <c r="C132" s="246"/>
    </row>
    <row r="133" spans="1:3" ht="12" customHeight="1" thickBot="1" x14ac:dyDescent="0.3">
      <c r="A133" s="20" t="s">
        <v>20</v>
      </c>
      <c r="B133" s="116" t="s">
        <v>445</v>
      </c>
      <c r="C133" s="274">
        <f>+C98+C119</f>
        <v>0</v>
      </c>
    </row>
    <row r="134" spans="1:3" ht="12" customHeight="1" thickBot="1" x14ac:dyDescent="0.3">
      <c r="A134" s="20" t="s">
        <v>21</v>
      </c>
      <c r="B134" s="116" t="s">
        <v>446</v>
      </c>
      <c r="C134" s="274">
        <f>+C135+C136+C137</f>
        <v>0</v>
      </c>
    </row>
    <row r="135" spans="1:3" ht="12" customHeight="1" x14ac:dyDescent="0.25">
      <c r="A135" s="15" t="s">
        <v>265</v>
      </c>
      <c r="B135" s="12" t="s">
        <v>453</v>
      </c>
      <c r="C135" s="244"/>
    </row>
    <row r="136" spans="1:3" ht="12" customHeight="1" x14ac:dyDescent="0.25">
      <c r="A136" s="15" t="s">
        <v>266</v>
      </c>
      <c r="B136" s="12" t="s">
        <v>454</v>
      </c>
      <c r="C136" s="244"/>
    </row>
    <row r="137" spans="1:3" ht="12" customHeight="1" thickBot="1" x14ac:dyDescent="0.3">
      <c r="A137" s="13" t="s">
        <v>267</v>
      </c>
      <c r="B137" s="12" t="s">
        <v>455</v>
      </c>
      <c r="C137" s="244"/>
    </row>
    <row r="138" spans="1:3" ht="12" customHeight="1" thickBot="1" x14ac:dyDescent="0.3">
      <c r="A138" s="20" t="s">
        <v>22</v>
      </c>
      <c r="B138" s="116" t="s">
        <v>447</v>
      </c>
      <c r="C138" s="274">
        <f>SUM(C139:C144)</f>
        <v>0</v>
      </c>
    </row>
    <row r="139" spans="1:3" ht="12" customHeight="1" x14ac:dyDescent="0.25">
      <c r="A139" s="15" t="s">
        <v>91</v>
      </c>
      <c r="B139" s="9" t="s">
        <v>456</v>
      </c>
      <c r="C139" s="244"/>
    </row>
    <row r="140" spans="1:3" ht="12" customHeight="1" x14ac:dyDescent="0.25">
      <c r="A140" s="15" t="s">
        <v>92</v>
      </c>
      <c r="B140" s="9" t="s">
        <v>448</v>
      </c>
      <c r="C140" s="244"/>
    </row>
    <row r="141" spans="1:3" ht="12" customHeight="1" x14ac:dyDescent="0.25">
      <c r="A141" s="15" t="s">
        <v>93</v>
      </c>
      <c r="B141" s="9" t="s">
        <v>449</v>
      </c>
      <c r="C141" s="244"/>
    </row>
    <row r="142" spans="1:3" ht="12" customHeight="1" x14ac:dyDescent="0.25">
      <c r="A142" s="15" t="s">
        <v>174</v>
      </c>
      <c r="B142" s="9" t="s">
        <v>450</v>
      </c>
      <c r="C142" s="244"/>
    </row>
    <row r="143" spans="1:3" ht="12" customHeight="1" thickBot="1" x14ac:dyDescent="0.3">
      <c r="A143" s="13" t="s">
        <v>175</v>
      </c>
      <c r="B143" s="7" t="s">
        <v>451</v>
      </c>
      <c r="C143" s="246"/>
    </row>
    <row r="144" spans="1:3" ht="12" customHeight="1" thickBot="1" x14ac:dyDescent="0.3">
      <c r="A144" s="532" t="s">
        <v>176</v>
      </c>
      <c r="B144" s="537" t="s">
        <v>452</v>
      </c>
      <c r="C144" s="538"/>
    </row>
    <row r="145" spans="1:9" ht="12" customHeight="1" thickBot="1" x14ac:dyDescent="0.3">
      <c r="A145" s="20" t="s">
        <v>23</v>
      </c>
      <c r="B145" s="116" t="s">
        <v>460</v>
      </c>
      <c r="C145" s="280">
        <f>+C146+C147+C148+C149</f>
        <v>0</v>
      </c>
    </row>
    <row r="146" spans="1:9" ht="12" customHeight="1" x14ac:dyDescent="0.25">
      <c r="A146" s="15" t="s">
        <v>94</v>
      </c>
      <c r="B146" s="9" t="s">
        <v>368</v>
      </c>
      <c r="C146" s="244"/>
    </row>
    <row r="147" spans="1:9" ht="12" customHeight="1" x14ac:dyDescent="0.25">
      <c r="A147" s="15" t="s">
        <v>95</v>
      </c>
      <c r="B147" s="9" t="s">
        <v>369</v>
      </c>
      <c r="C147" s="244"/>
    </row>
    <row r="148" spans="1:9" ht="12" customHeight="1" thickBot="1" x14ac:dyDescent="0.3">
      <c r="A148" s="13" t="s">
        <v>285</v>
      </c>
      <c r="B148" s="7" t="s">
        <v>461</v>
      </c>
      <c r="C148" s="246"/>
    </row>
    <row r="149" spans="1:9" ht="12" customHeight="1" thickBot="1" x14ac:dyDescent="0.3">
      <c r="A149" s="532" t="s">
        <v>286</v>
      </c>
      <c r="B149" s="537" t="s">
        <v>387</v>
      </c>
      <c r="C149" s="538"/>
    </row>
    <row r="150" spans="1:9" ht="12" customHeight="1" thickBot="1" x14ac:dyDescent="0.3">
      <c r="A150" s="20" t="s">
        <v>24</v>
      </c>
      <c r="B150" s="116" t="s">
        <v>462</v>
      </c>
      <c r="C150" s="283">
        <f>SUM(C151:C155)</f>
        <v>0</v>
      </c>
    </row>
    <row r="151" spans="1:9" ht="12" customHeight="1" x14ac:dyDescent="0.25">
      <c r="A151" s="15" t="s">
        <v>96</v>
      </c>
      <c r="B151" s="9" t="s">
        <v>457</v>
      </c>
      <c r="C151" s="244"/>
    </row>
    <row r="152" spans="1:9" ht="12" customHeight="1" x14ac:dyDescent="0.25">
      <c r="A152" s="15" t="s">
        <v>97</v>
      </c>
      <c r="B152" s="9" t="s">
        <v>464</v>
      </c>
      <c r="C152" s="244"/>
    </row>
    <row r="153" spans="1:9" ht="12" customHeight="1" x14ac:dyDescent="0.25">
      <c r="A153" s="15" t="s">
        <v>297</v>
      </c>
      <c r="B153" s="9" t="s">
        <v>459</v>
      </c>
      <c r="C153" s="244"/>
    </row>
    <row r="154" spans="1:9" ht="12" customHeight="1" x14ac:dyDescent="0.25">
      <c r="A154" s="15" t="s">
        <v>298</v>
      </c>
      <c r="B154" s="9" t="s">
        <v>515</v>
      </c>
      <c r="C154" s="244"/>
    </row>
    <row r="155" spans="1:9" ht="12" customHeight="1" thickBot="1" x14ac:dyDescent="0.3">
      <c r="A155" s="15" t="s">
        <v>463</v>
      </c>
      <c r="B155" s="9" t="s">
        <v>466</v>
      </c>
      <c r="C155" s="244"/>
    </row>
    <row r="156" spans="1:9" ht="12" customHeight="1" thickBot="1" x14ac:dyDescent="0.3">
      <c r="A156" s="20" t="s">
        <v>25</v>
      </c>
      <c r="B156" s="116" t="s">
        <v>467</v>
      </c>
      <c r="C156" s="462"/>
    </row>
    <row r="157" spans="1:9" ht="12" customHeight="1" thickBot="1" x14ac:dyDescent="0.3">
      <c r="A157" s="20" t="s">
        <v>26</v>
      </c>
      <c r="B157" s="116" t="s">
        <v>468</v>
      </c>
      <c r="C157" s="462"/>
    </row>
    <row r="158" spans="1:9" ht="15.2" customHeight="1" thickBot="1" x14ac:dyDescent="0.3">
      <c r="A158" s="20" t="s">
        <v>27</v>
      </c>
      <c r="B158" s="116" t="s">
        <v>470</v>
      </c>
      <c r="C158" s="539">
        <f>+C134+C138+C145+C150+C156+C157</f>
        <v>0</v>
      </c>
      <c r="F158" s="403"/>
      <c r="G158" s="404"/>
      <c r="H158" s="404"/>
      <c r="I158" s="404"/>
    </row>
    <row r="159" spans="1:9" s="391" customFormat="1" ht="17.25" customHeight="1" thickBot="1" x14ac:dyDescent="0.25">
      <c r="A159" s="272" t="s">
        <v>28</v>
      </c>
      <c r="B159" s="540" t="s">
        <v>469</v>
      </c>
      <c r="C159" s="539">
        <f>+C133+C158</f>
        <v>0</v>
      </c>
    </row>
    <row r="160" spans="1:9" ht="15.95" customHeight="1" x14ac:dyDescent="0.25">
      <c r="A160" s="541"/>
      <c r="B160" s="541"/>
      <c r="C160" s="603">
        <f>C92-C159</f>
        <v>0</v>
      </c>
    </row>
    <row r="161" spans="1:4" x14ac:dyDescent="0.25">
      <c r="A161" s="720" t="s">
        <v>370</v>
      </c>
      <c r="B161" s="720"/>
      <c r="C161" s="720"/>
    </row>
    <row r="162" spans="1:4" ht="15.2" customHeight="1" thickBot="1" x14ac:dyDescent="0.3">
      <c r="A162" s="721" t="s">
        <v>153</v>
      </c>
      <c r="B162" s="721"/>
      <c r="C162" s="545" t="str">
        <f>C95</f>
        <v>Forintban!</v>
      </c>
    </row>
    <row r="163" spans="1:4" ht="13.5" customHeight="1" thickBot="1" x14ac:dyDescent="0.3">
      <c r="A163" s="20">
        <v>1</v>
      </c>
      <c r="B163" s="26" t="s">
        <v>471</v>
      </c>
      <c r="C163" s="274">
        <f>+C67-C133</f>
        <v>0</v>
      </c>
      <c r="D163" s="405"/>
    </row>
    <row r="164" spans="1:4" ht="27.75" customHeight="1" thickBot="1" x14ac:dyDescent="0.3">
      <c r="A164" s="20" t="s">
        <v>19</v>
      </c>
      <c r="B164" s="26" t="s">
        <v>477</v>
      </c>
      <c r="C164" s="274">
        <f>+C91-C158</f>
        <v>0</v>
      </c>
    </row>
  </sheetData>
  <sheetProtection sheet="1"/>
  <mergeCells count="7">
    <mergeCell ref="A162:B162"/>
    <mergeCell ref="B1:C1"/>
    <mergeCell ref="A6:C6"/>
    <mergeCell ref="A7:B7"/>
    <mergeCell ref="A94:C94"/>
    <mergeCell ref="A95:B95"/>
    <mergeCell ref="A161:C161"/>
  </mergeCells>
  <printOptions horizontalCentered="1"/>
  <pageMargins left="0.6692913385826772" right="0.6692913385826772" top="0.86614173228346458" bottom="0.86614173228346458" header="0" footer="0"/>
  <pageSetup paperSize="9" scale="74" fitToHeight="2" orientation="portrait" r:id="rId1"/>
  <headerFooter alignWithMargins="0"/>
  <rowBreaks count="2" manualBreakCount="2">
    <brk id="67" max="2" man="1"/>
    <brk id="144" max="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5710A-9118-4E76-AB1D-D59E28A57F57}">
  <sheetPr>
    <tabColor rgb="FF92D050"/>
  </sheetPr>
  <dimension ref="A1:I164"/>
  <sheetViews>
    <sheetView zoomScale="120" zoomScaleNormal="120" zoomScaleSheetLayoutView="100" workbookViewId="0">
      <selection activeCell="E8" sqref="E8"/>
    </sheetView>
  </sheetViews>
  <sheetFormatPr defaultRowHeight="15.75" x14ac:dyDescent="0.25"/>
  <cols>
    <col min="1" max="1" width="9.5" style="358" customWidth="1"/>
    <col min="2" max="2" width="99.33203125" style="358" customWidth="1"/>
    <col min="3" max="3" width="21.6640625" style="359" customWidth="1"/>
    <col min="4" max="4" width="9" style="389" customWidth="1"/>
    <col min="5" max="16384" width="9.33203125" style="389"/>
  </cols>
  <sheetData>
    <row r="1" spans="1:3" ht="18.75" customHeight="1" x14ac:dyDescent="0.25">
      <c r="A1" s="594"/>
      <c r="B1" s="715" t="str">
        <f>CONCATENATE("1.4. melléklet ",ALAPADATOK!A7," ",ALAPADATOK!B7," ",ALAPADATOK!C7," ",ALAPADATOK!D7," ",ALAPADATOK!E7," ",ALAPADATOK!F7," ",ALAPADATOK!G7," ",ALAPADATOK!H7)</f>
        <v>1.4. melléklet a … / 2019 ( I.31. ) önkormányzati rendelethez</v>
      </c>
      <c r="C1" s="716"/>
    </row>
    <row r="2" spans="1:3" ht="21.95" customHeight="1" x14ac:dyDescent="0.25">
      <c r="A2" s="595"/>
      <c r="B2" s="596" t="str">
        <f>CONCATENATE(ALAPADATOK!A3)</f>
        <v>Sajószöged Községi Önkormányzat</v>
      </c>
      <c r="C2" s="597"/>
    </row>
    <row r="3" spans="1:3" ht="21.95" customHeight="1" x14ac:dyDescent="0.25">
      <c r="A3" s="597"/>
      <c r="B3" s="596" t="s">
        <v>575</v>
      </c>
      <c r="C3" s="597"/>
    </row>
    <row r="4" spans="1:3" ht="21.95" customHeight="1" x14ac:dyDescent="0.25">
      <c r="A4" s="597"/>
      <c r="B4" s="596" t="s">
        <v>579</v>
      </c>
      <c r="C4" s="597"/>
    </row>
    <row r="5" spans="1:3" ht="21.95" customHeight="1" x14ac:dyDescent="0.25">
      <c r="A5" s="594"/>
      <c r="B5" s="594"/>
      <c r="C5" s="598"/>
    </row>
    <row r="6" spans="1:3" ht="15.2" customHeight="1" x14ac:dyDescent="0.25">
      <c r="A6" s="717" t="s">
        <v>15</v>
      </c>
      <c r="B6" s="717"/>
      <c r="C6" s="717"/>
    </row>
    <row r="7" spans="1:3" ht="15.2" customHeight="1" thickBot="1" x14ac:dyDescent="0.3">
      <c r="A7" s="718" t="s">
        <v>151</v>
      </c>
      <c r="B7" s="718"/>
      <c r="C7" s="543" t="str">
        <f>CONCATENATE('KV_1.1.sz.mell.'!C7)</f>
        <v>Forintban!</v>
      </c>
    </row>
    <row r="8" spans="1:3" ht="24" customHeight="1" thickBot="1" x14ac:dyDescent="0.3">
      <c r="A8" s="599" t="s">
        <v>69</v>
      </c>
      <c r="B8" s="600" t="s">
        <v>17</v>
      </c>
      <c r="C8" s="601" t="str">
        <f>+CONCATENATE(LEFT(KV_ÖSSZEFÜGGÉSEK!A5,4),". évi előirányzat")</f>
        <v>2019. évi előirányzat</v>
      </c>
    </row>
    <row r="9" spans="1:3" s="390" customFormat="1" ht="12" customHeight="1" thickBot="1" x14ac:dyDescent="0.25">
      <c r="A9" s="527"/>
      <c r="B9" s="528" t="s">
        <v>490</v>
      </c>
      <c r="C9" s="529" t="s">
        <v>491</v>
      </c>
    </row>
    <row r="10" spans="1:3" s="391" customFormat="1" ht="12" customHeight="1" thickBot="1" x14ac:dyDescent="0.25">
      <c r="A10" s="20" t="s">
        <v>18</v>
      </c>
      <c r="B10" s="21" t="s">
        <v>249</v>
      </c>
      <c r="C10" s="274">
        <f>+C11+C12+C13+C14+C15+C16</f>
        <v>0</v>
      </c>
    </row>
    <row r="11" spans="1:3" s="391" customFormat="1" ht="12" customHeight="1" x14ac:dyDescent="0.2">
      <c r="A11" s="15" t="s">
        <v>98</v>
      </c>
      <c r="B11" s="392" t="s">
        <v>250</v>
      </c>
      <c r="C11" s="277"/>
    </row>
    <row r="12" spans="1:3" s="391" customFormat="1" ht="12" customHeight="1" x14ac:dyDescent="0.2">
      <c r="A12" s="14" t="s">
        <v>99</v>
      </c>
      <c r="B12" s="393" t="s">
        <v>251</v>
      </c>
      <c r="C12" s="276"/>
    </row>
    <row r="13" spans="1:3" s="391" customFormat="1" ht="12" customHeight="1" x14ac:dyDescent="0.2">
      <c r="A13" s="14" t="s">
        <v>100</v>
      </c>
      <c r="B13" s="393" t="s">
        <v>547</v>
      </c>
      <c r="C13" s="276"/>
    </row>
    <row r="14" spans="1:3" s="391" customFormat="1" ht="12" customHeight="1" x14ac:dyDescent="0.2">
      <c r="A14" s="14" t="s">
        <v>101</v>
      </c>
      <c r="B14" s="393" t="s">
        <v>253</v>
      </c>
      <c r="C14" s="276"/>
    </row>
    <row r="15" spans="1:3" s="391" customFormat="1" ht="12" customHeight="1" x14ac:dyDescent="0.2">
      <c r="A15" s="14" t="s">
        <v>147</v>
      </c>
      <c r="B15" s="270" t="s">
        <v>429</v>
      </c>
      <c r="C15" s="276"/>
    </row>
    <row r="16" spans="1:3" s="391" customFormat="1" ht="12" customHeight="1" thickBot="1" x14ac:dyDescent="0.25">
      <c r="A16" s="16" t="s">
        <v>102</v>
      </c>
      <c r="B16" s="271" t="s">
        <v>430</v>
      </c>
      <c r="C16" s="276"/>
    </row>
    <row r="17" spans="1:3" s="391" customFormat="1" ht="12" customHeight="1" thickBot="1" x14ac:dyDescent="0.25">
      <c r="A17" s="20" t="s">
        <v>19</v>
      </c>
      <c r="B17" s="269" t="s">
        <v>254</v>
      </c>
      <c r="C17" s="274">
        <f>+C18+C19+C20+C21+C22</f>
        <v>0</v>
      </c>
    </row>
    <row r="18" spans="1:3" s="391" customFormat="1" ht="12" customHeight="1" x14ac:dyDescent="0.2">
      <c r="A18" s="15" t="s">
        <v>104</v>
      </c>
      <c r="B18" s="392" t="s">
        <v>255</v>
      </c>
      <c r="C18" s="277"/>
    </row>
    <row r="19" spans="1:3" s="391" customFormat="1" ht="12" customHeight="1" x14ac:dyDescent="0.2">
      <c r="A19" s="14" t="s">
        <v>105</v>
      </c>
      <c r="B19" s="393" t="s">
        <v>256</v>
      </c>
      <c r="C19" s="276"/>
    </row>
    <row r="20" spans="1:3" s="391" customFormat="1" ht="12" customHeight="1" x14ac:dyDescent="0.2">
      <c r="A20" s="14" t="s">
        <v>106</v>
      </c>
      <c r="B20" s="393" t="s">
        <v>419</v>
      </c>
      <c r="C20" s="276"/>
    </row>
    <row r="21" spans="1:3" s="391" customFormat="1" ht="12" customHeight="1" x14ac:dyDescent="0.2">
      <c r="A21" s="14" t="s">
        <v>107</v>
      </c>
      <c r="B21" s="393" t="s">
        <v>420</v>
      </c>
      <c r="C21" s="276"/>
    </row>
    <row r="22" spans="1:3" s="391" customFormat="1" ht="12" customHeight="1" x14ac:dyDescent="0.2">
      <c r="A22" s="14" t="s">
        <v>108</v>
      </c>
      <c r="B22" s="393" t="s">
        <v>569</v>
      </c>
      <c r="C22" s="276"/>
    </row>
    <row r="23" spans="1:3" s="391" customFormat="1" ht="12" customHeight="1" thickBot="1" x14ac:dyDescent="0.25">
      <c r="A23" s="16" t="s">
        <v>117</v>
      </c>
      <c r="B23" s="271" t="s">
        <v>258</v>
      </c>
      <c r="C23" s="278"/>
    </row>
    <row r="24" spans="1:3" s="391" customFormat="1" ht="12" customHeight="1" thickBot="1" x14ac:dyDescent="0.25">
      <c r="A24" s="20" t="s">
        <v>20</v>
      </c>
      <c r="B24" s="21" t="s">
        <v>259</v>
      </c>
      <c r="C24" s="274">
        <f>+C25+C26+C27+C28+C29</f>
        <v>0</v>
      </c>
    </row>
    <row r="25" spans="1:3" s="391" customFormat="1" ht="12" customHeight="1" x14ac:dyDescent="0.2">
      <c r="A25" s="15" t="s">
        <v>87</v>
      </c>
      <c r="B25" s="392" t="s">
        <v>260</v>
      </c>
      <c r="C25" s="277"/>
    </row>
    <row r="26" spans="1:3" s="391" customFormat="1" ht="12" customHeight="1" x14ac:dyDescent="0.2">
      <c r="A26" s="14" t="s">
        <v>88</v>
      </c>
      <c r="B26" s="393" t="s">
        <v>261</v>
      </c>
      <c r="C26" s="276"/>
    </row>
    <row r="27" spans="1:3" s="391" customFormat="1" ht="12" customHeight="1" x14ac:dyDescent="0.2">
      <c r="A27" s="14" t="s">
        <v>89</v>
      </c>
      <c r="B27" s="393" t="s">
        <v>421</v>
      </c>
      <c r="C27" s="276"/>
    </row>
    <row r="28" spans="1:3" s="391" customFormat="1" ht="12" customHeight="1" x14ac:dyDescent="0.2">
      <c r="A28" s="14" t="s">
        <v>90</v>
      </c>
      <c r="B28" s="393" t="s">
        <v>422</v>
      </c>
      <c r="C28" s="276"/>
    </row>
    <row r="29" spans="1:3" s="391" customFormat="1" ht="12" customHeight="1" x14ac:dyDescent="0.2">
      <c r="A29" s="14" t="s">
        <v>170</v>
      </c>
      <c r="B29" s="393" t="s">
        <v>262</v>
      </c>
      <c r="C29" s="276"/>
    </row>
    <row r="30" spans="1:3" s="520" customFormat="1" ht="12" customHeight="1" thickBot="1" x14ac:dyDescent="0.25">
      <c r="A30" s="530" t="s">
        <v>171</v>
      </c>
      <c r="B30" s="518" t="s">
        <v>564</v>
      </c>
      <c r="C30" s="519"/>
    </row>
    <row r="31" spans="1:3" s="391" customFormat="1" ht="12" customHeight="1" thickBot="1" x14ac:dyDescent="0.25">
      <c r="A31" s="20" t="s">
        <v>172</v>
      </c>
      <c r="B31" s="21" t="s">
        <v>548</v>
      </c>
      <c r="C31" s="280">
        <f>SUM(C32:C38)</f>
        <v>0</v>
      </c>
    </row>
    <row r="32" spans="1:3" s="391" customFormat="1" ht="12" customHeight="1" x14ac:dyDescent="0.2">
      <c r="A32" s="15" t="s">
        <v>265</v>
      </c>
      <c r="B32" s="392" t="s">
        <v>552</v>
      </c>
      <c r="C32" s="277"/>
    </row>
    <row r="33" spans="1:3" s="391" customFormat="1" ht="12" customHeight="1" x14ac:dyDescent="0.2">
      <c r="A33" s="14" t="s">
        <v>266</v>
      </c>
      <c r="B33" s="393" t="s">
        <v>553</v>
      </c>
      <c r="C33" s="276"/>
    </row>
    <row r="34" spans="1:3" s="391" customFormat="1" ht="12" customHeight="1" x14ac:dyDescent="0.2">
      <c r="A34" s="14" t="s">
        <v>267</v>
      </c>
      <c r="B34" s="393" t="s">
        <v>554</v>
      </c>
      <c r="C34" s="276"/>
    </row>
    <row r="35" spans="1:3" s="391" customFormat="1" ht="12" customHeight="1" x14ac:dyDescent="0.2">
      <c r="A35" s="14" t="s">
        <v>268</v>
      </c>
      <c r="B35" s="393" t="s">
        <v>555</v>
      </c>
      <c r="C35" s="276"/>
    </row>
    <row r="36" spans="1:3" s="391" customFormat="1" ht="12" customHeight="1" x14ac:dyDescent="0.2">
      <c r="A36" s="14" t="s">
        <v>549</v>
      </c>
      <c r="B36" s="393" t="s">
        <v>269</v>
      </c>
      <c r="C36" s="276"/>
    </row>
    <row r="37" spans="1:3" s="391" customFormat="1" ht="12" customHeight="1" x14ac:dyDescent="0.2">
      <c r="A37" s="14" t="s">
        <v>550</v>
      </c>
      <c r="B37" s="393" t="s">
        <v>270</v>
      </c>
      <c r="C37" s="276"/>
    </row>
    <row r="38" spans="1:3" s="391" customFormat="1" ht="12" customHeight="1" thickBot="1" x14ac:dyDescent="0.25">
      <c r="A38" s="16" t="s">
        <v>551</v>
      </c>
      <c r="B38" s="490" t="s">
        <v>271</v>
      </c>
      <c r="C38" s="278"/>
    </row>
    <row r="39" spans="1:3" s="391" customFormat="1" ht="12" customHeight="1" thickBot="1" x14ac:dyDescent="0.25">
      <c r="A39" s="20" t="s">
        <v>22</v>
      </c>
      <c r="B39" s="21" t="s">
        <v>431</v>
      </c>
      <c r="C39" s="274">
        <f>SUM(C40:C50)</f>
        <v>0</v>
      </c>
    </row>
    <row r="40" spans="1:3" s="391" customFormat="1" ht="12" customHeight="1" x14ac:dyDescent="0.2">
      <c r="A40" s="15" t="s">
        <v>91</v>
      </c>
      <c r="B40" s="392" t="s">
        <v>274</v>
      </c>
      <c r="C40" s="277"/>
    </row>
    <row r="41" spans="1:3" s="391" customFormat="1" ht="12" customHeight="1" x14ac:dyDescent="0.2">
      <c r="A41" s="14" t="s">
        <v>92</v>
      </c>
      <c r="B41" s="393" t="s">
        <v>275</v>
      </c>
      <c r="C41" s="276"/>
    </row>
    <row r="42" spans="1:3" s="391" customFormat="1" ht="12" customHeight="1" x14ac:dyDescent="0.2">
      <c r="A42" s="14" t="s">
        <v>93</v>
      </c>
      <c r="B42" s="393" t="s">
        <v>276</v>
      </c>
      <c r="C42" s="276"/>
    </row>
    <row r="43" spans="1:3" s="391" customFormat="1" ht="12" customHeight="1" x14ac:dyDescent="0.2">
      <c r="A43" s="14" t="s">
        <v>174</v>
      </c>
      <c r="B43" s="393" t="s">
        <v>277</v>
      </c>
      <c r="C43" s="276"/>
    </row>
    <row r="44" spans="1:3" s="391" customFormat="1" ht="12" customHeight="1" x14ac:dyDescent="0.2">
      <c r="A44" s="14" t="s">
        <v>175</v>
      </c>
      <c r="B44" s="393" t="s">
        <v>278</v>
      </c>
      <c r="C44" s="276"/>
    </row>
    <row r="45" spans="1:3" s="391" customFormat="1" ht="12" customHeight="1" x14ac:dyDescent="0.2">
      <c r="A45" s="14" t="s">
        <v>176</v>
      </c>
      <c r="B45" s="393" t="s">
        <v>279</v>
      </c>
      <c r="C45" s="276"/>
    </row>
    <row r="46" spans="1:3" s="391" customFormat="1" ht="12" customHeight="1" x14ac:dyDescent="0.2">
      <c r="A46" s="14" t="s">
        <v>177</v>
      </c>
      <c r="B46" s="393" t="s">
        <v>280</v>
      </c>
      <c r="C46" s="276"/>
    </row>
    <row r="47" spans="1:3" s="391" customFormat="1" ht="12" customHeight="1" x14ac:dyDescent="0.2">
      <c r="A47" s="14" t="s">
        <v>178</v>
      </c>
      <c r="B47" s="393" t="s">
        <v>556</v>
      </c>
      <c r="C47" s="276"/>
    </row>
    <row r="48" spans="1:3" s="391" customFormat="1" ht="12" customHeight="1" x14ac:dyDescent="0.2">
      <c r="A48" s="14" t="s">
        <v>272</v>
      </c>
      <c r="B48" s="393" t="s">
        <v>282</v>
      </c>
      <c r="C48" s="279"/>
    </row>
    <row r="49" spans="1:3" s="391" customFormat="1" ht="12" customHeight="1" x14ac:dyDescent="0.2">
      <c r="A49" s="16" t="s">
        <v>273</v>
      </c>
      <c r="B49" s="394" t="s">
        <v>433</v>
      </c>
      <c r="C49" s="380"/>
    </row>
    <row r="50" spans="1:3" s="391" customFormat="1" ht="12" customHeight="1" thickBot="1" x14ac:dyDescent="0.25">
      <c r="A50" s="16" t="s">
        <v>432</v>
      </c>
      <c r="B50" s="271" t="s">
        <v>283</v>
      </c>
      <c r="C50" s="380"/>
    </row>
    <row r="51" spans="1:3" s="391" customFormat="1" ht="12" customHeight="1" thickBot="1" x14ac:dyDescent="0.25">
      <c r="A51" s="20" t="s">
        <v>23</v>
      </c>
      <c r="B51" s="21" t="s">
        <v>284</v>
      </c>
      <c r="C51" s="274">
        <f>SUM(C52:C56)</f>
        <v>0</v>
      </c>
    </row>
    <row r="52" spans="1:3" s="391" customFormat="1" ht="12" customHeight="1" x14ac:dyDescent="0.2">
      <c r="A52" s="15" t="s">
        <v>94</v>
      </c>
      <c r="B52" s="392" t="s">
        <v>288</v>
      </c>
      <c r="C52" s="436"/>
    </row>
    <row r="53" spans="1:3" s="391" customFormat="1" ht="12" customHeight="1" x14ac:dyDescent="0.2">
      <c r="A53" s="14" t="s">
        <v>95</v>
      </c>
      <c r="B53" s="393" t="s">
        <v>289</v>
      </c>
      <c r="C53" s="279"/>
    </row>
    <row r="54" spans="1:3" s="391" customFormat="1" ht="12" customHeight="1" x14ac:dyDescent="0.2">
      <c r="A54" s="14" t="s">
        <v>285</v>
      </c>
      <c r="B54" s="393" t="s">
        <v>290</v>
      </c>
      <c r="C54" s="279"/>
    </row>
    <row r="55" spans="1:3" s="391" customFormat="1" ht="12" customHeight="1" x14ac:dyDescent="0.2">
      <c r="A55" s="14" t="s">
        <v>286</v>
      </c>
      <c r="B55" s="393" t="s">
        <v>291</v>
      </c>
      <c r="C55" s="279"/>
    </row>
    <row r="56" spans="1:3" s="391" customFormat="1" ht="12" customHeight="1" thickBot="1" x14ac:dyDescent="0.25">
      <c r="A56" s="16" t="s">
        <v>287</v>
      </c>
      <c r="B56" s="271" t="s">
        <v>292</v>
      </c>
      <c r="C56" s="380"/>
    </row>
    <row r="57" spans="1:3" s="391" customFormat="1" ht="12" customHeight="1" thickBot="1" x14ac:dyDescent="0.25">
      <c r="A57" s="20" t="s">
        <v>179</v>
      </c>
      <c r="B57" s="21" t="s">
        <v>293</v>
      </c>
      <c r="C57" s="274">
        <f>SUM(C58:C60)</f>
        <v>0</v>
      </c>
    </row>
    <row r="58" spans="1:3" s="391" customFormat="1" ht="12" customHeight="1" x14ac:dyDescent="0.2">
      <c r="A58" s="15" t="s">
        <v>96</v>
      </c>
      <c r="B58" s="392" t="s">
        <v>294</v>
      </c>
      <c r="C58" s="277"/>
    </row>
    <row r="59" spans="1:3" s="391" customFormat="1" ht="12" customHeight="1" x14ac:dyDescent="0.2">
      <c r="A59" s="14" t="s">
        <v>97</v>
      </c>
      <c r="B59" s="393" t="s">
        <v>423</v>
      </c>
      <c r="C59" s="276"/>
    </row>
    <row r="60" spans="1:3" s="391" customFormat="1" ht="12" customHeight="1" x14ac:dyDescent="0.2">
      <c r="A60" s="14" t="s">
        <v>297</v>
      </c>
      <c r="B60" s="393" t="s">
        <v>295</v>
      </c>
      <c r="C60" s="276"/>
    </row>
    <row r="61" spans="1:3" s="391" customFormat="1" ht="12" customHeight="1" thickBot="1" x14ac:dyDescent="0.25">
      <c r="A61" s="16" t="s">
        <v>298</v>
      </c>
      <c r="B61" s="271" t="s">
        <v>296</v>
      </c>
      <c r="C61" s="278"/>
    </row>
    <row r="62" spans="1:3" s="391" customFormat="1" ht="12" customHeight="1" thickBot="1" x14ac:dyDescent="0.25">
      <c r="A62" s="20" t="s">
        <v>25</v>
      </c>
      <c r="B62" s="269" t="s">
        <v>299</v>
      </c>
      <c r="C62" s="274">
        <f>SUM(C63:C65)</f>
        <v>0</v>
      </c>
    </row>
    <row r="63" spans="1:3" s="391" customFormat="1" ht="12" customHeight="1" x14ac:dyDescent="0.2">
      <c r="A63" s="15" t="s">
        <v>180</v>
      </c>
      <c r="B63" s="392" t="s">
        <v>301</v>
      </c>
      <c r="C63" s="279"/>
    </row>
    <row r="64" spans="1:3" s="391" customFormat="1" ht="12" customHeight="1" x14ac:dyDescent="0.2">
      <c r="A64" s="14" t="s">
        <v>181</v>
      </c>
      <c r="B64" s="393" t="s">
        <v>424</v>
      </c>
      <c r="C64" s="279"/>
    </row>
    <row r="65" spans="1:3" s="391" customFormat="1" ht="12" customHeight="1" x14ac:dyDescent="0.2">
      <c r="A65" s="14" t="s">
        <v>228</v>
      </c>
      <c r="B65" s="393" t="s">
        <v>302</v>
      </c>
      <c r="C65" s="279"/>
    </row>
    <row r="66" spans="1:3" s="391" customFormat="1" ht="12" customHeight="1" thickBot="1" x14ac:dyDescent="0.25">
      <c r="A66" s="16" t="s">
        <v>300</v>
      </c>
      <c r="B66" s="271" t="s">
        <v>303</v>
      </c>
      <c r="C66" s="279"/>
    </row>
    <row r="67" spans="1:3" s="391" customFormat="1" ht="12" customHeight="1" thickBot="1" x14ac:dyDescent="0.25">
      <c r="A67" s="463" t="s">
        <v>473</v>
      </c>
      <c r="B67" s="21" t="s">
        <v>304</v>
      </c>
      <c r="C67" s="280">
        <f>+C10+C17+C24+C31+C39+C51+C57+C62</f>
        <v>0</v>
      </c>
    </row>
    <row r="68" spans="1:3" s="391" customFormat="1" ht="12" customHeight="1" thickBot="1" x14ac:dyDescent="0.25">
      <c r="A68" s="439" t="s">
        <v>305</v>
      </c>
      <c r="B68" s="269" t="s">
        <v>306</v>
      </c>
      <c r="C68" s="274">
        <f>SUM(C69:C71)</f>
        <v>0</v>
      </c>
    </row>
    <row r="69" spans="1:3" s="391" customFormat="1" ht="12" customHeight="1" x14ac:dyDescent="0.2">
      <c r="A69" s="15" t="s">
        <v>334</v>
      </c>
      <c r="B69" s="392" t="s">
        <v>307</v>
      </c>
      <c r="C69" s="279"/>
    </row>
    <row r="70" spans="1:3" s="391" customFormat="1" ht="12" customHeight="1" x14ac:dyDescent="0.2">
      <c r="A70" s="14" t="s">
        <v>343</v>
      </c>
      <c r="B70" s="393" t="s">
        <v>308</v>
      </c>
      <c r="C70" s="279"/>
    </row>
    <row r="71" spans="1:3" s="391" customFormat="1" ht="12" customHeight="1" thickBot="1" x14ac:dyDescent="0.25">
      <c r="A71" s="16" t="s">
        <v>344</v>
      </c>
      <c r="B71" s="457" t="s">
        <v>565</v>
      </c>
      <c r="C71" s="279"/>
    </row>
    <row r="72" spans="1:3" s="391" customFormat="1" ht="12" customHeight="1" thickBot="1" x14ac:dyDescent="0.25">
      <c r="A72" s="439" t="s">
        <v>310</v>
      </c>
      <c r="B72" s="269" t="s">
        <v>311</v>
      </c>
      <c r="C72" s="274">
        <f>SUM(C73:C76)</f>
        <v>0</v>
      </c>
    </row>
    <row r="73" spans="1:3" s="391" customFormat="1" ht="12" customHeight="1" x14ac:dyDescent="0.2">
      <c r="A73" s="15" t="s">
        <v>148</v>
      </c>
      <c r="B73" s="392" t="s">
        <v>312</v>
      </c>
      <c r="C73" s="279"/>
    </row>
    <row r="74" spans="1:3" s="391" customFormat="1" ht="12" customHeight="1" x14ac:dyDescent="0.2">
      <c r="A74" s="14" t="s">
        <v>149</v>
      </c>
      <c r="B74" s="393" t="s">
        <v>566</v>
      </c>
      <c r="C74" s="279"/>
    </row>
    <row r="75" spans="1:3" s="391" customFormat="1" ht="12" customHeight="1" thickBot="1" x14ac:dyDescent="0.25">
      <c r="A75" s="16" t="s">
        <v>335</v>
      </c>
      <c r="B75" s="394" t="s">
        <v>313</v>
      </c>
      <c r="C75" s="380"/>
    </row>
    <row r="76" spans="1:3" s="391" customFormat="1" ht="12" customHeight="1" thickBot="1" x14ac:dyDescent="0.25">
      <c r="A76" s="532" t="s">
        <v>336</v>
      </c>
      <c r="B76" s="533" t="s">
        <v>567</v>
      </c>
      <c r="C76" s="534"/>
    </row>
    <row r="77" spans="1:3" s="391" customFormat="1" ht="12" customHeight="1" thickBot="1" x14ac:dyDescent="0.25">
      <c r="A77" s="439" t="s">
        <v>314</v>
      </c>
      <c r="B77" s="269" t="s">
        <v>315</v>
      </c>
      <c r="C77" s="274">
        <f>SUM(C78:C79)</f>
        <v>0</v>
      </c>
    </row>
    <row r="78" spans="1:3" s="391" customFormat="1" ht="12" customHeight="1" thickBot="1" x14ac:dyDescent="0.25">
      <c r="A78" s="13" t="s">
        <v>337</v>
      </c>
      <c r="B78" s="531" t="s">
        <v>316</v>
      </c>
      <c r="C78" s="380"/>
    </row>
    <row r="79" spans="1:3" s="391" customFormat="1" ht="12" customHeight="1" thickBot="1" x14ac:dyDescent="0.25">
      <c r="A79" s="532" t="s">
        <v>338</v>
      </c>
      <c r="B79" s="533" t="s">
        <v>317</v>
      </c>
      <c r="C79" s="534"/>
    </row>
    <row r="80" spans="1:3" s="391" customFormat="1" ht="12" customHeight="1" thickBot="1" x14ac:dyDescent="0.25">
      <c r="A80" s="439" t="s">
        <v>318</v>
      </c>
      <c r="B80" s="269" t="s">
        <v>319</v>
      </c>
      <c r="C80" s="274">
        <f>SUM(C81:C83)</f>
        <v>0</v>
      </c>
    </row>
    <row r="81" spans="1:3" s="391" customFormat="1" ht="12" customHeight="1" x14ac:dyDescent="0.2">
      <c r="A81" s="15" t="s">
        <v>339</v>
      </c>
      <c r="B81" s="392" t="s">
        <v>320</v>
      </c>
      <c r="C81" s="279"/>
    </row>
    <row r="82" spans="1:3" s="391" customFormat="1" ht="12" customHeight="1" x14ac:dyDescent="0.2">
      <c r="A82" s="14" t="s">
        <v>340</v>
      </c>
      <c r="B82" s="393" t="s">
        <v>321</v>
      </c>
      <c r="C82" s="279"/>
    </row>
    <row r="83" spans="1:3" s="391" customFormat="1" ht="12" customHeight="1" thickBot="1" x14ac:dyDescent="0.25">
      <c r="A83" s="18" t="s">
        <v>341</v>
      </c>
      <c r="B83" s="535" t="s">
        <v>568</v>
      </c>
      <c r="C83" s="536"/>
    </row>
    <row r="84" spans="1:3" s="391" customFormat="1" ht="12" customHeight="1" thickBot="1" x14ac:dyDescent="0.25">
      <c r="A84" s="439" t="s">
        <v>322</v>
      </c>
      <c r="B84" s="269" t="s">
        <v>342</v>
      </c>
      <c r="C84" s="274">
        <f>SUM(C85:C88)</f>
        <v>0</v>
      </c>
    </row>
    <row r="85" spans="1:3" s="391" customFormat="1" ht="12" customHeight="1" x14ac:dyDescent="0.2">
      <c r="A85" s="396" t="s">
        <v>323</v>
      </c>
      <c r="B85" s="392" t="s">
        <v>324</v>
      </c>
      <c r="C85" s="279"/>
    </row>
    <row r="86" spans="1:3" s="391" customFormat="1" ht="12" customHeight="1" x14ac:dyDescent="0.2">
      <c r="A86" s="397" t="s">
        <v>325</v>
      </c>
      <c r="B86" s="393" t="s">
        <v>326</v>
      </c>
      <c r="C86" s="279"/>
    </row>
    <row r="87" spans="1:3" s="391" customFormat="1" ht="12" customHeight="1" x14ac:dyDescent="0.2">
      <c r="A87" s="397" t="s">
        <v>327</v>
      </c>
      <c r="B87" s="393" t="s">
        <v>328</v>
      </c>
      <c r="C87" s="279"/>
    </row>
    <row r="88" spans="1:3" s="391" customFormat="1" ht="12" customHeight="1" thickBot="1" x14ac:dyDescent="0.25">
      <c r="A88" s="398" t="s">
        <v>329</v>
      </c>
      <c r="B88" s="271" t="s">
        <v>330</v>
      </c>
      <c r="C88" s="279"/>
    </row>
    <row r="89" spans="1:3" s="391" customFormat="1" ht="12" customHeight="1" thickBot="1" x14ac:dyDescent="0.25">
      <c r="A89" s="439" t="s">
        <v>331</v>
      </c>
      <c r="B89" s="269" t="s">
        <v>472</v>
      </c>
      <c r="C89" s="437"/>
    </row>
    <row r="90" spans="1:3" s="391" customFormat="1" ht="13.5" customHeight="1" thickBot="1" x14ac:dyDescent="0.25">
      <c r="A90" s="439" t="s">
        <v>333</v>
      </c>
      <c r="B90" s="269" t="s">
        <v>332</v>
      </c>
      <c r="C90" s="437"/>
    </row>
    <row r="91" spans="1:3" s="391" customFormat="1" ht="15.75" customHeight="1" thickBot="1" x14ac:dyDescent="0.25">
      <c r="A91" s="439" t="s">
        <v>345</v>
      </c>
      <c r="B91" s="399" t="s">
        <v>475</v>
      </c>
      <c r="C91" s="280">
        <f>+C68+C72+C77+C80+C84+C90+C89</f>
        <v>0</v>
      </c>
    </row>
    <row r="92" spans="1:3" s="391" customFormat="1" ht="16.5" customHeight="1" thickBot="1" x14ac:dyDescent="0.25">
      <c r="A92" s="440" t="s">
        <v>474</v>
      </c>
      <c r="B92" s="400" t="s">
        <v>476</v>
      </c>
      <c r="C92" s="280">
        <f>+C67+C91</f>
        <v>0</v>
      </c>
    </row>
    <row r="93" spans="1:3" s="391" customFormat="1" ht="11.1" customHeight="1" x14ac:dyDescent="0.2">
      <c r="A93" s="5"/>
      <c r="B93" s="6"/>
      <c r="C93" s="281"/>
    </row>
    <row r="94" spans="1:3" ht="16.5" customHeight="1" x14ac:dyDescent="0.25">
      <c r="A94" s="722" t="s">
        <v>47</v>
      </c>
      <c r="B94" s="722"/>
      <c r="C94" s="722"/>
    </row>
    <row r="95" spans="1:3" s="401" customFormat="1" ht="16.5" customHeight="1" thickBot="1" x14ac:dyDescent="0.3">
      <c r="A95" s="719" t="s">
        <v>152</v>
      </c>
      <c r="B95" s="719"/>
      <c r="C95" s="544" t="str">
        <f>C7</f>
        <v>Forintban!</v>
      </c>
    </row>
    <row r="96" spans="1:3" ht="38.1" customHeight="1" thickBot="1" x14ac:dyDescent="0.3">
      <c r="A96" s="524" t="s">
        <v>69</v>
      </c>
      <c r="B96" s="525" t="s">
        <v>48</v>
      </c>
      <c r="C96" s="526" t="str">
        <f>+C8</f>
        <v>2019. évi előirányzat</v>
      </c>
    </row>
    <row r="97" spans="1:3" s="390" customFormat="1" ht="12" customHeight="1" thickBot="1" x14ac:dyDescent="0.25">
      <c r="A97" s="524"/>
      <c r="B97" s="525" t="s">
        <v>490</v>
      </c>
      <c r="C97" s="526" t="s">
        <v>491</v>
      </c>
    </row>
    <row r="98" spans="1:3" ht="12" customHeight="1" thickBot="1" x14ac:dyDescent="0.3">
      <c r="A98" s="22" t="s">
        <v>18</v>
      </c>
      <c r="B98" s="27" t="s">
        <v>434</v>
      </c>
      <c r="C98" s="273">
        <f>C99+C100+C101+C102+C103+C116</f>
        <v>0</v>
      </c>
    </row>
    <row r="99" spans="1:3" ht="12" customHeight="1" x14ac:dyDescent="0.25">
      <c r="A99" s="17" t="s">
        <v>98</v>
      </c>
      <c r="B99" s="10" t="s">
        <v>49</v>
      </c>
      <c r="C99" s="275"/>
    </row>
    <row r="100" spans="1:3" ht="12" customHeight="1" x14ac:dyDescent="0.25">
      <c r="A100" s="14" t="s">
        <v>99</v>
      </c>
      <c r="B100" s="8" t="s">
        <v>182</v>
      </c>
      <c r="C100" s="276"/>
    </row>
    <row r="101" spans="1:3" ht="12" customHeight="1" x14ac:dyDescent="0.25">
      <c r="A101" s="14" t="s">
        <v>100</v>
      </c>
      <c r="B101" s="8" t="s">
        <v>139</v>
      </c>
      <c r="C101" s="278"/>
    </row>
    <row r="102" spans="1:3" ht="12" customHeight="1" x14ac:dyDescent="0.25">
      <c r="A102" s="14" t="s">
        <v>101</v>
      </c>
      <c r="B102" s="11" t="s">
        <v>183</v>
      </c>
      <c r="C102" s="278"/>
    </row>
    <row r="103" spans="1:3" ht="12" customHeight="1" x14ac:dyDescent="0.25">
      <c r="A103" s="14" t="s">
        <v>112</v>
      </c>
      <c r="B103" s="19" t="s">
        <v>184</v>
      </c>
      <c r="C103" s="278"/>
    </row>
    <row r="104" spans="1:3" ht="12" customHeight="1" x14ac:dyDescent="0.25">
      <c r="A104" s="14" t="s">
        <v>102</v>
      </c>
      <c r="B104" s="8" t="s">
        <v>439</v>
      </c>
      <c r="C104" s="278"/>
    </row>
    <row r="105" spans="1:3" ht="12" customHeight="1" x14ac:dyDescent="0.25">
      <c r="A105" s="14" t="s">
        <v>103</v>
      </c>
      <c r="B105" s="134" t="s">
        <v>438</v>
      </c>
      <c r="C105" s="278"/>
    </row>
    <row r="106" spans="1:3" ht="12" customHeight="1" x14ac:dyDescent="0.25">
      <c r="A106" s="14" t="s">
        <v>113</v>
      </c>
      <c r="B106" s="134" t="s">
        <v>437</v>
      </c>
      <c r="C106" s="278"/>
    </row>
    <row r="107" spans="1:3" ht="12" customHeight="1" x14ac:dyDescent="0.25">
      <c r="A107" s="14" t="s">
        <v>114</v>
      </c>
      <c r="B107" s="132" t="s">
        <v>348</v>
      </c>
      <c r="C107" s="278"/>
    </row>
    <row r="108" spans="1:3" ht="12" customHeight="1" x14ac:dyDescent="0.25">
      <c r="A108" s="14" t="s">
        <v>115</v>
      </c>
      <c r="B108" s="133" t="s">
        <v>349</v>
      </c>
      <c r="C108" s="278"/>
    </row>
    <row r="109" spans="1:3" ht="12" customHeight="1" x14ac:dyDescent="0.25">
      <c r="A109" s="14" t="s">
        <v>116</v>
      </c>
      <c r="B109" s="133" t="s">
        <v>350</v>
      </c>
      <c r="C109" s="278"/>
    </row>
    <row r="110" spans="1:3" ht="12" customHeight="1" x14ac:dyDescent="0.25">
      <c r="A110" s="14" t="s">
        <v>118</v>
      </c>
      <c r="B110" s="132" t="s">
        <v>351</v>
      </c>
      <c r="C110" s="278"/>
    </row>
    <row r="111" spans="1:3" ht="12" customHeight="1" x14ac:dyDescent="0.25">
      <c r="A111" s="14" t="s">
        <v>185</v>
      </c>
      <c r="B111" s="132" t="s">
        <v>352</v>
      </c>
      <c r="C111" s="278"/>
    </row>
    <row r="112" spans="1:3" ht="12" customHeight="1" x14ac:dyDescent="0.25">
      <c r="A112" s="14" t="s">
        <v>346</v>
      </c>
      <c r="B112" s="133" t="s">
        <v>353</v>
      </c>
      <c r="C112" s="278"/>
    </row>
    <row r="113" spans="1:3" ht="12" customHeight="1" x14ac:dyDescent="0.25">
      <c r="A113" s="13" t="s">
        <v>347</v>
      </c>
      <c r="B113" s="134" t="s">
        <v>354</v>
      </c>
      <c r="C113" s="278"/>
    </row>
    <row r="114" spans="1:3" ht="12" customHeight="1" x14ac:dyDescent="0.25">
      <c r="A114" s="14" t="s">
        <v>435</v>
      </c>
      <c r="B114" s="134" t="s">
        <v>355</v>
      </c>
      <c r="C114" s="278"/>
    </row>
    <row r="115" spans="1:3" ht="12" customHeight="1" x14ac:dyDescent="0.25">
      <c r="A115" s="16" t="s">
        <v>436</v>
      </c>
      <c r="B115" s="134" t="s">
        <v>356</v>
      </c>
      <c r="C115" s="278"/>
    </row>
    <row r="116" spans="1:3" ht="12" customHeight="1" x14ac:dyDescent="0.25">
      <c r="A116" s="14" t="s">
        <v>440</v>
      </c>
      <c r="B116" s="11" t="s">
        <v>50</v>
      </c>
      <c r="C116" s="276"/>
    </row>
    <row r="117" spans="1:3" ht="12" customHeight="1" x14ac:dyDescent="0.25">
      <c r="A117" s="14" t="s">
        <v>441</v>
      </c>
      <c r="B117" s="8" t="s">
        <v>443</v>
      </c>
      <c r="C117" s="276"/>
    </row>
    <row r="118" spans="1:3" ht="12" customHeight="1" thickBot="1" x14ac:dyDescent="0.3">
      <c r="A118" s="18" t="s">
        <v>442</v>
      </c>
      <c r="B118" s="461" t="s">
        <v>444</v>
      </c>
      <c r="C118" s="282"/>
    </row>
    <row r="119" spans="1:3" ht="12" customHeight="1" thickBot="1" x14ac:dyDescent="0.3">
      <c r="A119" s="458" t="s">
        <v>19</v>
      </c>
      <c r="B119" s="459" t="s">
        <v>357</v>
      </c>
      <c r="C119" s="460">
        <f>+C120+C122+C124</f>
        <v>0</v>
      </c>
    </row>
    <row r="120" spans="1:3" ht="12" customHeight="1" x14ac:dyDescent="0.25">
      <c r="A120" s="15" t="s">
        <v>104</v>
      </c>
      <c r="B120" s="8" t="s">
        <v>227</v>
      </c>
      <c r="C120" s="277"/>
    </row>
    <row r="121" spans="1:3" ht="12" customHeight="1" x14ac:dyDescent="0.25">
      <c r="A121" s="15" t="s">
        <v>105</v>
      </c>
      <c r="B121" s="12" t="s">
        <v>361</v>
      </c>
      <c r="C121" s="277"/>
    </row>
    <row r="122" spans="1:3" ht="12" customHeight="1" x14ac:dyDescent="0.25">
      <c r="A122" s="15" t="s">
        <v>106</v>
      </c>
      <c r="B122" s="12" t="s">
        <v>186</v>
      </c>
      <c r="C122" s="276"/>
    </row>
    <row r="123" spans="1:3" ht="12" customHeight="1" x14ac:dyDescent="0.25">
      <c r="A123" s="15" t="s">
        <v>107</v>
      </c>
      <c r="B123" s="12" t="s">
        <v>362</v>
      </c>
      <c r="C123" s="244"/>
    </row>
    <row r="124" spans="1:3" ht="12" customHeight="1" x14ac:dyDescent="0.25">
      <c r="A124" s="15" t="s">
        <v>108</v>
      </c>
      <c r="B124" s="271" t="s">
        <v>570</v>
      </c>
      <c r="C124" s="244"/>
    </row>
    <row r="125" spans="1:3" ht="12" customHeight="1" x14ac:dyDescent="0.25">
      <c r="A125" s="15" t="s">
        <v>117</v>
      </c>
      <c r="B125" s="270" t="s">
        <v>425</v>
      </c>
      <c r="C125" s="244"/>
    </row>
    <row r="126" spans="1:3" ht="12" customHeight="1" x14ac:dyDescent="0.25">
      <c r="A126" s="15" t="s">
        <v>119</v>
      </c>
      <c r="B126" s="388" t="s">
        <v>367</v>
      </c>
      <c r="C126" s="244"/>
    </row>
    <row r="127" spans="1:3" x14ac:dyDescent="0.25">
      <c r="A127" s="15" t="s">
        <v>187</v>
      </c>
      <c r="B127" s="133" t="s">
        <v>350</v>
      </c>
      <c r="C127" s="244"/>
    </row>
    <row r="128" spans="1:3" ht="12" customHeight="1" x14ac:dyDescent="0.25">
      <c r="A128" s="15" t="s">
        <v>188</v>
      </c>
      <c r="B128" s="133" t="s">
        <v>366</v>
      </c>
      <c r="C128" s="244"/>
    </row>
    <row r="129" spans="1:3" ht="12" customHeight="1" x14ac:dyDescent="0.25">
      <c r="A129" s="15" t="s">
        <v>189</v>
      </c>
      <c r="B129" s="133" t="s">
        <v>365</v>
      </c>
      <c r="C129" s="244"/>
    </row>
    <row r="130" spans="1:3" ht="12" customHeight="1" x14ac:dyDescent="0.25">
      <c r="A130" s="15" t="s">
        <v>358</v>
      </c>
      <c r="B130" s="133" t="s">
        <v>353</v>
      </c>
      <c r="C130" s="244"/>
    </row>
    <row r="131" spans="1:3" ht="12" customHeight="1" x14ac:dyDescent="0.25">
      <c r="A131" s="15" t="s">
        <v>359</v>
      </c>
      <c r="B131" s="133" t="s">
        <v>364</v>
      </c>
      <c r="C131" s="244"/>
    </row>
    <row r="132" spans="1:3" ht="16.5" thickBot="1" x14ac:dyDescent="0.3">
      <c r="A132" s="13" t="s">
        <v>360</v>
      </c>
      <c r="B132" s="133" t="s">
        <v>363</v>
      </c>
      <c r="C132" s="246"/>
    </row>
    <row r="133" spans="1:3" ht="12" customHeight="1" thickBot="1" x14ac:dyDescent="0.3">
      <c r="A133" s="20" t="s">
        <v>20</v>
      </c>
      <c r="B133" s="116" t="s">
        <v>445</v>
      </c>
      <c r="C133" s="274">
        <f>+C98+C119</f>
        <v>0</v>
      </c>
    </row>
    <row r="134" spans="1:3" ht="12" customHeight="1" thickBot="1" x14ac:dyDescent="0.3">
      <c r="A134" s="20" t="s">
        <v>21</v>
      </c>
      <c r="B134" s="116" t="s">
        <v>446</v>
      </c>
      <c r="C134" s="274">
        <f>+C135+C136+C137</f>
        <v>0</v>
      </c>
    </row>
    <row r="135" spans="1:3" ht="12" customHeight="1" x14ac:dyDescent="0.25">
      <c r="A135" s="15" t="s">
        <v>265</v>
      </c>
      <c r="B135" s="12" t="s">
        <v>453</v>
      </c>
      <c r="C135" s="244"/>
    </row>
    <row r="136" spans="1:3" ht="12" customHeight="1" x14ac:dyDescent="0.25">
      <c r="A136" s="15" t="s">
        <v>266</v>
      </c>
      <c r="B136" s="12" t="s">
        <v>454</v>
      </c>
      <c r="C136" s="244"/>
    </row>
    <row r="137" spans="1:3" ht="12" customHeight="1" thickBot="1" x14ac:dyDescent="0.3">
      <c r="A137" s="13" t="s">
        <v>267</v>
      </c>
      <c r="B137" s="12" t="s">
        <v>455</v>
      </c>
      <c r="C137" s="244"/>
    </row>
    <row r="138" spans="1:3" ht="12" customHeight="1" thickBot="1" x14ac:dyDescent="0.3">
      <c r="A138" s="20" t="s">
        <v>22</v>
      </c>
      <c r="B138" s="116" t="s">
        <v>447</v>
      </c>
      <c r="C138" s="274">
        <f>SUM(C139:C144)</f>
        <v>0</v>
      </c>
    </row>
    <row r="139" spans="1:3" ht="12" customHeight="1" x14ac:dyDescent="0.25">
      <c r="A139" s="15" t="s">
        <v>91</v>
      </c>
      <c r="B139" s="9" t="s">
        <v>456</v>
      </c>
      <c r="C139" s="244"/>
    </row>
    <row r="140" spans="1:3" ht="12" customHeight="1" x14ac:dyDescent="0.25">
      <c r="A140" s="15" t="s">
        <v>92</v>
      </c>
      <c r="B140" s="9" t="s">
        <v>448</v>
      </c>
      <c r="C140" s="244"/>
    </row>
    <row r="141" spans="1:3" ht="12" customHeight="1" x14ac:dyDescent="0.25">
      <c r="A141" s="15" t="s">
        <v>93</v>
      </c>
      <c r="B141" s="9" t="s">
        <v>449</v>
      </c>
      <c r="C141" s="244"/>
    </row>
    <row r="142" spans="1:3" ht="12" customHeight="1" x14ac:dyDescent="0.25">
      <c r="A142" s="15" t="s">
        <v>174</v>
      </c>
      <c r="B142" s="9" t="s">
        <v>450</v>
      </c>
      <c r="C142" s="244"/>
    </row>
    <row r="143" spans="1:3" ht="12" customHeight="1" thickBot="1" x14ac:dyDescent="0.3">
      <c r="A143" s="13" t="s">
        <v>175</v>
      </c>
      <c r="B143" s="7" t="s">
        <v>451</v>
      </c>
      <c r="C143" s="246"/>
    </row>
    <row r="144" spans="1:3" ht="12" customHeight="1" thickBot="1" x14ac:dyDescent="0.3">
      <c r="A144" s="532" t="s">
        <v>176</v>
      </c>
      <c r="B144" s="537" t="s">
        <v>452</v>
      </c>
      <c r="C144" s="538"/>
    </row>
    <row r="145" spans="1:9" ht="12" customHeight="1" thickBot="1" x14ac:dyDescent="0.3">
      <c r="A145" s="20" t="s">
        <v>23</v>
      </c>
      <c r="B145" s="116" t="s">
        <v>460</v>
      </c>
      <c r="C145" s="280">
        <f>+C146+C147+C148+C149</f>
        <v>0</v>
      </c>
    </row>
    <row r="146" spans="1:9" ht="12" customHeight="1" x14ac:dyDescent="0.25">
      <c r="A146" s="15" t="s">
        <v>94</v>
      </c>
      <c r="B146" s="9" t="s">
        <v>368</v>
      </c>
      <c r="C146" s="244"/>
    </row>
    <row r="147" spans="1:9" ht="12" customHeight="1" x14ac:dyDescent="0.25">
      <c r="A147" s="15" t="s">
        <v>95</v>
      </c>
      <c r="B147" s="9" t="s">
        <v>369</v>
      </c>
      <c r="C147" s="244"/>
    </row>
    <row r="148" spans="1:9" ht="12" customHeight="1" thickBot="1" x14ac:dyDescent="0.3">
      <c r="A148" s="13" t="s">
        <v>285</v>
      </c>
      <c r="B148" s="7" t="s">
        <v>461</v>
      </c>
      <c r="C148" s="246"/>
    </row>
    <row r="149" spans="1:9" ht="12" customHeight="1" thickBot="1" x14ac:dyDescent="0.3">
      <c r="A149" s="532" t="s">
        <v>286</v>
      </c>
      <c r="B149" s="537" t="s">
        <v>387</v>
      </c>
      <c r="C149" s="538"/>
    </row>
    <row r="150" spans="1:9" ht="12" customHeight="1" thickBot="1" x14ac:dyDescent="0.3">
      <c r="A150" s="20" t="s">
        <v>24</v>
      </c>
      <c r="B150" s="116" t="s">
        <v>462</v>
      </c>
      <c r="C150" s="283">
        <f>SUM(C151:C155)</f>
        <v>0</v>
      </c>
    </row>
    <row r="151" spans="1:9" ht="12" customHeight="1" x14ac:dyDescent="0.25">
      <c r="A151" s="15" t="s">
        <v>96</v>
      </c>
      <c r="B151" s="9" t="s">
        <v>457</v>
      </c>
      <c r="C151" s="244"/>
    </row>
    <row r="152" spans="1:9" ht="12" customHeight="1" x14ac:dyDescent="0.25">
      <c r="A152" s="15" t="s">
        <v>97</v>
      </c>
      <c r="B152" s="9" t="s">
        <v>464</v>
      </c>
      <c r="C152" s="244"/>
    </row>
    <row r="153" spans="1:9" ht="12" customHeight="1" x14ac:dyDescent="0.25">
      <c r="A153" s="15" t="s">
        <v>297</v>
      </c>
      <c r="B153" s="9" t="s">
        <v>459</v>
      </c>
      <c r="C153" s="244"/>
    </row>
    <row r="154" spans="1:9" ht="12" customHeight="1" x14ac:dyDescent="0.25">
      <c r="A154" s="15" t="s">
        <v>298</v>
      </c>
      <c r="B154" s="9" t="s">
        <v>515</v>
      </c>
      <c r="C154" s="244"/>
    </row>
    <row r="155" spans="1:9" ht="12" customHeight="1" thickBot="1" x14ac:dyDescent="0.3">
      <c r="A155" s="15" t="s">
        <v>463</v>
      </c>
      <c r="B155" s="9" t="s">
        <v>466</v>
      </c>
      <c r="C155" s="244"/>
    </row>
    <row r="156" spans="1:9" ht="12" customHeight="1" thickBot="1" x14ac:dyDescent="0.3">
      <c r="A156" s="20" t="s">
        <v>25</v>
      </c>
      <c r="B156" s="116" t="s">
        <v>467</v>
      </c>
      <c r="C156" s="462"/>
    </row>
    <row r="157" spans="1:9" ht="12" customHeight="1" thickBot="1" x14ac:dyDescent="0.3">
      <c r="A157" s="20" t="s">
        <v>26</v>
      </c>
      <c r="B157" s="116" t="s">
        <v>468</v>
      </c>
      <c r="C157" s="462"/>
    </row>
    <row r="158" spans="1:9" ht="15.2" customHeight="1" thickBot="1" x14ac:dyDescent="0.3">
      <c r="A158" s="20" t="s">
        <v>27</v>
      </c>
      <c r="B158" s="116" t="s">
        <v>470</v>
      </c>
      <c r="C158" s="539">
        <f>+C134+C138+C145+C150+C156+C157</f>
        <v>0</v>
      </c>
      <c r="F158" s="403"/>
      <c r="G158" s="404"/>
      <c r="H158" s="404"/>
      <c r="I158" s="404"/>
    </row>
    <row r="159" spans="1:9" s="391" customFormat="1" ht="17.25" customHeight="1" thickBot="1" x14ac:dyDescent="0.25">
      <c r="A159" s="272" t="s">
        <v>28</v>
      </c>
      <c r="B159" s="540" t="s">
        <v>469</v>
      </c>
      <c r="C159" s="539">
        <f>+C133+C158</f>
        <v>0</v>
      </c>
    </row>
    <row r="160" spans="1:9" ht="15.95" customHeight="1" x14ac:dyDescent="0.25">
      <c r="A160" s="541"/>
      <c r="B160" s="541"/>
      <c r="C160" s="603">
        <f>C92-C159</f>
        <v>0</v>
      </c>
    </row>
    <row r="161" spans="1:4" x14ac:dyDescent="0.25">
      <c r="A161" s="720" t="s">
        <v>370</v>
      </c>
      <c r="B161" s="720"/>
      <c r="C161" s="720"/>
    </row>
    <row r="162" spans="1:4" ht="15.2" customHeight="1" thickBot="1" x14ac:dyDescent="0.3">
      <c r="A162" s="721" t="s">
        <v>153</v>
      </c>
      <c r="B162" s="721"/>
      <c r="C162" s="545" t="str">
        <f>C95</f>
        <v>Forintban!</v>
      </c>
    </row>
    <row r="163" spans="1:4" ht="13.5" customHeight="1" thickBot="1" x14ac:dyDescent="0.3">
      <c r="A163" s="20">
        <v>1</v>
      </c>
      <c r="B163" s="26" t="s">
        <v>471</v>
      </c>
      <c r="C163" s="274">
        <f>+C67-C133</f>
        <v>0</v>
      </c>
      <c r="D163" s="405"/>
    </row>
    <row r="164" spans="1:4" ht="27.75" customHeight="1" thickBot="1" x14ac:dyDescent="0.3">
      <c r="A164" s="20" t="s">
        <v>19</v>
      </c>
      <c r="B164" s="26" t="s">
        <v>477</v>
      </c>
      <c r="C164" s="274">
        <f>+C91-C158</f>
        <v>0</v>
      </c>
    </row>
  </sheetData>
  <sheetProtection sheet="1"/>
  <mergeCells count="7">
    <mergeCell ref="A162:B162"/>
    <mergeCell ref="B1:C1"/>
    <mergeCell ref="A6:C6"/>
    <mergeCell ref="A7:B7"/>
    <mergeCell ref="A94:C94"/>
    <mergeCell ref="A95:B95"/>
    <mergeCell ref="A161:C161"/>
  </mergeCells>
  <printOptions horizontalCentered="1"/>
  <pageMargins left="0.6692913385826772" right="0.6692913385826772" top="0.86614173228346458" bottom="0.86614173228346458" header="0" footer="0"/>
  <pageSetup paperSize="9" scale="74" fitToHeight="2" orientation="portrait" r:id="rId1"/>
  <headerFooter alignWithMargins="0"/>
  <rowBreaks count="2" manualBreakCount="2">
    <brk id="67" max="2" man="1"/>
    <brk id="144" max="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2177-76C0-49A2-9C94-EBE971B19E0D}">
  <sheetPr>
    <tabColor rgb="FF92D050"/>
  </sheetPr>
  <dimension ref="A1:F33"/>
  <sheetViews>
    <sheetView zoomScale="120" zoomScaleNormal="120" zoomScaleSheetLayoutView="100" workbookViewId="0">
      <selection activeCell="C24" sqref="C24"/>
    </sheetView>
  </sheetViews>
  <sheetFormatPr defaultRowHeight="12.75" x14ac:dyDescent="0.2"/>
  <cols>
    <col min="1" max="1" width="6.83203125" style="53" customWidth="1"/>
    <col min="2" max="2" width="55.1640625" style="171" customWidth="1"/>
    <col min="3" max="3" width="16.33203125" style="53" customWidth="1"/>
    <col min="4" max="4" width="55.1640625" style="53" customWidth="1"/>
    <col min="5" max="5" width="16.33203125" style="53" customWidth="1"/>
    <col min="6" max="6" width="4.83203125" style="53" customWidth="1"/>
    <col min="7" max="16384" width="9.33203125" style="53"/>
  </cols>
  <sheetData>
    <row r="1" spans="1:6" ht="39.75" customHeight="1" x14ac:dyDescent="0.2">
      <c r="B1" s="296" t="s">
        <v>157</v>
      </c>
      <c r="C1" s="297"/>
      <c r="D1" s="297"/>
      <c r="E1" s="297"/>
      <c r="F1" s="725" t="str">
        <f>CONCATENATE("2.1. melléklet ",ALAPADATOK!A7," ",ALAPADATOK!B7," ",ALAPADATOK!C7," ",ALAPADATOK!D7," ",ALAPADATOK!E7," ",ALAPADATOK!F7," ",ALAPADATOK!G7," ",ALAPADATOK!H7)</f>
        <v>2.1. melléklet a … / 2019 ( I.31. ) önkormányzati rendelethez</v>
      </c>
    </row>
    <row r="2" spans="1:6" ht="13.5" thickBot="1" x14ac:dyDescent="0.25">
      <c r="E2" s="547" t="str">
        <f>CONCATENATE('KV_1.1.sz.mell.'!C7)</f>
        <v>Forintban!</v>
      </c>
      <c r="F2" s="725"/>
    </row>
    <row r="3" spans="1:6" ht="18" customHeight="1" thickBot="1" x14ac:dyDescent="0.25">
      <c r="A3" s="723" t="s">
        <v>69</v>
      </c>
      <c r="B3" s="298" t="s">
        <v>56</v>
      </c>
      <c r="C3" s="299"/>
      <c r="D3" s="298" t="s">
        <v>57</v>
      </c>
      <c r="E3" s="300"/>
      <c r="F3" s="725"/>
    </row>
    <row r="4" spans="1:6" s="301" customFormat="1" ht="35.25" customHeight="1" thickBot="1" x14ac:dyDescent="0.25">
      <c r="A4" s="724"/>
      <c r="B4" s="172" t="s">
        <v>61</v>
      </c>
      <c r="C4" s="173" t="str">
        <f>+'KV_1.1.sz.mell.'!C8</f>
        <v>2019. évi előirányzat</v>
      </c>
      <c r="D4" s="172" t="s">
        <v>61</v>
      </c>
      <c r="E4" s="50" t="str">
        <f>+C4</f>
        <v>2019. évi előirányzat</v>
      </c>
      <c r="F4" s="725"/>
    </row>
    <row r="5" spans="1:6" s="306" customFormat="1" ht="12" customHeight="1" thickBot="1" x14ac:dyDescent="0.25">
      <c r="A5" s="302"/>
      <c r="B5" s="303" t="s">
        <v>490</v>
      </c>
      <c r="C5" s="304" t="s">
        <v>491</v>
      </c>
      <c r="D5" s="303" t="s">
        <v>492</v>
      </c>
      <c r="E5" s="305" t="s">
        <v>494</v>
      </c>
      <c r="F5" s="725"/>
    </row>
    <row r="6" spans="1:6" ht="12.95" customHeight="1" x14ac:dyDescent="0.2">
      <c r="A6" s="307" t="s">
        <v>18</v>
      </c>
      <c r="B6" s="308" t="s">
        <v>371</v>
      </c>
      <c r="C6" s="285">
        <v>100438942</v>
      </c>
      <c r="D6" s="308" t="s">
        <v>62</v>
      </c>
      <c r="E6" s="291">
        <v>140980644</v>
      </c>
      <c r="F6" s="725"/>
    </row>
    <row r="7" spans="1:6" ht="12.95" customHeight="1" x14ac:dyDescent="0.2">
      <c r="A7" s="309" t="s">
        <v>19</v>
      </c>
      <c r="B7" s="310" t="s">
        <v>372</v>
      </c>
      <c r="C7" s="286">
        <v>15764112</v>
      </c>
      <c r="D7" s="310" t="s">
        <v>182</v>
      </c>
      <c r="E7" s="292">
        <v>28829131</v>
      </c>
      <c r="F7" s="725"/>
    </row>
    <row r="8" spans="1:6" ht="12.95" customHeight="1" x14ac:dyDescent="0.2">
      <c r="A8" s="309" t="s">
        <v>20</v>
      </c>
      <c r="B8" s="310" t="s">
        <v>392</v>
      </c>
      <c r="C8" s="286"/>
      <c r="D8" s="310" t="s">
        <v>231</v>
      </c>
      <c r="E8" s="292">
        <v>222634323</v>
      </c>
      <c r="F8" s="725"/>
    </row>
    <row r="9" spans="1:6" ht="12.95" customHeight="1" x14ac:dyDescent="0.2">
      <c r="A9" s="309" t="s">
        <v>21</v>
      </c>
      <c r="B9" s="310" t="s">
        <v>173</v>
      </c>
      <c r="C9" s="286">
        <v>199620000</v>
      </c>
      <c r="D9" s="310" t="s">
        <v>183</v>
      </c>
      <c r="E9" s="292">
        <v>13340000</v>
      </c>
      <c r="F9" s="725"/>
    </row>
    <row r="10" spans="1:6" ht="12.95" customHeight="1" x14ac:dyDescent="0.2">
      <c r="A10" s="309" t="s">
        <v>22</v>
      </c>
      <c r="B10" s="311" t="s">
        <v>418</v>
      </c>
      <c r="C10" s="286">
        <v>30499349</v>
      </c>
      <c r="D10" s="310" t="s">
        <v>184</v>
      </c>
      <c r="E10" s="292">
        <v>43514675</v>
      </c>
      <c r="F10" s="725"/>
    </row>
    <row r="11" spans="1:6" ht="12.95" customHeight="1" x14ac:dyDescent="0.2">
      <c r="A11" s="309" t="s">
        <v>23</v>
      </c>
      <c r="B11" s="310" t="s">
        <v>373</v>
      </c>
      <c r="C11" s="287"/>
      <c r="D11" s="310" t="s">
        <v>50</v>
      </c>
      <c r="E11" s="292">
        <v>3000000</v>
      </c>
      <c r="F11" s="725"/>
    </row>
    <row r="12" spans="1:6" ht="12.95" customHeight="1" x14ac:dyDescent="0.2">
      <c r="A12" s="309" t="s">
        <v>24</v>
      </c>
      <c r="B12" s="310" t="s">
        <v>478</v>
      </c>
      <c r="C12" s="286"/>
      <c r="D12" s="44"/>
      <c r="E12" s="292"/>
      <c r="F12" s="725"/>
    </row>
    <row r="13" spans="1:6" ht="12.95" customHeight="1" x14ac:dyDescent="0.2">
      <c r="A13" s="309" t="s">
        <v>25</v>
      </c>
      <c r="B13" s="44"/>
      <c r="C13" s="286"/>
      <c r="D13" s="44"/>
      <c r="E13" s="292"/>
      <c r="F13" s="725"/>
    </row>
    <row r="14" spans="1:6" ht="12.95" customHeight="1" x14ac:dyDescent="0.2">
      <c r="A14" s="309" t="s">
        <v>26</v>
      </c>
      <c r="B14" s="406"/>
      <c r="C14" s="287"/>
      <c r="D14" s="44"/>
      <c r="E14" s="292"/>
      <c r="F14" s="725"/>
    </row>
    <row r="15" spans="1:6" ht="12.95" customHeight="1" x14ac:dyDescent="0.2">
      <c r="A15" s="309" t="s">
        <v>27</v>
      </c>
      <c r="B15" s="44"/>
      <c r="C15" s="286"/>
      <c r="D15" s="44"/>
      <c r="E15" s="292"/>
      <c r="F15" s="725"/>
    </row>
    <row r="16" spans="1:6" ht="12.95" customHeight="1" x14ac:dyDescent="0.2">
      <c r="A16" s="309" t="s">
        <v>28</v>
      </c>
      <c r="B16" s="44"/>
      <c r="C16" s="286"/>
      <c r="D16" s="44"/>
      <c r="E16" s="292"/>
      <c r="F16" s="725"/>
    </row>
    <row r="17" spans="1:6" ht="12.95" customHeight="1" thickBot="1" x14ac:dyDescent="0.25">
      <c r="A17" s="309" t="s">
        <v>29</v>
      </c>
      <c r="B17" s="55"/>
      <c r="C17" s="288"/>
      <c r="D17" s="44"/>
      <c r="E17" s="293"/>
      <c r="F17" s="725"/>
    </row>
    <row r="18" spans="1:6" ht="15.95" customHeight="1" thickBot="1" x14ac:dyDescent="0.25">
      <c r="A18" s="312" t="s">
        <v>30</v>
      </c>
      <c r="B18" s="118" t="s">
        <v>479</v>
      </c>
      <c r="C18" s="289">
        <f>C6+C7+C9+C10+C11+C13+C14+C15+C16+C17</f>
        <v>346322403</v>
      </c>
      <c r="D18" s="118" t="s">
        <v>378</v>
      </c>
      <c r="E18" s="294">
        <f>SUM(E6:E17)</f>
        <v>452298773</v>
      </c>
      <c r="F18" s="725"/>
    </row>
    <row r="19" spans="1:6" ht="12.95" customHeight="1" x14ac:dyDescent="0.2">
      <c r="A19" s="313" t="s">
        <v>31</v>
      </c>
      <c r="B19" s="314" t="s">
        <v>375</v>
      </c>
      <c r="C19" s="464">
        <f>+C20+C21+C22+C23</f>
        <v>105976370</v>
      </c>
      <c r="D19" s="315" t="s">
        <v>190</v>
      </c>
      <c r="E19" s="295"/>
      <c r="F19" s="725"/>
    </row>
    <row r="20" spans="1:6" ht="12.95" customHeight="1" x14ac:dyDescent="0.2">
      <c r="A20" s="316" t="s">
        <v>32</v>
      </c>
      <c r="B20" s="315" t="s">
        <v>225</v>
      </c>
      <c r="C20" s="71">
        <v>44383618</v>
      </c>
      <c r="D20" s="315" t="s">
        <v>377</v>
      </c>
      <c r="E20" s="72"/>
      <c r="F20" s="725"/>
    </row>
    <row r="21" spans="1:6" ht="12.95" customHeight="1" x14ac:dyDescent="0.2">
      <c r="A21" s="316" t="s">
        <v>33</v>
      </c>
      <c r="B21" s="315" t="s">
        <v>226</v>
      </c>
      <c r="C21" s="71"/>
      <c r="D21" s="315" t="s">
        <v>155</v>
      </c>
      <c r="E21" s="72"/>
      <c r="F21" s="725"/>
    </row>
    <row r="22" spans="1:6" ht="12.95" customHeight="1" x14ac:dyDescent="0.2">
      <c r="A22" s="316" t="s">
        <v>34</v>
      </c>
      <c r="B22" s="315" t="s">
        <v>230</v>
      </c>
      <c r="C22" s="71"/>
      <c r="D22" s="315" t="s">
        <v>156</v>
      </c>
      <c r="E22" s="72"/>
      <c r="F22" s="725"/>
    </row>
    <row r="23" spans="1:6" ht="12.95" customHeight="1" x14ac:dyDescent="0.2">
      <c r="A23" s="316" t="s">
        <v>35</v>
      </c>
      <c r="B23" s="323" t="s">
        <v>236</v>
      </c>
      <c r="C23" s="71">
        <v>61592752</v>
      </c>
      <c r="D23" s="314" t="s">
        <v>232</v>
      </c>
      <c r="E23" s="72"/>
      <c r="F23" s="725"/>
    </row>
    <row r="24" spans="1:6" ht="12.95" customHeight="1" x14ac:dyDescent="0.2">
      <c r="A24" s="316" t="s">
        <v>36</v>
      </c>
      <c r="B24" s="315" t="s">
        <v>376</v>
      </c>
      <c r="C24" s="317">
        <f>+C25+C26</f>
        <v>0</v>
      </c>
      <c r="D24" s="315" t="s">
        <v>191</v>
      </c>
      <c r="E24" s="72"/>
      <c r="F24" s="725"/>
    </row>
    <row r="25" spans="1:6" ht="12.95" customHeight="1" x14ac:dyDescent="0.2">
      <c r="A25" s="313" t="s">
        <v>37</v>
      </c>
      <c r="B25" s="314" t="s">
        <v>374</v>
      </c>
      <c r="C25" s="290"/>
      <c r="D25" s="308" t="s">
        <v>461</v>
      </c>
      <c r="E25" s="295"/>
      <c r="F25" s="725"/>
    </row>
    <row r="26" spans="1:6" ht="12.95" customHeight="1" x14ac:dyDescent="0.2">
      <c r="A26" s="316" t="s">
        <v>38</v>
      </c>
      <c r="B26" s="323" t="s">
        <v>683</v>
      </c>
      <c r="C26" s="71"/>
      <c r="D26" s="310" t="s">
        <v>467</v>
      </c>
      <c r="E26" s="72"/>
      <c r="F26" s="725"/>
    </row>
    <row r="27" spans="1:6" ht="12.95" customHeight="1" x14ac:dyDescent="0.2">
      <c r="A27" s="309" t="s">
        <v>39</v>
      </c>
      <c r="B27" s="315" t="s">
        <v>472</v>
      </c>
      <c r="C27" s="71"/>
      <c r="D27" s="310" t="s">
        <v>468</v>
      </c>
      <c r="E27" s="72"/>
      <c r="F27" s="725"/>
    </row>
    <row r="28" spans="1:6" ht="12.95" customHeight="1" thickBot="1" x14ac:dyDescent="0.25">
      <c r="A28" s="370" t="s">
        <v>40</v>
      </c>
      <c r="B28" s="314" t="s">
        <v>332</v>
      </c>
      <c r="C28" s="290"/>
      <c r="D28" s="408"/>
      <c r="E28" s="295"/>
      <c r="F28" s="725"/>
    </row>
    <row r="29" spans="1:6" ht="15.95" customHeight="1" thickBot="1" x14ac:dyDescent="0.25">
      <c r="A29" s="312" t="s">
        <v>41</v>
      </c>
      <c r="B29" s="118" t="s">
        <v>480</v>
      </c>
      <c r="C29" s="289">
        <f>+C19+C24+C27+C28</f>
        <v>105976370</v>
      </c>
      <c r="D29" s="118" t="s">
        <v>482</v>
      </c>
      <c r="E29" s="294">
        <f>SUM(E19:E28)</f>
        <v>0</v>
      </c>
      <c r="F29" s="725"/>
    </row>
    <row r="30" spans="1:6" ht="13.5" thickBot="1" x14ac:dyDescent="0.25">
      <c r="A30" s="312" t="s">
        <v>42</v>
      </c>
      <c r="B30" s="318" t="s">
        <v>481</v>
      </c>
      <c r="C30" s="319">
        <f>+C18+C29</f>
        <v>452298773</v>
      </c>
      <c r="D30" s="318" t="s">
        <v>483</v>
      </c>
      <c r="E30" s="319">
        <f>+E18+E29</f>
        <v>452298773</v>
      </c>
      <c r="F30" s="725"/>
    </row>
    <row r="31" spans="1:6" ht="13.5" thickBot="1" x14ac:dyDescent="0.25">
      <c r="A31" s="312" t="s">
        <v>43</v>
      </c>
      <c r="B31" s="318" t="s">
        <v>168</v>
      </c>
      <c r="C31" s="319">
        <f>IF(C18-E18&lt;0,E18-C18,"-")</f>
        <v>105976370</v>
      </c>
      <c r="D31" s="318" t="s">
        <v>169</v>
      </c>
      <c r="E31" s="319" t="str">
        <f>IF(C18-E18&gt;0,C18-E18,"-")</f>
        <v>-</v>
      </c>
      <c r="F31" s="725"/>
    </row>
    <row r="32" spans="1:6" ht="13.5" thickBot="1" x14ac:dyDescent="0.25">
      <c r="A32" s="312" t="s">
        <v>44</v>
      </c>
      <c r="B32" s="318" t="s">
        <v>562</v>
      </c>
      <c r="C32" s="319" t="str">
        <f>IF(C30-E30&lt;0,E30-C30,"-")</f>
        <v>-</v>
      </c>
      <c r="D32" s="318" t="s">
        <v>563</v>
      </c>
      <c r="E32" s="319" t="str">
        <f>IF(C30-E30&gt;0,C30-E30,"-")</f>
        <v>-</v>
      </c>
      <c r="F32" s="725"/>
    </row>
    <row r="33" spans="2:4" ht="18.75" x14ac:dyDescent="0.2">
      <c r="B33" s="726"/>
      <c r="C33" s="726"/>
      <c r="D33" s="726"/>
    </row>
  </sheetData>
  <sheetProtection sheet="1"/>
  <mergeCells count="3">
    <mergeCell ref="A3:A4"/>
    <mergeCell ref="F1:F32"/>
    <mergeCell ref="B33:D33"/>
  </mergeCells>
  <phoneticPr fontId="0" type="noConversion"/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 xml:space="preserve">&amp;R&amp;"Times New Roman CE,Félkövér dőlt"&amp;11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BF378-14F8-4081-820E-CC982EBB812B}">
  <sheetPr>
    <tabColor rgb="FF92D050"/>
  </sheetPr>
  <dimension ref="A1:F33"/>
  <sheetViews>
    <sheetView topLeftCell="A2" zoomScale="120" zoomScaleNormal="120" zoomScaleSheetLayoutView="115" workbookViewId="0">
      <selection activeCell="C21" sqref="C21"/>
    </sheetView>
  </sheetViews>
  <sheetFormatPr defaultRowHeight="12.75" x14ac:dyDescent="0.2"/>
  <cols>
    <col min="1" max="1" width="6.83203125" style="53" customWidth="1"/>
    <col min="2" max="2" width="55.1640625" style="171" customWidth="1"/>
    <col min="3" max="3" width="16.33203125" style="53" customWidth="1"/>
    <col min="4" max="4" width="55.1640625" style="53" customWidth="1"/>
    <col min="5" max="5" width="16.33203125" style="53" customWidth="1"/>
    <col min="6" max="6" width="4.83203125" style="53" customWidth="1"/>
    <col min="7" max="16384" width="9.33203125" style="53"/>
  </cols>
  <sheetData>
    <row r="1" spans="1:6" ht="31.5" x14ac:dyDescent="0.2">
      <c r="B1" s="296" t="s">
        <v>158</v>
      </c>
      <c r="C1" s="297"/>
      <c r="D1" s="297"/>
      <c r="E1" s="297"/>
      <c r="F1" s="725" t="str">
        <f>CONCATENATE("2.2. melléklet ",ALAPADATOK!A7," ",ALAPADATOK!B7," ",ALAPADATOK!C7," ",ALAPADATOK!D7," ",ALAPADATOK!E7," ",ALAPADATOK!F7," ",ALAPADATOK!G7," ",ALAPADATOK!H7)</f>
        <v>2.2. melléklet a … / 2019 ( I.31. ) önkormányzati rendelethez</v>
      </c>
    </row>
    <row r="2" spans="1:6" ht="13.5" thickBot="1" x14ac:dyDescent="0.25">
      <c r="E2" s="546" t="str">
        <f>CONCATENATE('KV_1.1.sz.mell.'!C7)</f>
        <v>Forintban!</v>
      </c>
      <c r="F2" s="725"/>
    </row>
    <row r="3" spans="1:6" ht="13.5" thickBot="1" x14ac:dyDescent="0.25">
      <c r="A3" s="727" t="s">
        <v>69</v>
      </c>
      <c r="B3" s="298" t="s">
        <v>56</v>
      </c>
      <c r="C3" s="299"/>
      <c r="D3" s="298" t="s">
        <v>57</v>
      </c>
      <c r="E3" s="300"/>
      <c r="F3" s="725"/>
    </row>
    <row r="4" spans="1:6" s="301" customFormat="1" ht="24.75" thickBot="1" x14ac:dyDescent="0.25">
      <c r="A4" s="728"/>
      <c r="B4" s="172" t="s">
        <v>61</v>
      </c>
      <c r="C4" s="173" t="str">
        <f>+'KV_2.1.sz.mell.'!C4</f>
        <v>2019. évi előirányzat</v>
      </c>
      <c r="D4" s="172" t="s">
        <v>61</v>
      </c>
      <c r="E4" s="50" t="str">
        <f>+'KV_2.1.sz.mell.'!C4</f>
        <v>2019. évi előirányzat</v>
      </c>
      <c r="F4" s="725"/>
    </row>
    <row r="5" spans="1:6" s="301" customFormat="1" ht="13.5" thickBot="1" x14ac:dyDescent="0.25">
      <c r="A5" s="302"/>
      <c r="B5" s="303" t="s">
        <v>490</v>
      </c>
      <c r="C5" s="304" t="s">
        <v>491</v>
      </c>
      <c r="D5" s="303" t="s">
        <v>492</v>
      </c>
      <c r="E5" s="305" t="s">
        <v>494</v>
      </c>
      <c r="F5" s="725"/>
    </row>
    <row r="6" spans="1:6" ht="12.95" customHeight="1" x14ac:dyDescent="0.2">
      <c r="A6" s="307" t="s">
        <v>18</v>
      </c>
      <c r="B6" s="308" t="s">
        <v>379</v>
      </c>
      <c r="C6" s="285">
        <v>117478820</v>
      </c>
      <c r="D6" s="308" t="s">
        <v>227</v>
      </c>
      <c r="E6" s="291">
        <v>278410769</v>
      </c>
      <c r="F6" s="725"/>
    </row>
    <row r="7" spans="1:6" x14ac:dyDescent="0.2">
      <c r="A7" s="309" t="s">
        <v>19</v>
      </c>
      <c r="B7" s="310" t="s">
        <v>380</v>
      </c>
      <c r="C7" s="286">
        <v>117478820</v>
      </c>
      <c r="D7" s="310" t="s">
        <v>385</v>
      </c>
      <c r="E7" s="292">
        <v>262331299</v>
      </c>
      <c r="F7" s="725"/>
    </row>
    <row r="8" spans="1:6" ht="12.95" customHeight="1" x14ac:dyDescent="0.2">
      <c r="A8" s="309" t="s">
        <v>20</v>
      </c>
      <c r="B8" s="310" t="s">
        <v>10</v>
      </c>
      <c r="C8" s="286"/>
      <c r="D8" s="310" t="s">
        <v>186</v>
      </c>
      <c r="E8" s="292"/>
      <c r="F8" s="725"/>
    </row>
    <row r="9" spans="1:6" ht="12.95" customHeight="1" x14ac:dyDescent="0.2">
      <c r="A9" s="309" t="s">
        <v>21</v>
      </c>
      <c r="B9" s="310" t="s">
        <v>381</v>
      </c>
      <c r="C9" s="286">
        <v>2025000</v>
      </c>
      <c r="D9" s="310" t="s">
        <v>386</v>
      </c>
      <c r="E9" s="292"/>
      <c r="F9" s="725"/>
    </row>
    <row r="10" spans="1:6" ht="12.75" customHeight="1" x14ac:dyDescent="0.2">
      <c r="A10" s="309" t="s">
        <v>22</v>
      </c>
      <c r="B10" s="310" t="s">
        <v>382</v>
      </c>
      <c r="C10" s="286"/>
      <c r="D10" s="310" t="s">
        <v>229</v>
      </c>
      <c r="E10" s="292">
        <v>9654260</v>
      </c>
      <c r="F10" s="725"/>
    </row>
    <row r="11" spans="1:6" ht="12.95" customHeight="1" x14ac:dyDescent="0.2">
      <c r="A11" s="309" t="s">
        <v>23</v>
      </c>
      <c r="B11" s="310" t="s">
        <v>383</v>
      </c>
      <c r="C11" s="287"/>
      <c r="D11" s="409"/>
      <c r="E11" s="292"/>
      <c r="F11" s="725"/>
    </row>
    <row r="12" spans="1:6" ht="12.95" customHeight="1" x14ac:dyDescent="0.2">
      <c r="A12" s="309" t="s">
        <v>24</v>
      </c>
      <c r="B12" s="44"/>
      <c r="C12" s="286"/>
      <c r="D12" s="409"/>
      <c r="E12" s="292"/>
      <c r="F12" s="725"/>
    </row>
    <row r="13" spans="1:6" ht="12.95" customHeight="1" x14ac:dyDescent="0.2">
      <c r="A13" s="309" t="s">
        <v>25</v>
      </c>
      <c r="B13" s="44"/>
      <c r="C13" s="286"/>
      <c r="D13" s="410"/>
      <c r="E13" s="292"/>
      <c r="F13" s="725"/>
    </row>
    <row r="14" spans="1:6" ht="12.95" customHeight="1" x14ac:dyDescent="0.2">
      <c r="A14" s="309" t="s">
        <v>26</v>
      </c>
      <c r="B14" s="407"/>
      <c r="C14" s="287"/>
      <c r="D14" s="409"/>
      <c r="E14" s="292"/>
      <c r="F14" s="725"/>
    </row>
    <row r="15" spans="1:6" x14ac:dyDescent="0.2">
      <c r="A15" s="309" t="s">
        <v>27</v>
      </c>
      <c r="B15" s="44"/>
      <c r="C15" s="287"/>
      <c r="D15" s="409"/>
      <c r="E15" s="292"/>
      <c r="F15" s="725"/>
    </row>
    <row r="16" spans="1:6" ht="12.95" customHeight="1" thickBot="1" x14ac:dyDescent="0.25">
      <c r="A16" s="370" t="s">
        <v>28</v>
      </c>
      <c r="B16" s="408"/>
      <c r="C16" s="372"/>
      <c r="D16" s="371" t="s">
        <v>50</v>
      </c>
      <c r="E16" s="336"/>
      <c r="F16" s="725"/>
    </row>
    <row r="17" spans="1:6" ht="15.95" customHeight="1" thickBot="1" x14ac:dyDescent="0.25">
      <c r="A17" s="312" t="s">
        <v>29</v>
      </c>
      <c r="B17" s="118" t="s">
        <v>393</v>
      </c>
      <c r="C17" s="289">
        <f>+C6+C8+C9+C11+C12+C13+C14+C15+C16</f>
        <v>119503820</v>
      </c>
      <c r="D17" s="118" t="s">
        <v>394</v>
      </c>
      <c r="E17" s="294">
        <f>+E6+E8+E10+E11+E12+E13+E14+E15+E16</f>
        <v>288065029</v>
      </c>
      <c r="F17" s="725"/>
    </row>
    <row r="18" spans="1:6" ht="12.95" customHeight="1" x14ac:dyDescent="0.2">
      <c r="A18" s="307" t="s">
        <v>30</v>
      </c>
      <c r="B18" s="322" t="s">
        <v>244</v>
      </c>
      <c r="C18" s="329">
        <f>SUM(C19:C23)</f>
        <v>168561209</v>
      </c>
      <c r="D18" s="315" t="s">
        <v>190</v>
      </c>
      <c r="E18" s="69"/>
      <c r="F18" s="725"/>
    </row>
    <row r="19" spans="1:6" ht="12.95" customHeight="1" x14ac:dyDescent="0.2">
      <c r="A19" s="309" t="s">
        <v>31</v>
      </c>
      <c r="B19" s="323" t="s">
        <v>233</v>
      </c>
      <c r="C19" s="71">
        <v>168561209</v>
      </c>
      <c r="D19" s="315" t="s">
        <v>193</v>
      </c>
      <c r="E19" s="72"/>
      <c r="F19" s="725"/>
    </row>
    <row r="20" spans="1:6" ht="12.95" customHeight="1" x14ac:dyDescent="0.2">
      <c r="A20" s="307" t="s">
        <v>32</v>
      </c>
      <c r="B20" s="323" t="s">
        <v>234</v>
      </c>
      <c r="C20" s="71"/>
      <c r="D20" s="315" t="s">
        <v>155</v>
      </c>
      <c r="E20" s="72"/>
      <c r="F20" s="725"/>
    </row>
    <row r="21" spans="1:6" ht="12.95" customHeight="1" x14ac:dyDescent="0.2">
      <c r="A21" s="309" t="s">
        <v>33</v>
      </c>
      <c r="B21" s="323" t="s">
        <v>235</v>
      </c>
      <c r="C21" s="71"/>
      <c r="D21" s="315" t="s">
        <v>156</v>
      </c>
      <c r="E21" s="72"/>
      <c r="F21" s="725"/>
    </row>
    <row r="22" spans="1:6" ht="12.95" customHeight="1" x14ac:dyDescent="0.2">
      <c r="A22" s="307" t="s">
        <v>34</v>
      </c>
      <c r="B22" s="323" t="s">
        <v>236</v>
      </c>
      <c r="C22" s="71"/>
      <c r="D22" s="314" t="s">
        <v>232</v>
      </c>
      <c r="E22" s="72"/>
      <c r="F22" s="725"/>
    </row>
    <row r="23" spans="1:6" ht="12.95" customHeight="1" x14ac:dyDescent="0.2">
      <c r="A23" s="309" t="s">
        <v>35</v>
      </c>
      <c r="B23" s="324" t="s">
        <v>237</v>
      </c>
      <c r="C23" s="71"/>
      <c r="D23" s="315" t="s">
        <v>194</v>
      </c>
      <c r="E23" s="72"/>
      <c r="F23" s="725"/>
    </row>
    <row r="24" spans="1:6" ht="12.95" customHeight="1" x14ac:dyDescent="0.2">
      <c r="A24" s="307" t="s">
        <v>36</v>
      </c>
      <c r="B24" s="325" t="s">
        <v>238</v>
      </c>
      <c r="C24" s="317">
        <f>+C25+C26+C27+C28+C29</f>
        <v>0</v>
      </c>
      <c r="D24" s="326" t="s">
        <v>192</v>
      </c>
      <c r="E24" s="72"/>
      <c r="F24" s="725"/>
    </row>
    <row r="25" spans="1:6" ht="12.95" customHeight="1" x14ac:dyDescent="0.2">
      <c r="A25" s="309" t="s">
        <v>37</v>
      </c>
      <c r="B25" s="324" t="s">
        <v>239</v>
      </c>
      <c r="C25" s="71"/>
      <c r="D25" s="326" t="s">
        <v>387</v>
      </c>
      <c r="E25" s="72"/>
      <c r="F25" s="725"/>
    </row>
    <row r="26" spans="1:6" ht="12.95" customHeight="1" x14ac:dyDescent="0.2">
      <c r="A26" s="307" t="s">
        <v>38</v>
      </c>
      <c r="B26" s="324" t="s">
        <v>240</v>
      </c>
      <c r="C26" s="71"/>
      <c r="D26" s="321"/>
      <c r="E26" s="72"/>
      <c r="F26" s="725"/>
    </row>
    <row r="27" spans="1:6" ht="12.95" customHeight="1" x14ac:dyDescent="0.2">
      <c r="A27" s="309" t="s">
        <v>39</v>
      </c>
      <c r="B27" s="323" t="s">
        <v>241</v>
      </c>
      <c r="C27" s="71"/>
      <c r="D27" s="114"/>
      <c r="E27" s="72"/>
      <c r="F27" s="725"/>
    </row>
    <row r="28" spans="1:6" ht="12.95" customHeight="1" x14ac:dyDescent="0.2">
      <c r="A28" s="307" t="s">
        <v>40</v>
      </c>
      <c r="B28" s="327" t="s">
        <v>242</v>
      </c>
      <c r="C28" s="71"/>
      <c r="D28" s="44"/>
      <c r="E28" s="72"/>
      <c r="F28" s="725"/>
    </row>
    <row r="29" spans="1:6" ht="12.95" customHeight="1" thickBot="1" x14ac:dyDescent="0.25">
      <c r="A29" s="309" t="s">
        <v>41</v>
      </c>
      <c r="B29" s="328" t="s">
        <v>243</v>
      </c>
      <c r="C29" s="71"/>
      <c r="D29" s="114"/>
      <c r="E29" s="72"/>
      <c r="F29" s="725"/>
    </row>
    <row r="30" spans="1:6" ht="21.75" customHeight="1" thickBot="1" x14ac:dyDescent="0.25">
      <c r="A30" s="312" t="s">
        <v>42</v>
      </c>
      <c r="B30" s="118" t="s">
        <v>384</v>
      </c>
      <c r="C30" s="289">
        <f>+C18+C24</f>
        <v>168561209</v>
      </c>
      <c r="D30" s="118" t="s">
        <v>388</v>
      </c>
      <c r="E30" s="294">
        <f>SUM(E18:E29)</f>
        <v>0</v>
      </c>
      <c r="F30" s="725"/>
    </row>
    <row r="31" spans="1:6" ht="13.5" thickBot="1" x14ac:dyDescent="0.25">
      <c r="A31" s="312" t="s">
        <v>43</v>
      </c>
      <c r="B31" s="318" t="s">
        <v>389</v>
      </c>
      <c r="C31" s="319">
        <f>+C17+C30</f>
        <v>288065029</v>
      </c>
      <c r="D31" s="318" t="s">
        <v>390</v>
      </c>
      <c r="E31" s="319">
        <f>+E17+E30</f>
        <v>288065029</v>
      </c>
      <c r="F31" s="725"/>
    </row>
    <row r="32" spans="1:6" ht="13.5" thickBot="1" x14ac:dyDescent="0.25">
      <c r="A32" s="312" t="s">
        <v>44</v>
      </c>
      <c r="B32" s="318" t="s">
        <v>168</v>
      </c>
      <c r="C32" s="319">
        <f>IF(C17-E17&lt;0,E17-C17,"-")</f>
        <v>168561209</v>
      </c>
      <c r="D32" s="318" t="s">
        <v>169</v>
      </c>
      <c r="E32" s="319" t="str">
        <f>IF(C17-E17&gt;0,C17-E17,"-")</f>
        <v>-</v>
      </c>
      <c r="F32" s="725"/>
    </row>
    <row r="33" spans="1:6" ht="13.5" thickBot="1" x14ac:dyDescent="0.25">
      <c r="A33" s="312" t="s">
        <v>45</v>
      </c>
      <c r="B33" s="318" t="s">
        <v>562</v>
      </c>
      <c r="C33" s="319" t="str">
        <f>IF(C31-E31&lt;0,E31-C31,"-")</f>
        <v>-</v>
      </c>
      <c r="D33" s="318" t="s">
        <v>563</v>
      </c>
      <c r="E33" s="319" t="str">
        <f>IF(C31-E31&gt;0,C31-E31,"-")</f>
        <v>-</v>
      </c>
      <c r="F33" s="725"/>
    </row>
  </sheetData>
  <sheetProtection sheet="1"/>
  <mergeCells count="2">
    <mergeCell ref="A3:A4"/>
    <mergeCell ref="F1:F33"/>
  </mergeCells>
  <phoneticPr fontId="0" type="noConversion"/>
  <printOptions horizontalCentered="1"/>
  <pageMargins left="0.78740157480314965" right="0.78740157480314965" top="0.49" bottom="0.79" header="0.49" footer="0.78740157480314965"/>
  <pageSetup paperSize="9" scale="93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4F365-6CE7-4EEA-9EF1-A04FEAE773A4}">
  <sheetPr>
    <tabColor rgb="FF92D050"/>
    <pageSetUpPr fitToPage="1"/>
  </sheetPr>
  <dimension ref="A1:E19"/>
  <sheetViews>
    <sheetView zoomScale="120" zoomScaleNormal="120" workbookViewId="0">
      <selection activeCell="C39" sqref="C39"/>
    </sheetView>
  </sheetViews>
  <sheetFormatPr defaultRowHeight="12.75" x14ac:dyDescent="0.2"/>
  <cols>
    <col min="1" max="1" width="46.33203125" customWidth="1"/>
    <col min="2" max="2" width="16.83203125" customWidth="1"/>
    <col min="3" max="3" width="66.1640625" customWidth="1"/>
    <col min="4" max="4" width="13.83203125" customWidth="1"/>
    <col min="5" max="5" width="17.6640625" customWidth="1"/>
  </cols>
  <sheetData>
    <row r="1" spans="1:5" ht="18.75" x14ac:dyDescent="0.3">
      <c r="A1" s="119" t="s">
        <v>150</v>
      </c>
      <c r="E1" s="122" t="s">
        <v>154</v>
      </c>
    </row>
    <row r="3" spans="1:5" x14ac:dyDescent="0.2">
      <c r="A3" s="126"/>
      <c r="B3" s="127"/>
      <c r="C3" s="126"/>
      <c r="D3" s="129"/>
      <c r="E3" s="127"/>
    </row>
    <row r="4" spans="1:5" ht="15.75" x14ac:dyDescent="0.25">
      <c r="A4" s="78" t="str">
        <f>+KV_ÖSSZEFÜGGÉSEK!A5</f>
        <v>2019. évi előirányzat BEVÉTELEK</v>
      </c>
      <c r="B4" s="128"/>
      <c r="C4" s="136"/>
      <c r="D4" s="129"/>
      <c r="E4" s="127"/>
    </row>
    <row r="5" spans="1:5" x14ac:dyDescent="0.2">
      <c r="A5" s="126"/>
      <c r="B5" s="127"/>
      <c r="C5" s="126"/>
      <c r="D5" s="129"/>
      <c r="E5" s="127"/>
    </row>
    <row r="6" spans="1:5" x14ac:dyDescent="0.2">
      <c r="A6" s="126" t="s">
        <v>541</v>
      </c>
      <c r="B6" s="127">
        <f>+'KV_1.1.sz.mell.'!C67</f>
        <v>465826223</v>
      </c>
      <c r="C6" s="126" t="s">
        <v>484</v>
      </c>
      <c r="D6" s="129">
        <f>+'KV_2.1.sz.mell.'!C18+'KV_2.2.sz.mell.'!C17</f>
        <v>465826223</v>
      </c>
      <c r="E6" s="127">
        <f t="shared" ref="E6:E15" si="0">+B6-D6</f>
        <v>0</v>
      </c>
    </row>
    <row r="7" spans="1:5" x14ac:dyDescent="0.2">
      <c r="A7" s="126" t="s">
        <v>542</v>
      </c>
      <c r="B7" s="127">
        <f>+'KV_1.1.sz.mell.'!C91</f>
        <v>274537579</v>
      </c>
      <c r="C7" s="126" t="s">
        <v>485</v>
      </c>
      <c r="D7" s="129">
        <f>+'KV_2.1.sz.mell.'!C29+'KV_2.2.sz.mell.'!C30</f>
        <v>274537579</v>
      </c>
      <c r="E7" s="127">
        <f t="shared" si="0"/>
        <v>0</v>
      </c>
    </row>
    <row r="8" spans="1:5" x14ac:dyDescent="0.2">
      <c r="A8" s="126" t="s">
        <v>543</v>
      </c>
      <c r="B8" s="127">
        <f>+'KV_1.1.sz.mell.'!C92</f>
        <v>740363802</v>
      </c>
      <c r="C8" s="126" t="s">
        <v>486</v>
      </c>
      <c r="D8" s="129">
        <f>+'KV_2.1.sz.mell.'!C30+'KV_2.2.sz.mell.'!C31</f>
        <v>740363802</v>
      </c>
      <c r="E8" s="127">
        <f t="shared" si="0"/>
        <v>0</v>
      </c>
    </row>
    <row r="9" spans="1:5" x14ac:dyDescent="0.2">
      <c r="A9" s="126"/>
      <c r="B9" s="127"/>
      <c r="C9" s="126"/>
      <c r="D9" s="129"/>
      <c r="E9" s="127"/>
    </row>
    <row r="10" spans="1:5" x14ac:dyDescent="0.2">
      <c r="A10" s="126"/>
      <c r="B10" s="127"/>
      <c r="C10" s="126"/>
      <c r="D10" s="129"/>
      <c r="E10" s="127"/>
    </row>
    <row r="11" spans="1:5" ht="15.75" x14ac:dyDescent="0.25">
      <c r="A11" s="78" t="str">
        <f>+KV_ÖSSZEFÜGGÉSEK!A12</f>
        <v>2019. évi előirányzat KIADÁSOK</v>
      </c>
      <c r="B11" s="128"/>
      <c r="C11" s="136"/>
      <c r="D11" s="129"/>
      <c r="E11" s="127"/>
    </row>
    <row r="12" spans="1:5" x14ac:dyDescent="0.2">
      <c r="A12" s="126"/>
      <c r="B12" s="127"/>
      <c r="C12" s="126"/>
      <c r="D12" s="129"/>
      <c r="E12" s="127"/>
    </row>
    <row r="13" spans="1:5" x14ac:dyDescent="0.2">
      <c r="A13" s="126" t="s">
        <v>544</v>
      </c>
      <c r="B13" s="127">
        <f>+'KV_1.1.sz.mell.'!C133</f>
        <v>740363802</v>
      </c>
      <c r="C13" s="126" t="s">
        <v>487</v>
      </c>
      <c r="D13" s="129">
        <f>+'KV_2.1.sz.mell.'!E18+'KV_2.2.sz.mell.'!E17</f>
        <v>740363802</v>
      </c>
      <c r="E13" s="127">
        <f t="shared" si="0"/>
        <v>0</v>
      </c>
    </row>
    <row r="14" spans="1:5" x14ac:dyDescent="0.2">
      <c r="A14" s="126" t="s">
        <v>545</v>
      </c>
      <c r="B14" s="127">
        <f>+'KV_1.1.sz.mell.'!C158</f>
        <v>0</v>
      </c>
      <c r="C14" s="126" t="s">
        <v>488</v>
      </c>
      <c r="D14" s="129">
        <f>+'KV_2.1.sz.mell.'!E29+'KV_2.2.sz.mell.'!E30</f>
        <v>0</v>
      </c>
      <c r="E14" s="127">
        <f t="shared" si="0"/>
        <v>0</v>
      </c>
    </row>
    <row r="15" spans="1:5" x14ac:dyDescent="0.2">
      <c r="A15" s="126" t="s">
        <v>546</v>
      </c>
      <c r="B15" s="127">
        <f>+'KV_1.1.sz.mell.'!C159</f>
        <v>740363802</v>
      </c>
      <c r="C15" s="126" t="s">
        <v>489</v>
      </c>
      <c r="D15" s="129">
        <f>+'KV_2.1.sz.mell.'!E30+'KV_2.2.sz.mell.'!E31</f>
        <v>740363802</v>
      </c>
      <c r="E15" s="127">
        <f t="shared" si="0"/>
        <v>0</v>
      </c>
    </row>
    <row r="16" spans="1:5" x14ac:dyDescent="0.2">
      <c r="A16" s="120"/>
      <c r="B16" s="120"/>
      <c r="C16" s="126"/>
      <c r="D16" s="129"/>
      <c r="E16" s="121"/>
    </row>
    <row r="17" spans="1:5" x14ac:dyDescent="0.2">
      <c r="A17" s="120"/>
      <c r="B17" s="120"/>
      <c r="C17" s="120"/>
      <c r="D17" s="120"/>
      <c r="E17" s="120"/>
    </row>
    <row r="18" spans="1:5" x14ac:dyDescent="0.2">
      <c r="A18" s="120"/>
      <c r="B18" s="120"/>
      <c r="C18" s="120"/>
      <c r="D18" s="120"/>
      <c r="E18" s="120"/>
    </row>
    <row r="19" spans="1:5" x14ac:dyDescent="0.2">
      <c r="A19" s="120"/>
      <c r="B19" s="120"/>
      <c r="C19" s="120"/>
      <c r="D19" s="120"/>
      <c r="E19" s="120"/>
    </row>
  </sheetData>
  <sheetProtection sheet="1"/>
  <phoneticPr fontId="29" type="noConversion"/>
  <conditionalFormatting sqref="E3:E15">
    <cfRule type="cellIs" dxfId="3" priority="1" stopIfTrue="1" operator="notEqual">
      <formula>0</formula>
    </cfRule>
  </conditionalFormatting>
  <pageMargins left="0.79" right="0.56999999999999995" top="0.88" bottom="0.66" header="0.5" footer="0.5"/>
  <pageSetup paperSize="9" scale="9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1D34-05C3-4766-B69C-AE4812CEFAA3}">
  <sheetPr>
    <tabColor rgb="FF92D050"/>
  </sheetPr>
  <dimension ref="A1:G14"/>
  <sheetViews>
    <sheetView zoomScale="120" zoomScaleNormal="120" workbookViewId="0">
      <selection activeCell="B18" sqref="B18"/>
    </sheetView>
  </sheetViews>
  <sheetFormatPr defaultRowHeight="15" x14ac:dyDescent="0.25"/>
  <cols>
    <col min="1" max="1" width="5.6640625" style="139" customWidth="1"/>
    <col min="2" max="2" width="35.6640625" style="139" customWidth="1"/>
    <col min="3" max="6" width="14" style="139" customWidth="1"/>
    <col min="7" max="16384" width="9.33203125" style="139"/>
  </cols>
  <sheetData>
    <row r="1" spans="1:7" x14ac:dyDescent="0.25">
      <c r="A1" s="633"/>
      <c r="B1" s="633"/>
      <c r="C1" s="633"/>
      <c r="D1" s="633"/>
      <c r="E1" s="633"/>
      <c r="F1" s="633"/>
    </row>
    <row r="2" spans="1:7" x14ac:dyDescent="0.25">
      <c r="A2" s="633"/>
      <c r="B2" s="715" t="str">
        <f>CONCATENATE("3. melléklet ",ALAPADATOK!A7," ",ALAPADATOK!B7," ",ALAPADATOK!C7," ",ALAPADATOK!D7," ",ALAPADATOK!E7," ",ALAPADATOK!F7," ",ALAPADATOK!G7," ",ALAPADATOK!H7)</f>
        <v>3. melléklet a … / 2019 ( I.31. ) önkormányzati rendelethez</v>
      </c>
      <c r="C2" s="715"/>
      <c r="D2" s="715"/>
      <c r="E2" s="715"/>
      <c r="F2" s="715"/>
    </row>
    <row r="3" spans="1:7" x14ac:dyDescent="0.25">
      <c r="A3" s="633"/>
      <c r="B3" s="633"/>
      <c r="C3" s="633"/>
      <c r="D3" s="633"/>
      <c r="E3" s="633"/>
      <c r="F3" s="633"/>
    </row>
    <row r="4" spans="1:7" ht="33.200000000000003" customHeight="1" x14ac:dyDescent="0.25">
      <c r="A4" s="729" t="s">
        <v>689</v>
      </c>
      <c r="B4" s="729"/>
      <c r="C4" s="729"/>
      <c r="D4" s="729"/>
      <c r="E4" s="729"/>
      <c r="F4" s="729"/>
    </row>
    <row r="5" spans="1:7" ht="15.95" customHeight="1" thickBot="1" x14ac:dyDescent="0.3">
      <c r="A5" s="634"/>
      <c r="B5" s="634"/>
      <c r="C5" s="730"/>
      <c r="D5" s="730"/>
      <c r="E5" s="737" t="str">
        <f>'KV_2.2.sz.mell.'!E2</f>
        <v>Forintban!</v>
      </c>
      <c r="F5" s="737"/>
      <c r="G5" s="145"/>
    </row>
    <row r="6" spans="1:7" ht="63.2" customHeight="1" x14ac:dyDescent="0.25">
      <c r="A6" s="733" t="s">
        <v>16</v>
      </c>
      <c r="B6" s="735" t="s">
        <v>196</v>
      </c>
      <c r="C6" s="735" t="s">
        <v>248</v>
      </c>
      <c r="D6" s="735"/>
      <c r="E6" s="735"/>
      <c r="F6" s="731" t="s">
        <v>499</v>
      </c>
    </row>
    <row r="7" spans="1:7" ht="15.75" thickBot="1" x14ac:dyDescent="0.3">
      <c r="A7" s="734"/>
      <c r="B7" s="736"/>
      <c r="C7" s="456">
        <f>+LEFT(KV_ÖSSZEFÜGGÉSEK!A5,4)+1</f>
        <v>2020</v>
      </c>
      <c r="D7" s="456">
        <f>+C7+1</f>
        <v>2021</v>
      </c>
      <c r="E7" s="456">
        <f>+D7+1</f>
        <v>2022</v>
      </c>
      <c r="F7" s="732"/>
    </row>
    <row r="8" spans="1:7" ht="15.75" thickBot="1" x14ac:dyDescent="0.3">
      <c r="A8" s="142"/>
      <c r="B8" s="143" t="s">
        <v>490</v>
      </c>
      <c r="C8" s="143" t="s">
        <v>491</v>
      </c>
      <c r="D8" s="143" t="s">
        <v>492</v>
      </c>
      <c r="E8" s="143" t="s">
        <v>494</v>
      </c>
      <c r="F8" s="144" t="s">
        <v>493</v>
      </c>
    </row>
    <row r="9" spans="1:7" x14ac:dyDescent="0.25">
      <c r="A9" s="141" t="s">
        <v>18</v>
      </c>
      <c r="B9" s="155"/>
      <c r="C9" s="496"/>
      <c r="D9" s="496"/>
      <c r="E9" s="496"/>
      <c r="F9" s="497">
        <f>SUM(C9:E9)</f>
        <v>0</v>
      </c>
    </row>
    <row r="10" spans="1:7" x14ac:dyDescent="0.25">
      <c r="A10" s="140" t="s">
        <v>19</v>
      </c>
      <c r="B10" s="156" t="s">
        <v>690</v>
      </c>
      <c r="C10" s="498"/>
      <c r="D10" s="498"/>
      <c r="E10" s="498"/>
      <c r="F10" s="499">
        <f>SUM(C10:E10)</f>
        <v>0</v>
      </c>
    </row>
    <row r="11" spans="1:7" x14ac:dyDescent="0.25">
      <c r="A11" s="140" t="s">
        <v>20</v>
      </c>
      <c r="B11" s="156"/>
      <c r="C11" s="498"/>
      <c r="D11" s="498"/>
      <c r="E11" s="498"/>
      <c r="F11" s="499">
        <f>SUM(C11:E11)</f>
        <v>0</v>
      </c>
    </row>
    <row r="12" spans="1:7" x14ac:dyDescent="0.25">
      <c r="A12" s="140" t="s">
        <v>21</v>
      </c>
      <c r="B12" s="156"/>
      <c r="C12" s="498"/>
      <c r="D12" s="498"/>
      <c r="E12" s="498"/>
      <c r="F12" s="499">
        <f>SUM(C12:E12)</f>
        <v>0</v>
      </c>
    </row>
    <row r="13" spans="1:7" ht="15.75" thickBot="1" x14ac:dyDescent="0.3">
      <c r="A13" s="146" t="s">
        <v>22</v>
      </c>
      <c r="B13" s="157"/>
      <c r="C13" s="500"/>
      <c r="D13" s="500"/>
      <c r="E13" s="500"/>
      <c r="F13" s="499">
        <f>SUM(C13:E13)</f>
        <v>0</v>
      </c>
    </row>
    <row r="14" spans="1:7" s="444" customFormat="1" thickBot="1" x14ac:dyDescent="0.25">
      <c r="A14" s="443" t="s">
        <v>23</v>
      </c>
      <c r="B14" s="147" t="s">
        <v>197</v>
      </c>
      <c r="C14" s="501">
        <f>SUM(C9:C13)</f>
        <v>0</v>
      </c>
      <c r="D14" s="501">
        <f>SUM(D9:D13)</f>
        <v>0</v>
      </c>
      <c r="E14" s="501">
        <f>SUM(E9:E13)</f>
        <v>0</v>
      </c>
      <c r="F14" s="502">
        <f>SUM(F9:F13)</f>
        <v>0</v>
      </c>
    </row>
  </sheetData>
  <mergeCells count="8">
    <mergeCell ref="B2:F2"/>
    <mergeCell ref="A4:F4"/>
    <mergeCell ref="C5:D5"/>
    <mergeCell ref="F6:F7"/>
    <mergeCell ref="A6:A7"/>
    <mergeCell ref="B6:B7"/>
    <mergeCell ref="C6:E6"/>
    <mergeCell ref="E5:F5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4D9AE-9D80-4C06-9648-56FF4E69F209}">
  <sheetPr>
    <tabColor rgb="FF92D050"/>
  </sheetPr>
  <dimension ref="A1:D15"/>
  <sheetViews>
    <sheetView zoomScale="120" zoomScaleNormal="120" workbookViewId="0">
      <selection activeCell="C20" sqref="C20"/>
    </sheetView>
  </sheetViews>
  <sheetFormatPr defaultRowHeight="15" x14ac:dyDescent="0.25"/>
  <cols>
    <col min="1" max="1" width="5.6640625" style="139" customWidth="1"/>
    <col min="2" max="2" width="68.6640625" style="139" customWidth="1"/>
    <col min="3" max="3" width="19.5" style="139" customWidth="1"/>
    <col min="4" max="16384" width="9.33203125" style="139"/>
  </cols>
  <sheetData>
    <row r="1" spans="1:4" x14ac:dyDescent="0.25">
      <c r="A1" s="633"/>
      <c r="B1" s="633"/>
      <c r="C1" s="633"/>
    </row>
    <row r="2" spans="1:4" x14ac:dyDescent="0.25">
      <c r="A2" s="633"/>
      <c r="B2" s="715" t="str">
        <f>CONCATENATE("4. melléklet ",ALAPADATOK!A7," ",ALAPADATOK!B7," ",ALAPADATOK!C7," ",ALAPADATOK!D7," ",ALAPADATOK!E7," ",ALAPADATOK!F7," ",ALAPADATOK!G7," ",ALAPADATOK!H7)</f>
        <v>4. melléklet a … / 2019 ( I.31. ) önkormányzati rendelethez</v>
      </c>
      <c r="C2" s="715"/>
    </row>
    <row r="3" spans="1:4" x14ac:dyDescent="0.25">
      <c r="A3" s="633"/>
      <c r="B3" s="633"/>
      <c r="C3" s="633"/>
    </row>
    <row r="4" spans="1:4" ht="33.200000000000003" customHeight="1" x14ac:dyDescent="0.25">
      <c r="A4" s="738" t="s">
        <v>691</v>
      </c>
      <c r="B4" s="738"/>
      <c r="C4" s="738"/>
    </row>
    <row r="5" spans="1:4" ht="15.95" customHeight="1" thickBot="1" x14ac:dyDescent="0.3">
      <c r="A5" s="634"/>
      <c r="B5" s="634"/>
      <c r="C5" s="635" t="str">
        <f>'KV_2.2.sz.mell.'!E2</f>
        <v>Forintban!</v>
      </c>
      <c r="D5" s="145"/>
    </row>
    <row r="6" spans="1:4" ht="26.45" customHeight="1" thickBot="1" x14ac:dyDescent="0.3">
      <c r="A6" s="636" t="s">
        <v>16</v>
      </c>
      <c r="B6" s="637" t="s">
        <v>195</v>
      </c>
      <c r="C6" s="638" t="str">
        <f>+'KV_1.1.sz.mell.'!C8</f>
        <v>2019. évi előirányzat</v>
      </c>
    </row>
    <row r="7" spans="1:4" ht="15.75" thickBot="1" x14ac:dyDescent="0.3">
      <c r="A7" s="158"/>
      <c r="B7" s="491" t="s">
        <v>490</v>
      </c>
      <c r="C7" s="492" t="s">
        <v>491</v>
      </c>
    </row>
    <row r="8" spans="1:4" x14ac:dyDescent="0.25">
      <c r="A8" s="159" t="s">
        <v>18</v>
      </c>
      <c r="B8" s="333" t="s">
        <v>500</v>
      </c>
      <c r="C8" s="330">
        <v>191900000</v>
      </c>
    </row>
    <row r="9" spans="1:4" ht="24.75" x14ac:dyDescent="0.25">
      <c r="A9" s="160" t="s">
        <v>19</v>
      </c>
      <c r="B9" s="362" t="s">
        <v>245</v>
      </c>
      <c r="C9" s="331"/>
    </row>
    <row r="10" spans="1:4" x14ac:dyDescent="0.25">
      <c r="A10" s="160" t="s">
        <v>20</v>
      </c>
      <c r="B10" s="363" t="s">
        <v>501</v>
      </c>
      <c r="C10" s="331"/>
    </row>
    <row r="11" spans="1:4" ht="24.75" x14ac:dyDescent="0.25">
      <c r="A11" s="160" t="s">
        <v>21</v>
      </c>
      <c r="B11" s="363" t="s">
        <v>247</v>
      </c>
      <c r="C11" s="331"/>
    </row>
    <row r="12" spans="1:4" x14ac:dyDescent="0.25">
      <c r="A12" s="161" t="s">
        <v>22</v>
      </c>
      <c r="B12" s="363" t="s">
        <v>246</v>
      </c>
      <c r="C12" s="332"/>
    </row>
    <row r="13" spans="1:4" ht="15.75" thickBot="1" x14ac:dyDescent="0.3">
      <c r="A13" s="160" t="s">
        <v>23</v>
      </c>
      <c r="B13" s="364" t="s">
        <v>502</v>
      </c>
      <c r="C13" s="331"/>
    </row>
    <row r="14" spans="1:4" ht="15.75" thickBot="1" x14ac:dyDescent="0.3">
      <c r="A14" s="739" t="s">
        <v>198</v>
      </c>
      <c r="B14" s="740"/>
      <c r="C14" s="162">
        <f>SUM(C8:C13)</f>
        <v>191900000</v>
      </c>
    </row>
    <row r="15" spans="1:4" ht="23.25" customHeight="1" x14ac:dyDescent="0.25">
      <c r="A15" s="741" t="s">
        <v>224</v>
      </c>
      <c r="B15" s="741"/>
      <c r="C15" s="741"/>
    </row>
  </sheetData>
  <mergeCells count="4">
    <mergeCell ref="A4:C4"/>
    <mergeCell ref="A14:B14"/>
    <mergeCell ref="A15:C15"/>
    <mergeCell ref="B2:C2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E9C75-8570-4541-82D3-D23103561F5D}">
  <sheetPr>
    <tabColor rgb="FF92D050"/>
  </sheetPr>
  <dimension ref="A1:D15"/>
  <sheetViews>
    <sheetView zoomScale="120" zoomScaleNormal="120" workbookViewId="0">
      <selection activeCell="B17" sqref="B17"/>
    </sheetView>
  </sheetViews>
  <sheetFormatPr defaultRowHeight="15" x14ac:dyDescent="0.25"/>
  <cols>
    <col min="1" max="1" width="5.6640625" style="139" customWidth="1"/>
    <col min="2" max="2" width="66.83203125" style="139" customWidth="1"/>
    <col min="3" max="3" width="27" style="139" customWidth="1"/>
    <col min="4" max="16384" width="9.33203125" style="139"/>
  </cols>
  <sheetData>
    <row r="1" spans="1:4" x14ac:dyDescent="0.25">
      <c r="A1" s="633"/>
      <c r="B1" s="633"/>
      <c r="C1" s="633"/>
    </row>
    <row r="2" spans="1:4" x14ac:dyDescent="0.25">
      <c r="A2" s="633"/>
      <c r="B2" s="715" t="str">
        <f>CONCATENATE("5. melléklet ",ALAPADATOK!A7," ",ALAPADATOK!B7," ",ALAPADATOK!C7," ",ALAPADATOK!D7," ",ALAPADATOK!E7," ",ALAPADATOK!F7," ",ALAPADATOK!G7," ",ALAPADATOK!H7)</f>
        <v>5. melléklet a … / 2019 ( I.31. ) önkormányzati rendelethez</v>
      </c>
      <c r="C2" s="715"/>
    </row>
    <row r="3" spans="1:4" x14ac:dyDescent="0.25">
      <c r="A3" s="633"/>
      <c r="B3" s="633"/>
      <c r="C3" s="633"/>
    </row>
    <row r="4" spans="1:4" ht="33.200000000000003" customHeight="1" x14ac:dyDescent="0.25">
      <c r="A4" s="738" t="s">
        <v>692</v>
      </c>
      <c r="B4" s="738"/>
      <c r="C4" s="738"/>
    </row>
    <row r="5" spans="1:4" ht="15.95" customHeight="1" thickBot="1" x14ac:dyDescent="0.3">
      <c r="A5" s="634"/>
      <c r="B5" s="634"/>
      <c r="C5" s="635" t="str">
        <f>'KV_4.sz.mell.'!C5</f>
        <v>Forintban!</v>
      </c>
      <c r="D5" s="145"/>
    </row>
    <row r="6" spans="1:4" ht="26.45" customHeight="1" thickBot="1" x14ac:dyDescent="0.3">
      <c r="A6" s="636" t="s">
        <v>16</v>
      </c>
      <c r="B6" s="637" t="s">
        <v>199</v>
      </c>
      <c r="C6" s="638" t="s">
        <v>223</v>
      </c>
    </row>
    <row r="7" spans="1:4" ht="15.75" thickBot="1" x14ac:dyDescent="0.3">
      <c r="A7" s="158"/>
      <c r="B7" s="491" t="s">
        <v>490</v>
      </c>
      <c r="C7" s="492" t="s">
        <v>491</v>
      </c>
    </row>
    <row r="8" spans="1:4" x14ac:dyDescent="0.25">
      <c r="A8" s="159" t="s">
        <v>18</v>
      </c>
      <c r="B8" s="166" t="s">
        <v>690</v>
      </c>
      <c r="C8" s="163"/>
    </row>
    <row r="9" spans="1:4" x14ac:dyDescent="0.25">
      <c r="A9" s="160" t="s">
        <v>19</v>
      </c>
      <c r="B9" s="167"/>
      <c r="C9" s="164"/>
    </row>
    <row r="10" spans="1:4" ht="15.75" thickBot="1" x14ac:dyDescent="0.3">
      <c r="A10" s="161" t="s">
        <v>20</v>
      </c>
      <c r="B10" s="168"/>
      <c r="C10" s="165"/>
    </row>
    <row r="11" spans="1:4" s="444" customFormat="1" ht="17.25" customHeight="1" thickBot="1" x14ac:dyDescent="0.25">
      <c r="A11" s="445" t="s">
        <v>21</v>
      </c>
      <c r="B11" s="123" t="s">
        <v>200</v>
      </c>
      <c r="C11" s="162">
        <f>SUM(C8:C10)</f>
        <v>0</v>
      </c>
    </row>
    <row r="15" spans="1:4" ht="15.75" x14ac:dyDescent="0.25">
      <c r="B15" s="117"/>
    </row>
  </sheetData>
  <mergeCells count="2">
    <mergeCell ref="A4:C4"/>
    <mergeCell ref="B2:C2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C912C-7A27-4D9A-8807-4BE317044FEA}">
  <sheetPr>
    <tabColor rgb="FF92D050"/>
  </sheetPr>
  <dimension ref="A1:F24"/>
  <sheetViews>
    <sheetView zoomScale="120" zoomScaleNormal="120" workbookViewId="0">
      <selection activeCell="C28" sqref="C28"/>
    </sheetView>
  </sheetViews>
  <sheetFormatPr defaultRowHeight="12.75" x14ac:dyDescent="0.2"/>
  <cols>
    <col min="1" max="1" width="47.1640625" style="41" customWidth="1"/>
    <col min="2" max="2" width="15.6640625" style="40" customWidth="1"/>
    <col min="3" max="3" width="16.33203125" style="40" customWidth="1"/>
    <col min="4" max="4" width="18" style="40" customWidth="1"/>
    <col min="5" max="5" width="16.6640625" style="40" customWidth="1"/>
    <col min="6" max="6" width="18.83203125" style="53" customWidth="1"/>
    <col min="7" max="8" width="12.83203125" style="40" customWidth="1"/>
    <col min="9" max="9" width="13.83203125" style="40" customWidth="1"/>
    <col min="10" max="16384" width="9.33203125" style="40"/>
  </cols>
  <sheetData>
    <row r="1" spans="1:6" ht="18" customHeight="1" x14ac:dyDescent="0.2">
      <c r="A1" s="604"/>
      <c r="B1" s="743" t="str">
        <f>CONCATENATE("6. melléklet ",ALAPADATOK!A7," ",ALAPADATOK!B7," ",ALAPADATOK!C7," ",ALAPADATOK!D7," ",ALAPADATOK!E7," ",ALAPADATOK!F7," ",ALAPADATOK!G7," ",ALAPADATOK!H7)</f>
        <v>6. melléklet a … / 2019 ( I.31. ) önkormányzati rendelethez</v>
      </c>
      <c r="C1" s="744"/>
      <c r="D1" s="744"/>
      <c r="E1" s="744"/>
      <c r="F1" s="744"/>
    </row>
    <row r="2" spans="1:6" ht="25.5" customHeight="1" x14ac:dyDescent="0.2">
      <c r="A2" s="742" t="s">
        <v>0</v>
      </c>
      <c r="B2" s="742"/>
      <c r="C2" s="742"/>
      <c r="D2" s="742"/>
      <c r="E2" s="742"/>
      <c r="F2" s="742"/>
    </row>
    <row r="3" spans="1:6" ht="22.5" customHeight="1" thickBot="1" x14ac:dyDescent="0.3">
      <c r="A3" s="604"/>
      <c r="B3" s="591"/>
      <c r="C3" s="591"/>
      <c r="D3" s="591"/>
      <c r="E3" s="591"/>
      <c r="F3" s="605" t="str">
        <f>'KV_5.sz.mell.'!C5</f>
        <v>Forintban!</v>
      </c>
    </row>
    <row r="4" spans="1:6" s="43" customFormat="1" ht="44.45" customHeight="1" thickBot="1" x14ac:dyDescent="0.25">
      <c r="A4" s="606" t="s">
        <v>64</v>
      </c>
      <c r="B4" s="607" t="s">
        <v>65</v>
      </c>
      <c r="C4" s="607" t="s">
        <v>66</v>
      </c>
      <c r="D4" s="607" t="str">
        <f>+CONCATENATE("Felhasználás   ",LEFT(KV_ÖSSZEFÜGGÉSEK!A5,4)-1,". XII. 31-ig")</f>
        <v>Felhasználás   2018. XII. 31-ig</v>
      </c>
      <c r="E4" s="607" t="str">
        <f>+'KV_1.1.sz.mell.'!C8</f>
        <v>2019. évi előirányzat</v>
      </c>
      <c r="F4" s="608" t="str">
        <f>+CONCATENATE(LEFT(KV_ÖSSZEFÜGGÉSEK!A5,4),". utáni szükséglet")</f>
        <v>2019. utáni szükséglet</v>
      </c>
    </row>
    <row r="5" spans="1:6" s="53" customFormat="1" ht="12" customHeight="1" thickBot="1" x14ac:dyDescent="0.25">
      <c r="A5" s="51" t="s">
        <v>490</v>
      </c>
      <c r="B5" s="52" t="s">
        <v>491</v>
      </c>
      <c r="C5" s="52" t="s">
        <v>492</v>
      </c>
      <c r="D5" s="52" t="s">
        <v>494</v>
      </c>
      <c r="E5" s="52" t="s">
        <v>493</v>
      </c>
      <c r="F5" s="494" t="s">
        <v>559</v>
      </c>
    </row>
    <row r="6" spans="1:6" ht="15.95" customHeight="1" x14ac:dyDescent="0.2">
      <c r="A6" s="446" t="s">
        <v>697</v>
      </c>
      <c r="B6" s="25">
        <v>1270000</v>
      </c>
      <c r="C6" s="448" t="s">
        <v>698</v>
      </c>
      <c r="D6" s="25"/>
      <c r="E6" s="25">
        <v>1270000</v>
      </c>
      <c r="F6" s="54">
        <f t="shared" ref="F6:F23" si="0">B6-D6-E6</f>
        <v>0</v>
      </c>
    </row>
    <row r="7" spans="1:6" ht="15.95" customHeight="1" x14ac:dyDescent="0.2">
      <c r="A7" s="446" t="s">
        <v>699</v>
      </c>
      <c r="B7" s="25">
        <v>254000</v>
      </c>
      <c r="C7" s="448" t="s">
        <v>698</v>
      </c>
      <c r="D7" s="25"/>
      <c r="E7" s="25">
        <v>254000</v>
      </c>
      <c r="F7" s="54">
        <f t="shared" si="0"/>
        <v>0</v>
      </c>
    </row>
    <row r="8" spans="1:6" ht="15.95" customHeight="1" x14ac:dyDescent="0.2">
      <c r="A8" s="446" t="s">
        <v>700</v>
      </c>
      <c r="B8" s="25">
        <v>3622040</v>
      </c>
      <c r="C8" s="448" t="s">
        <v>698</v>
      </c>
      <c r="D8" s="25"/>
      <c r="E8" s="25">
        <v>3622040</v>
      </c>
      <c r="F8" s="54">
        <f t="shared" si="0"/>
        <v>0</v>
      </c>
    </row>
    <row r="9" spans="1:6" ht="15.95" customHeight="1" x14ac:dyDescent="0.2">
      <c r="A9" s="447" t="s">
        <v>701</v>
      </c>
      <c r="B9" s="25">
        <v>381000</v>
      </c>
      <c r="C9" s="448" t="s">
        <v>698</v>
      </c>
      <c r="D9" s="25"/>
      <c r="E9" s="25">
        <v>381000</v>
      </c>
      <c r="F9" s="54">
        <f t="shared" si="0"/>
        <v>0</v>
      </c>
    </row>
    <row r="10" spans="1:6" ht="15.95" customHeight="1" x14ac:dyDescent="0.2">
      <c r="A10" s="446" t="s">
        <v>702</v>
      </c>
      <c r="B10" s="25">
        <v>635000</v>
      </c>
      <c r="C10" s="448" t="s">
        <v>698</v>
      </c>
      <c r="D10" s="25"/>
      <c r="E10" s="25">
        <v>635000</v>
      </c>
      <c r="F10" s="54">
        <f t="shared" si="0"/>
        <v>0</v>
      </c>
    </row>
    <row r="11" spans="1:6" ht="15.95" customHeight="1" x14ac:dyDescent="0.2">
      <c r="A11" s="447" t="s">
        <v>703</v>
      </c>
      <c r="B11" s="25">
        <v>1270000</v>
      </c>
      <c r="C11" s="448" t="s">
        <v>698</v>
      </c>
      <c r="D11" s="25"/>
      <c r="E11" s="25">
        <v>1270000</v>
      </c>
      <c r="F11" s="54">
        <f t="shared" si="0"/>
        <v>0</v>
      </c>
    </row>
    <row r="12" spans="1:6" ht="15.95" customHeight="1" x14ac:dyDescent="0.2">
      <c r="A12" s="446" t="s">
        <v>704</v>
      </c>
      <c r="B12" s="25">
        <v>381000</v>
      </c>
      <c r="C12" s="448" t="s">
        <v>698</v>
      </c>
      <c r="D12" s="25"/>
      <c r="E12" s="25">
        <v>381000</v>
      </c>
      <c r="F12" s="54">
        <f t="shared" si="0"/>
        <v>0</v>
      </c>
    </row>
    <row r="13" spans="1:6" ht="15.95" customHeight="1" x14ac:dyDescent="0.2">
      <c r="A13" s="446" t="s">
        <v>706</v>
      </c>
      <c r="B13" s="25">
        <v>111971908</v>
      </c>
      <c r="C13" s="448" t="s">
        <v>705</v>
      </c>
      <c r="D13" s="25">
        <v>74676516</v>
      </c>
      <c r="E13" s="25">
        <v>37295392</v>
      </c>
      <c r="F13" s="54">
        <f t="shared" si="0"/>
        <v>0</v>
      </c>
    </row>
    <row r="14" spans="1:6" ht="15.95" customHeight="1" x14ac:dyDescent="0.2">
      <c r="A14" s="446" t="s">
        <v>707</v>
      </c>
      <c r="B14" s="25">
        <v>10221870</v>
      </c>
      <c r="C14" s="448" t="s">
        <v>705</v>
      </c>
      <c r="D14" s="25"/>
      <c r="E14" s="25">
        <v>10221870</v>
      </c>
      <c r="F14" s="54">
        <f t="shared" si="0"/>
        <v>0</v>
      </c>
    </row>
    <row r="15" spans="1:6" ht="15.95" customHeight="1" x14ac:dyDescent="0.2">
      <c r="A15" s="446" t="s">
        <v>708</v>
      </c>
      <c r="B15" s="25">
        <v>2919095</v>
      </c>
      <c r="C15" s="448" t="s">
        <v>709</v>
      </c>
      <c r="D15" s="25">
        <v>2052955</v>
      </c>
      <c r="E15" s="25">
        <v>866140</v>
      </c>
      <c r="F15" s="54">
        <f t="shared" si="0"/>
        <v>0</v>
      </c>
    </row>
    <row r="16" spans="1:6" ht="15.95" customHeight="1" x14ac:dyDescent="0.2">
      <c r="A16" s="446" t="s">
        <v>710</v>
      </c>
      <c r="B16" s="25">
        <v>87833480</v>
      </c>
      <c r="C16" s="448" t="s">
        <v>698</v>
      </c>
      <c r="D16" s="25"/>
      <c r="E16" s="25">
        <v>87833480</v>
      </c>
      <c r="F16" s="54">
        <f t="shared" si="0"/>
        <v>0</v>
      </c>
    </row>
    <row r="17" spans="1:6" ht="15.95" customHeight="1" x14ac:dyDescent="0.2">
      <c r="A17" s="446" t="s">
        <v>711</v>
      </c>
      <c r="B17" s="25">
        <v>104613317</v>
      </c>
      <c r="C17" s="448" t="s">
        <v>698</v>
      </c>
      <c r="D17" s="25"/>
      <c r="E17" s="25">
        <v>104613317</v>
      </c>
      <c r="F17" s="54">
        <f t="shared" si="0"/>
        <v>0</v>
      </c>
    </row>
    <row r="18" spans="1:6" ht="15.95" customHeight="1" x14ac:dyDescent="0.2">
      <c r="A18" s="446" t="s">
        <v>712</v>
      </c>
      <c r="B18" s="25">
        <v>22367240</v>
      </c>
      <c r="C18" s="448" t="s">
        <v>698</v>
      </c>
      <c r="D18" s="25"/>
      <c r="E18" s="25">
        <v>22367240</v>
      </c>
      <c r="F18" s="54">
        <f t="shared" si="0"/>
        <v>0</v>
      </c>
    </row>
    <row r="19" spans="1:6" ht="15.95" customHeight="1" x14ac:dyDescent="0.2">
      <c r="A19" s="446" t="s">
        <v>713</v>
      </c>
      <c r="B19" s="25">
        <v>3942212</v>
      </c>
      <c r="C19" s="448" t="s">
        <v>714</v>
      </c>
      <c r="D19" s="25">
        <v>2635952</v>
      </c>
      <c r="E19" s="25">
        <v>1306260</v>
      </c>
      <c r="F19" s="54">
        <f t="shared" si="0"/>
        <v>0</v>
      </c>
    </row>
    <row r="20" spans="1:6" ht="15.95" customHeight="1" x14ac:dyDescent="0.2">
      <c r="A20" s="446" t="s">
        <v>715</v>
      </c>
      <c r="B20" s="25">
        <v>1270000</v>
      </c>
      <c r="C20" s="448" t="s">
        <v>698</v>
      </c>
      <c r="D20" s="25"/>
      <c r="E20" s="25">
        <v>1270000</v>
      </c>
      <c r="F20" s="54">
        <f t="shared" si="0"/>
        <v>0</v>
      </c>
    </row>
    <row r="21" spans="1:6" ht="15.95" customHeight="1" x14ac:dyDescent="0.2">
      <c r="A21" s="44" t="s">
        <v>716</v>
      </c>
      <c r="B21" s="25">
        <v>1724000</v>
      </c>
      <c r="C21" s="448" t="s">
        <v>698</v>
      </c>
      <c r="D21" s="25"/>
      <c r="E21" s="25">
        <v>1724000</v>
      </c>
      <c r="F21" s="54">
        <f t="shared" si="0"/>
        <v>0</v>
      </c>
    </row>
    <row r="22" spans="1:6" ht="15.95" customHeight="1" x14ac:dyDescent="0.2">
      <c r="A22" s="44" t="s">
        <v>718</v>
      </c>
      <c r="B22" s="25">
        <v>666048</v>
      </c>
      <c r="C22" s="448" t="s">
        <v>698</v>
      </c>
      <c r="D22" s="25"/>
      <c r="E22" s="25">
        <v>666048</v>
      </c>
      <c r="F22" s="54">
        <f t="shared" si="0"/>
        <v>0</v>
      </c>
    </row>
    <row r="23" spans="1:6" ht="15.95" customHeight="1" x14ac:dyDescent="0.2">
      <c r="A23" s="44" t="s">
        <v>717</v>
      </c>
      <c r="B23" s="25">
        <v>2433982</v>
      </c>
      <c r="C23" s="448" t="s">
        <v>698</v>
      </c>
      <c r="D23" s="25"/>
      <c r="E23" s="25">
        <v>2433982</v>
      </c>
      <c r="F23" s="54">
        <f t="shared" si="0"/>
        <v>0</v>
      </c>
    </row>
    <row r="24" spans="1:6" s="56" customFormat="1" ht="18" customHeight="1" thickBot="1" x14ac:dyDescent="0.25">
      <c r="A24" s="662" t="s">
        <v>63</v>
      </c>
      <c r="B24" s="663">
        <f>SUM(B6:B23)</f>
        <v>357776192</v>
      </c>
      <c r="C24" s="664"/>
      <c r="D24" s="663">
        <f>SUM(D6:D21)</f>
        <v>79365423</v>
      </c>
      <c r="E24" s="663">
        <f>SUM(E6:E23)</f>
        <v>278410769</v>
      </c>
      <c r="F24" s="665">
        <f>SUM(F6:F23)</f>
        <v>0</v>
      </c>
    </row>
  </sheetData>
  <mergeCells count="2">
    <mergeCell ref="A2:F2"/>
    <mergeCell ref="B1:F1"/>
  </mergeCells>
  <phoneticPr fontId="0" type="noConversion"/>
  <printOptions horizontalCentered="1"/>
  <pageMargins left="0.78740157480314965" right="0.78740157480314965" top="1.0236220472440944" bottom="0.98425196850393704" header="0.78740157480314965" footer="0.78740157480314965"/>
  <pageSetup paperSize="9" scale="105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D29ED-365C-4913-AB92-638AA1DF9B05}">
  <sheetPr>
    <tabColor rgb="FF92D050"/>
  </sheetPr>
  <dimension ref="A1:F25"/>
  <sheetViews>
    <sheetView zoomScale="120" zoomScaleNormal="120" workbookViewId="0">
      <selection activeCell="I19" sqref="I19"/>
    </sheetView>
  </sheetViews>
  <sheetFormatPr defaultRowHeight="12.75" x14ac:dyDescent="0.2"/>
  <cols>
    <col min="1" max="1" width="60.6640625" style="41" customWidth="1"/>
    <col min="2" max="2" width="15.6640625" style="40" customWidth="1"/>
    <col min="3" max="3" width="16.33203125" style="40" customWidth="1"/>
    <col min="4" max="4" width="18" style="40" customWidth="1"/>
    <col min="5" max="5" width="16.6640625" style="40" customWidth="1"/>
    <col min="6" max="6" width="18.83203125" style="40" customWidth="1"/>
    <col min="7" max="8" width="12.83203125" style="40" customWidth="1"/>
    <col min="9" max="9" width="13.83203125" style="40" customWidth="1"/>
    <col min="10" max="16384" width="9.33203125" style="40"/>
  </cols>
  <sheetData>
    <row r="1" spans="1:6" x14ac:dyDescent="0.2">
      <c r="A1" s="604"/>
      <c r="B1" s="591"/>
      <c r="C1" s="591"/>
      <c r="D1" s="591"/>
      <c r="E1" s="591"/>
      <c r="F1" s="591"/>
    </row>
    <row r="2" spans="1:6" ht="21.2" customHeight="1" x14ac:dyDescent="0.2">
      <c r="A2" s="604"/>
      <c r="B2" s="743" t="str">
        <f>CONCATENATE("7. melléklet ",ALAPADATOK!A7," ",ALAPADATOK!B7," ",ALAPADATOK!C7," ",ALAPADATOK!D7," ",ALAPADATOK!E7," ",ALAPADATOK!F7," ",ALAPADATOK!G7," ",ALAPADATOK!H7)</f>
        <v>7. melléklet a … / 2019 ( I.31. ) önkormányzati rendelethez</v>
      </c>
      <c r="C2" s="743"/>
      <c r="D2" s="743"/>
      <c r="E2" s="743"/>
      <c r="F2" s="743"/>
    </row>
    <row r="3" spans="1:6" x14ac:dyDescent="0.2">
      <c r="A3" s="604"/>
      <c r="B3" s="591"/>
      <c r="C3" s="591"/>
      <c r="D3" s="591"/>
      <c r="E3" s="591"/>
      <c r="F3" s="591"/>
    </row>
    <row r="4" spans="1:6" ht="24.75" customHeight="1" x14ac:dyDescent="0.2">
      <c r="A4" s="742" t="s">
        <v>1</v>
      </c>
      <c r="B4" s="742"/>
      <c r="C4" s="742"/>
      <c r="D4" s="742"/>
      <c r="E4" s="742"/>
      <c r="F4" s="742"/>
    </row>
    <row r="5" spans="1:6" ht="23.25" customHeight="1" thickBot="1" x14ac:dyDescent="0.3">
      <c r="A5" s="604"/>
      <c r="B5" s="591"/>
      <c r="C5" s="591"/>
      <c r="D5" s="591"/>
      <c r="E5" s="591"/>
      <c r="F5" s="605" t="str">
        <f>'KV_6.sz.mell.'!F3</f>
        <v>Forintban!</v>
      </c>
    </row>
    <row r="6" spans="1:6" s="43" customFormat="1" ht="48.75" customHeight="1" thickBot="1" x14ac:dyDescent="0.25">
      <c r="A6" s="606" t="s">
        <v>67</v>
      </c>
      <c r="B6" s="607" t="s">
        <v>65</v>
      </c>
      <c r="C6" s="607" t="s">
        <v>66</v>
      </c>
      <c r="D6" s="607" t="str">
        <f>+'KV_6.sz.mell.'!D4</f>
        <v>Felhasználás   2018. XII. 31-ig</v>
      </c>
      <c r="E6" s="607" t="str">
        <f>+'KV_6.sz.mell.'!E4</f>
        <v>2019. évi előirányzat</v>
      </c>
      <c r="F6" s="609" t="str">
        <f>+CONCATENATE(LEFT(KV_ÖSSZEFÜGGÉSEK!A5,4),". utáni szükséglet ",CHAR(10),"")</f>
        <v xml:space="preserve">2019. utáni szükséglet 
</v>
      </c>
    </row>
    <row r="7" spans="1:6" s="53" customFormat="1" ht="15.2" customHeight="1" thickBot="1" x14ac:dyDescent="0.25">
      <c r="A7" s="51" t="s">
        <v>490</v>
      </c>
      <c r="B7" s="52" t="s">
        <v>491</v>
      </c>
      <c r="C7" s="52" t="s">
        <v>492</v>
      </c>
      <c r="D7" s="52" t="s">
        <v>494</v>
      </c>
      <c r="E7" s="52" t="s">
        <v>493</v>
      </c>
      <c r="F7" s="495" t="s">
        <v>559</v>
      </c>
    </row>
    <row r="8" spans="1:6" ht="15.95" customHeight="1" x14ac:dyDescent="0.2">
      <c r="A8" s="57"/>
      <c r="B8" s="58"/>
      <c r="C8" s="449"/>
      <c r="D8" s="58"/>
      <c r="E8" s="666">
        <v>0</v>
      </c>
      <c r="F8" s="667">
        <f t="shared" ref="F8:F24" si="0">B8-D8-E8</f>
        <v>0</v>
      </c>
    </row>
    <row r="9" spans="1:6" ht="15.95" customHeight="1" x14ac:dyDescent="0.2">
      <c r="A9" s="57"/>
      <c r="B9" s="58"/>
      <c r="C9" s="449"/>
      <c r="D9" s="58"/>
      <c r="E9" s="666"/>
      <c r="F9" s="667">
        <f t="shared" si="0"/>
        <v>0</v>
      </c>
    </row>
    <row r="10" spans="1:6" ht="15.95" customHeight="1" x14ac:dyDescent="0.2">
      <c r="A10" s="57"/>
      <c r="B10" s="58"/>
      <c r="C10" s="449"/>
      <c r="D10" s="58"/>
      <c r="E10" s="666"/>
      <c r="F10" s="667">
        <f t="shared" si="0"/>
        <v>0</v>
      </c>
    </row>
    <row r="11" spans="1:6" ht="15.95" customHeight="1" x14ac:dyDescent="0.2">
      <c r="A11" s="57"/>
      <c r="B11" s="58"/>
      <c r="C11" s="449"/>
      <c r="D11" s="58"/>
      <c r="E11" s="666"/>
      <c r="F11" s="667">
        <f t="shared" si="0"/>
        <v>0</v>
      </c>
    </row>
    <row r="12" spans="1:6" ht="15.95" customHeight="1" x14ac:dyDescent="0.2">
      <c r="A12" s="57"/>
      <c r="B12" s="58"/>
      <c r="C12" s="449"/>
      <c r="D12" s="58"/>
      <c r="E12" s="666"/>
      <c r="F12" s="667">
        <f t="shared" si="0"/>
        <v>0</v>
      </c>
    </row>
    <row r="13" spans="1:6" ht="15.95" customHeight="1" x14ac:dyDescent="0.2">
      <c r="A13" s="57"/>
      <c r="B13" s="58"/>
      <c r="C13" s="449"/>
      <c r="D13" s="58"/>
      <c r="E13" s="666"/>
      <c r="F13" s="667">
        <f t="shared" si="0"/>
        <v>0</v>
      </c>
    </row>
    <row r="14" spans="1:6" ht="15.95" customHeight="1" x14ac:dyDescent="0.2">
      <c r="A14" s="57"/>
      <c r="B14" s="58"/>
      <c r="C14" s="449"/>
      <c r="D14" s="58"/>
      <c r="E14" s="666"/>
      <c r="F14" s="667">
        <f t="shared" si="0"/>
        <v>0</v>
      </c>
    </row>
    <row r="15" spans="1:6" ht="15.95" customHeight="1" x14ac:dyDescent="0.2">
      <c r="A15" s="57"/>
      <c r="B15" s="58"/>
      <c r="C15" s="449"/>
      <c r="D15" s="58"/>
      <c r="E15" s="666"/>
      <c r="F15" s="667">
        <f t="shared" si="0"/>
        <v>0</v>
      </c>
    </row>
    <row r="16" spans="1:6" ht="15.95" customHeight="1" x14ac:dyDescent="0.2">
      <c r="A16" s="57"/>
      <c r="B16" s="58"/>
      <c r="C16" s="449"/>
      <c r="D16" s="58"/>
      <c r="E16" s="666"/>
      <c r="F16" s="667">
        <f t="shared" si="0"/>
        <v>0</v>
      </c>
    </row>
    <row r="17" spans="1:6" ht="15.95" customHeight="1" x14ac:dyDescent="0.2">
      <c r="A17" s="57"/>
      <c r="B17" s="58"/>
      <c r="C17" s="449"/>
      <c r="D17" s="58"/>
      <c r="E17" s="666"/>
      <c r="F17" s="667">
        <f t="shared" si="0"/>
        <v>0</v>
      </c>
    </row>
    <row r="18" spans="1:6" ht="15.95" customHeight="1" x14ac:dyDescent="0.2">
      <c r="A18" s="57"/>
      <c r="B18" s="58"/>
      <c r="C18" s="449"/>
      <c r="D18" s="58"/>
      <c r="E18" s="666"/>
      <c r="F18" s="667">
        <f t="shared" si="0"/>
        <v>0</v>
      </c>
    </row>
    <row r="19" spans="1:6" ht="15.95" customHeight="1" x14ac:dyDescent="0.2">
      <c r="A19" s="57"/>
      <c r="B19" s="58"/>
      <c r="C19" s="449"/>
      <c r="D19" s="58"/>
      <c r="E19" s="666"/>
      <c r="F19" s="667">
        <f t="shared" si="0"/>
        <v>0</v>
      </c>
    </row>
    <row r="20" spans="1:6" ht="15.95" customHeight="1" x14ac:dyDescent="0.2">
      <c r="A20" s="57"/>
      <c r="B20" s="58"/>
      <c r="C20" s="449"/>
      <c r="D20" s="58"/>
      <c r="E20" s="666"/>
      <c r="F20" s="667">
        <f t="shared" si="0"/>
        <v>0</v>
      </c>
    </row>
    <row r="21" spans="1:6" ht="15.95" customHeight="1" x14ac:dyDescent="0.2">
      <c r="A21" s="57"/>
      <c r="B21" s="58"/>
      <c r="C21" s="449"/>
      <c r="D21" s="58"/>
      <c r="E21" s="666"/>
      <c r="F21" s="667">
        <f t="shared" si="0"/>
        <v>0</v>
      </c>
    </row>
    <row r="22" spans="1:6" ht="15.95" customHeight="1" x14ac:dyDescent="0.2">
      <c r="A22" s="57"/>
      <c r="B22" s="58"/>
      <c r="C22" s="449"/>
      <c r="D22" s="58"/>
      <c r="E22" s="666"/>
      <c r="F22" s="667">
        <f t="shared" si="0"/>
        <v>0</v>
      </c>
    </row>
    <row r="23" spans="1:6" ht="15.95" customHeight="1" x14ac:dyDescent="0.2">
      <c r="A23" s="57"/>
      <c r="B23" s="58"/>
      <c r="C23" s="449"/>
      <c r="D23" s="58"/>
      <c r="E23" s="666"/>
      <c r="F23" s="667">
        <f t="shared" si="0"/>
        <v>0</v>
      </c>
    </row>
    <row r="24" spans="1:6" ht="15.95" customHeight="1" thickBot="1" x14ac:dyDescent="0.25">
      <c r="A24" s="59"/>
      <c r="B24" s="60"/>
      <c r="C24" s="450"/>
      <c r="D24" s="60"/>
      <c r="E24" s="668"/>
      <c r="F24" s="669">
        <f t="shared" si="0"/>
        <v>0</v>
      </c>
    </row>
    <row r="25" spans="1:6" s="56" customFormat="1" ht="18" customHeight="1" thickBot="1" x14ac:dyDescent="0.25">
      <c r="A25" s="174" t="s">
        <v>63</v>
      </c>
      <c r="B25" s="175">
        <f>SUM(B8:B24)</f>
        <v>0</v>
      </c>
      <c r="C25" s="112"/>
      <c r="D25" s="175">
        <f>SUM(D8:D24)</f>
        <v>0</v>
      </c>
      <c r="E25" s="670">
        <f>SUM(E8:E24)</f>
        <v>0</v>
      </c>
      <c r="F25" s="671">
        <f>SUM(F8:F24)</f>
        <v>0</v>
      </c>
    </row>
  </sheetData>
  <mergeCells count="2">
    <mergeCell ref="A4:F4"/>
    <mergeCell ref="B2:F2"/>
  </mergeCells>
  <phoneticPr fontId="0" type="noConversion"/>
  <printOptions horizontalCentered="1"/>
  <pageMargins left="0.78740157480314965" right="0.78740157480314965" top="1.2204724409448819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&amp;11 7. melléklet a ……/2018. (….) önkormányzati rendelethez&amp;"Times New Roman CE,Normál"&amp;10
   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CCAB3-140C-4AB0-8EE2-2ECD9145131C}">
  <sheetPr>
    <tabColor rgb="FF92D050"/>
  </sheetPr>
  <dimension ref="A1:H182"/>
  <sheetViews>
    <sheetView topLeftCell="A45" zoomScale="120" zoomScaleNormal="120" workbookViewId="0">
      <selection activeCell="C77" sqref="C77"/>
    </sheetView>
  </sheetViews>
  <sheetFormatPr defaultRowHeight="12.75" x14ac:dyDescent="0.2"/>
  <cols>
    <col min="1" max="1" width="38.6640625" style="45" customWidth="1"/>
    <col min="2" max="5" width="13.83203125" style="45" customWidth="1"/>
    <col min="6" max="16384" width="9.33203125" style="45"/>
  </cols>
  <sheetData>
    <row r="1" spans="1:5" ht="15" x14ac:dyDescent="0.25">
      <c r="A1" s="750" t="str">
        <f>CONCATENATE("8. melléklet ",ALAPADATOK!A7," ",ALAPADATOK!B7," ",ALAPADATOK!C7," ",ALAPADATOK!D7," ",ALAPADATOK!E7," ",ALAPADATOK!F7," ",ALAPADATOK!G7," ",ALAPADATOK!H7)</f>
        <v>8. melléklet a … / 2019 ( I.31. ) önkormányzati rendelethez</v>
      </c>
      <c r="B1" s="751"/>
      <c r="C1" s="751"/>
      <c r="D1" s="751"/>
      <c r="E1" s="751"/>
    </row>
    <row r="2" spans="1:5" ht="11.1" customHeight="1" x14ac:dyDescent="0.25">
      <c r="A2" s="620"/>
      <c r="B2" s="621"/>
      <c r="C2" s="621"/>
      <c r="D2" s="621"/>
      <c r="E2" s="621"/>
    </row>
    <row r="3" spans="1:5" ht="15.75" x14ac:dyDescent="0.25">
      <c r="A3" s="745" t="s">
        <v>676</v>
      </c>
      <c r="B3" s="746"/>
      <c r="C3" s="746"/>
      <c r="D3" s="746"/>
      <c r="E3" s="746"/>
    </row>
    <row r="4" spans="1:5" ht="15.75" x14ac:dyDescent="0.25">
      <c r="A4" s="745" t="s">
        <v>677</v>
      </c>
      <c r="B4" s="745"/>
      <c r="C4" s="745"/>
      <c r="D4" s="745"/>
      <c r="E4" s="745"/>
    </row>
    <row r="5" spans="1:5" ht="15.75" x14ac:dyDescent="0.25">
      <c r="A5" s="523" t="s">
        <v>138</v>
      </c>
      <c r="B5" s="748" t="s">
        <v>748</v>
      </c>
      <c r="C5" s="748"/>
      <c r="D5" s="748"/>
      <c r="E5" s="748"/>
    </row>
    <row r="6" spans="1:5" ht="14.25" thickBot="1" x14ac:dyDescent="0.3">
      <c r="A6" s="150" t="s">
        <v>749</v>
      </c>
      <c r="B6" s="150"/>
      <c r="C6" s="150"/>
      <c r="D6" s="752" t="str">
        <f>'KV_7.sz.mell.'!F5</f>
        <v>Forintban!</v>
      </c>
      <c r="E6" s="752"/>
    </row>
    <row r="7" spans="1:5" ht="15.2" customHeight="1" thickBot="1" x14ac:dyDescent="0.25">
      <c r="A7" s="610" t="s">
        <v>131</v>
      </c>
      <c r="B7" s="611" t="str">
        <f>CONCATENATE((LEFT(KV_ÖSSZEFÜGGÉSEK!A5,4)),".")</f>
        <v>2019.</v>
      </c>
      <c r="C7" s="611" t="str">
        <f>CONCATENATE((LEFT(KV_ÖSSZEFÜGGÉSEK!A5,4))+1,".")</f>
        <v>2020.</v>
      </c>
      <c r="D7" s="611" t="str">
        <f>CONCATENATE((LEFT(KV_ÖSSZEFÜGGÉSEK!A5,4))+1,". után")</f>
        <v>2020. után</v>
      </c>
      <c r="E7" s="612" t="s">
        <v>51</v>
      </c>
    </row>
    <row r="8" spans="1:5" x14ac:dyDescent="0.2">
      <c r="A8" s="198" t="s">
        <v>132</v>
      </c>
      <c r="B8" s="79">
        <v>10124323</v>
      </c>
      <c r="C8" s="79"/>
      <c r="D8" s="79"/>
      <c r="E8" s="199">
        <f t="shared" ref="E8:E14" si="0">SUM(B8:D8)</f>
        <v>10124323</v>
      </c>
    </row>
    <row r="9" spans="1:5" x14ac:dyDescent="0.2">
      <c r="A9" s="200" t="s">
        <v>144</v>
      </c>
      <c r="B9" s="80"/>
      <c r="C9" s="80"/>
      <c r="D9" s="80"/>
      <c r="E9" s="201">
        <f t="shared" si="0"/>
        <v>0</v>
      </c>
    </row>
    <row r="10" spans="1:5" x14ac:dyDescent="0.2">
      <c r="A10" s="202" t="s">
        <v>133</v>
      </c>
      <c r="B10" s="81">
        <v>37392939</v>
      </c>
      <c r="C10" s="81"/>
      <c r="D10" s="81"/>
      <c r="E10" s="203">
        <f t="shared" si="0"/>
        <v>37392939</v>
      </c>
    </row>
    <row r="11" spans="1:5" x14ac:dyDescent="0.2">
      <c r="A11" s="202" t="s">
        <v>146</v>
      </c>
      <c r="B11" s="81"/>
      <c r="C11" s="81"/>
      <c r="D11" s="81"/>
      <c r="E11" s="203">
        <f t="shared" si="0"/>
        <v>0</v>
      </c>
    </row>
    <row r="12" spans="1:5" x14ac:dyDescent="0.2">
      <c r="A12" s="202" t="s">
        <v>134</v>
      </c>
      <c r="B12" s="81"/>
      <c r="C12" s="81"/>
      <c r="D12" s="81"/>
      <c r="E12" s="203">
        <f t="shared" si="0"/>
        <v>0</v>
      </c>
    </row>
    <row r="13" spans="1:5" x14ac:dyDescent="0.2">
      <c r="A13" s="202" t="s">
        <v>135</v>
      </c>
      <c r="B13" s="81"/>
      <c r="C13" s="81"/>
      <c r="D13" s="81"/>
      <c r="E13" s="203">
        <f t="shared" si="0"/>
        <v>0</v>
      </c>
    </row>
    <row r="14" spans="1:5" ht="13.5" thickBot="1" x14ac:dyDescent="0.25">
      <c r="A14" s="82"/>
      <c r="B14" s="83"/>
      <c r="C14" s="83"/>
      <c r="D14" s="83"/>
      <c r="E14" s="203">
        <f t="shared" si="0"/>
        <v>0</v>
      </c>
    </row>
    <row r="15" spans="1:5" ht="13.5" thickBot="1" x14ac:dyDescent="0.25">
      <c r="A15" s="204" t="s">
        <v>137</v>
      </c>
      <c r="B15" s="205">
        <f>B8+SUM(B10:B14)</f>
        <v>47517262</v>
      </c>
      <c r="C15" s="205">
        <f>C8+SUM(C10:C14)</f>
        <v>0</v>
      </c>
      <c r="D15" s="205">
        <f>D8+SUM(D10:D14)</f>
        <v>0</v>
      </c>
      <c r="E15" s="206">
        <f>E8+SUM(E10:E14)</f>
        <v>47517262</v>
      </c>
    </row>
    <row r="16" spans="1:5" ht="13.5" thickBot="1" x14ac:dyDescent="0.25">
      <c r="A16" s="49"/>
      <c r="B16" s="49"/>
      <c r="C16" s="49"/>
      <c r="D16" s="49"/>
      <c r="E16" s="49"/>
    </row>
    <row r="17" spans="1:5" ht="15.2" customHeight="1" thickBot="1" x14ac:dyDescent="0.25">
      <c r="A17" s="195" t="s">
        <v>136</v>
      </c>
      <c r="B17" s="196" t="str">
        <f>+B7</f>
        <v>2019.</v>
      </c>
      <c r="C17" s="196" t="str">
        <f>+C7</f>
        <v>2020.</v>
      </c>
      <c r="D17" s="196" t="str">
        <f>+D7</f>
        <v>2020. után</v>
      </c>
      <c r="E17" s="197" t="s">
        <v>51</v>
      </c>
    </row>
    <row r="18" spans="1:5" x14ac:dyDescent="0.2">
      <c r="A18" s="198" t="s">
        <v>140</v>
      </c>
      <c r="B18" s="79"/>
      <c r="C18" s="79"/>
      <c r="D18" s="79"/>
      <c r="E18" s="199">
        <f t="shared" ref="E18:E23" si="1">SUM(B18:D18)</f>
        <v>0</v>
      </c>
    </row>
    <row r="19" spans="1:5" x14ac:dyDescent="0.2">
      <c r="A19" s="207" t="s">
        <v>141</v>
      </c>
      <c r="B19" s="81">
        <v>47517262</v>
      </c>
      <c r="C19" s="81"/>
      <c r="D19" s="81"/>
      <c r="E19" s="203">
        <f t="shared" si="1"/>
        <v>47517262</v>
      </c>
    </row>
    <row r="20" spans="1:5" x14ac:dyDescent="0.2">
      <c r="A20" s="202" t="s">
        <v>142</v>
      </c>
      <c r="B20" s="81"/>
      <c r="C20" s="81"/>
      <c r="D20" s="81"/>
      <c r="E20" s="203">
        <f t="shared" si="1"/>
        <v>0</v>
      </c>
    </row>
    <row r="21" spans="1:5" x14ac:dyDescent="0.2">
      <c r="A21" s="202" t="s">
        <v>143</v>
      </c>
      <c r="B21" s="81"/>
      <c r="C21" s="81"/>
      <c r="D21" s="81"/>
      <c r="E21" s="203">
        <f t="shared" si="1"/>
        <v>0</v>
      </c>
    </row>
    <row r="22" spans="1:5" x14ac:dyDescent="0.2">
      <c r="A22" s="84"/>
      <c r="B22" s="81"/>
      <c r="C22" s="81"/>
      <c r="D22" s="81"/>
      <c r="E22" s="203">
        <f t="shared" si="1"/>
        <v>0</v>
      </c>
    </row>
    <row r="23" spans="1:5" ht="13.5" thickBot="1" x14ac:dyDescent="0.25">
      <c r="A23" s="82"/>
      <c r="B23" s="83"/>
      <c r="C23" s="83"/>
      <c r="D23" s="83"/>
      <c r="E23" s="203">
        <f t="shared" si="1"/>
        <v>0</v>
      </c>
    </row>
    <row r="24" spans="1:5" ht="13.5" thickBot="1" x14ac:dyDescent="0.25">
      <c r="A24" s="204" t="s">
        <v>53</v>
      </c>
      <c r="B24" s="205">
        <f>SUM(B18:B23)</f>
        <v>47517262</v>
      </c>
      <c r="C24" s="205">
        <f>SUM(C18:C23)</f>
        <v>0</v>
      </c>
      <c r="D24" s="205">
        <f>SUM(D18:D23)</f>
        <v>0</v>
      </c>
      <c r="E24" s="206">
        <f>SUM(E18:E23)</f>
        <v>47517262</v>
      </c>
    </row>
    <row r="25" spans="1:5" x14ac:dyDescent="0.2">
      <c r="A25" s="194"/>
      <c r="B25" s="194"/>
      <c r="C25" s="194"/>
      <c r="D25" s="194"/>
      <c r="E25" s="194"/>
    </row>
    <row r="26" spans="1:5" ht="15.75" x14ac:dyDescent="0.25">
      <c r="A26" s="523" t="s">
        <v>138</v>
      </c>
      <c r="B26" s="748" t="s">
        <v>750</v>
      </c>
      <c r="C26" s="748"/>
      <c r="D26" s="748"/>
      <c r="E26" s="748"/>
    </row>
    <row r="27" spans="1:5" ht="18.75" customHeight="1" thickBot="1" x14ac:dyDescent="0.3">
      <c r="A27" s="747" t="s">
        <v>752</v>
      </c>
      <c r="B27" s="747"/>
      <c r="C27" s="747"/>
      <c r="D27" s="749" t="str">
        <f>D6</f>
        <v>Forintban!</v>
      </c>
      <c r="E27" s="749"/>
    </row>
    <row r="28" spans="1:5" ht="13.5" thickBot="1" x14ac:dyDescent="0.25">
      <c r="A28" s="195" t="s">
        <v>131</v>
      </c>
      <c r="B28" s="196" t="str">
        <f>+B17</f>
        <v>2019.</v>
      </c>
      <c r="C28" s="196" t="str">
        <f>+C17</f>
        <v>2020.</v>
      </c>
      <c r="D28" s="196" t="str">
        <f>+D17</f>
        <v>2020. után</v>
      </c>
      <c r="E28" s="197" t="s">
        <v>51</v>
      </c>
    </row>
    <row r="29" spans="1:5" x14ac:dyDescent="0.2">
      <c r="A29" s="198" t="s">
        <v>132</v>
      </c>
      <c r="B29" s="79"/>
      <c r="C29" s="79"/>
      <c r="D29" s="79"/>
      <c r="E29" s="199">
        <f t="shared" ref="E29:E35" si="2">SUM(B29:D29)</f>
        <v>0</v>
      </c>
    </row>
    <row r="30" spans="1:5" x14ac:dyDescent="0.2">
      <c r="A30" s="200" t="s">
        <v>144</v>
      </c>
      <c r="B30" s="80"/>
      <c r="C30" s="80"/>
      <c r="D30" s="80"/>
      <c r="E30" s="201">
        <f t="shared" si="2"/>
        <v>0</v>
      </c>
    </row>
    <row r="31" spans="1:5" x14ac:dyDescent="0.2">
      <c r="A31" s="202" t="s">
        <v>133</v>
      </c>
      <c r="B31" s="81">
        <v>117478820</v>
      </c>
      <c r="C31" s="81"/>
      <c r="D31" s="81"/>
      <c r="E31" s="203">
        <f t="shared" si="2"/>
        <v>117478820</v>
      </c>
    </row>
    <row r="32" spans="1:5" x14ac:dyDescent="0.2">
      <c r="A32" s="202" t="s">
        <v>146</v>
      </c>
      <c r="B32" s="81"/>
      <c r="C32" s="81"/>
      <c r="D32" s="81"/>
      <c r="E32" s="203">
        <f t="shared" si="2"/>
        <v>0</v>
      </c>
    </row>
    <row r="33" spans="1:5" x14ac:dyDescent="0.2">
      <c r="A33" s="202" t="s">
        <v>134</v>
      </c>
      <c r="B33" s="81"/>
      <c r="C33" s="81"/>
      <c r="D33" s="81"/>
      <c r="E33" s="203">
        <f t="shared" si="2"/>
        <v>0</v>
      </c>
    </row>
    <row r="34" spans="1:5" x14ac:dyDescent="0.2">
      <c r="A34" s="202" t="s">
        <v>135</v>
      </c>
      <c r="B34" s="81"/>
      <c r="C34" s="81"/>
      <c r="D34" s="81"/>
      <c r="E34" s="203">
        <f t="shared" si="2"/>
        <v>0</v>
      </c>
    </row>
    <row r="35" spans="1:5" ht="13.5" thickBot="1" x14ac:dyDescent="0.25">
      <c r="A35" s="82"/>
      <c r="B35" s="83"/>
      <c r="C35" s="83"/>
      <c r="D35" s="83"/>
      <c r="E35" s="203">
        <f t="shared" si="2"/>
        <v>0</v>
      </c>
    </row>
    <row r="36" spans="1:5" ht="13.5" thickBot="1" x14ac:dyDescent="0.25">
      <c r="A36" s="204" t="s">
        <v>137</v>
      </c>
      <c r="B36" s="205">
        <f>B29+SUM(B31:B35)</f>
        <v>117478820</v>
      </c>
      <c r="C36" s="205">
        <f>C29+SUM(C31:C35)</f>
        <v>0</v>
      </c>
      <c r="D36" s="205">
        <f>D29+SUM(D31:D35)</f>
        <v>0</v>
      </c>
      <c r="E36" s="206">
        <f>E29+SUM(E31:E35)</f>
        <v>117478820</v>
      </c>
    </row>
    <row r="37" spans="1:5" ht="13.5" thickBot="1" x14ac:dyDescent="0.25">
      <c r="A37" s="49"/>
      <c r="B37" s="49"/>
      <c r="C37" s="49"/>
      <c r="D37" s="49"/>
      <c r="E37" s="49"/>
    </row>
    <row r="38" spans="1:5" ht="13.5" thickBot="1" x14ac:dyDescent="0.25">
      <c r="A38" s="195" t="s">
        <v>136</v>
      </c>
      <c r="B38" s="196" t="str">
        <f>+B28</f>
        <v>2019.</v>
      </c>
      <c r="C38" s="196" t="str">
        <f>+C28</f>
        <v>2020.</v>
      </c>
      <c r="D38" s="196" t="str">
        <f>+D28</f>
        <v>2020. után</v>
      </c>
      <c r="E38" s="197" t="s">
        <v>51</v>
      </c>
    </row>
    <row r="39" spans="1:5" x14ac:dyDescent="0.2">
      <c r="A39" s="198" t="s">
        <v>140</v>
      </c>
      <c r="B39" s="79"/>
      <c r="C39" s="79"/>
      <c r="D39" s="79"/>
      <c r="E39" s="199">
        <f>SUM(B39:D39)</f>
        <v>0</v>
      </c>
    </row>
    <row r="40" spans="1:5" x14ac:dyDescent="0.2">
      <c r="A40" s="207" t="s">
        <v>141</v>
      </c>
      <c r="B40" s="81">
        <v>87833480</v>
      </c>
      <c r="C40" s="81"/>
      <c r="D40" s="81"/>
      <c r="E40" s="203">
        <f>SUM(B40:D40)</f>
        <v>87833480</v>
      </c>
    </row>
    <row r="41" spans="1:5" x14ac:dyDescent="0.2">
      <c r="A41" s="202" t="s">
        <v>142</v>
      </c>
      <c r="B41" s="81">
        <v>5930300</v>
      </c>
      <c r="C41" s="81"/>
      <c r="D41" s="81"/>
      <c r="E41" s="203">
        <f>SUM(B41:D41)</f>
        <v>5930300</v>
      </c>
    </row>
    <row r="42" spans="1:5" x14ac:dyDescent="0.2">
      <c r="A42" s="202" t="s">
        <v>143</v>
      </c>
      <c r="B42" s="81"/>
      <c r="C42" s="81"/>
      <c r="D42" s="81"/>
      <c r="E42" s="203">
        <f>SUM(B42:D42)</f>
        <v>0</v>
      </c>
    </row>
    <row r="43" spans="1:5" ht="13.5" thickBot="1" x14ac:dyDescent="0.25">
      <c r="A43" s="82" t="s">
        <v>751</v>
      </c>
      <c r="B43" s="83">
        <v>23715040</v>
      </c>
      <c r="C43" s="83"/>
      <c r="D43" s="83"/>
      <c r="E43" s="203">
        <f>SUM(B43:D43)</f>
        <v>23715040</v>
      </c>
    </row>
    <row r="44" spans="1:5" ht="13.5" thickBot="1" x14ac:dyDescent="0.25">
      <c r="A44" s="204" t="s">
        <v>53</v>
      </c>
      <c r="B44" s="205">
        <f>SUM(B39:B43)</f>
        <v>117478820</v>
      </c>
      <c r="C44" s="205">
        <f>SUM(C39:C43)</f>
        <v>0</v>
      </c>
      <c r="D44" s="205">
        <f>SUM(D39:D43)</f>
        <v>0</v>
      </c>
      <c r="E44" s="206">
        <f>SUM(E39:E43)</f>
        <v>117478820</v>
      </c>
    </row>
    <row r="45" spans="1:5" x14ac:dyDescent="0.2">
      <c r="A45" s="703"/>
      <c r="B45" s="704"/>
      <c r="C45" s="704"/>
      <c r="D45" s="704"/>
      <c r="E45" s="704"/>
    </row>
    <row r="46" spans="1:5" x14ac:dyDescent="0.2">
      <c r="A46" s="703"/>
      <c r="B46" s="704"/>
      <c r="C46" s="704"/>
      <c r="D46" s="704"/>
      <c r="E46" s="704"/>
    </row>
    <row r="47" spans="1:5" x14ac:dyDescent="0.2">
      <c r="A47" s="703"/>
      <c r="B47" s="704"/>
      <c r="C47" s="704"/>
      <c r="D47" s="704"/>
      <c r="E47" s="704"/>
    </row>
    <row r="48" spans="1:5" x14ac:dyDescent="0.2">
      <c r="A48" s="703"/>
      <c r="B48" s="704"/>
      <c r="C48" s="704"/>
      <c r="D48" s="704"/>
      <c r="E48" s="704"/>
    </row>
    <row r="49" spans="1:8" x14ac:dyDescent="0.2">
      <c r="A49" s="703"/>
      <c r="B49" s="704"/>
      <c r="C49" s="704"/>
      <c r="D49" s="704"/>
      <c r="E49" s="704"/>
    </row>
    <row r="50" spans="1:8" x14ac:dyDescent="0.2">
      <c r="A50" s="703"/>
      <c r="B50" s="704"/>
      <c r="C50" s="704"/>
      <c r="D50" s="704"/>
      <c r="E50" s="704"/>
    </row>
    <row r="51" spans="1:8" x14ac:dyDescent="0.2">
      <c r="A51" s="703"/>
      <c r="B51" s="704"/>
      <c r="C51" s="704"/>
      <c r="D51" s="704"/>
      <c r="E51" s="704"/>
    </row>
    <row r="52" spans="1:8" x14ac:dyDescent="0.2">
      <c r="A52" s="703"/>
      <c r="B52" s="704"/>
      <c r="C52" s="704"/>
      <c r="D52" s="704"/>
      <c r="E52" s="704"/>
    </row>
    <row r="53" spans="1:8" ht="15.75" x14ac:dyDescent="0.25">
      <c r="A53" s="523" t="s">
        <v>138</v>
      </c>
      <c r="B53" s="748" t="s">
        <v>753</v>
      </c>
      <c r="C53" s="748"/>
      <c r="D53" s="748"/>
      <c r="E53" s="748"/>
    </row>
    <row r="54" spans="1:8" ht="14.25" customHeight="1" thickBot="1" x14ac:dyDescent="0.3">
      <c r="A54" s="747" t="s">
        <v>754</v>
      </c>
      <c r="B54" s="747"/>
      <c r="C54" s="747"/>
      <c r="D54" s="749" t="s">
        <v>561</v>
      </c>
      <c r="E54" s="749"/>
    </row>
    <row r="55" spans="1:8" ht="13.5" thickBot="1" x14ac:dyDescent="0.25">
      <c r="A55" s="195" t="s">
        <v>131</v>
      </c>
      <c r="B55" s="196" t="s">
        <v>755</v>
      </c>
      <c r="C55" s="196" t="s">
        <v>756</v>
      </c>
      <c r="D55" s="196" t="s">
        <v>757</v>
      </c>
      <c r="E55" s="197" t="s">
        <v>51</v>
      </c>
    </row>
    <row r="56" spans="1:8" x14ac:dyDescent="0.2">
      <c r="A56" s="198" t="s">
        <v>132</v>
      </c>
      <c r="B56" s="79"/>
      <c r="C56" s="79"/>
      <c r="D56" s="79"/>
      <c r="E56" s="199">
        <f t="shared" ref="E56:E62" si="3">SUM(B56:D56)</f>
        <v>0</v>
      </c>
      <c r="H56" s="46"/>
    </row>
    <row r="57" spans="1:8" x14ac:dyDescent="0.2">
      <c r="A57" s="200" t="s">
        <v>144</v>
      </c>
      <c r="B57" s="80"/>
      <c r="C57" s="80"/>
      <c r="D57" s="80"/>
      <c r="E57" s="201">
        <f t="shared" si="3"/>
        <v>0</v>
      </c>
    </row>
    <row r="58" spans="1:8" x14ac:dyDescent="0.2">
      <c r="A58" s="202" t="s">
        <v>133</v>
      </c>
      <c r="B58" s="81">
        <v>136506260</v>
      </c>
      <c r="C58" s="81"/>
      <c r="D58" s="81"/>
      <c r="E58" s="203">
        <v>136506260</v>
      </c>
    </row>
    <row r="59" spans="1:8" x14ac:dyDescent="0.2">
      <c r="A59" s="202" t="s">
        <v>146</v>
      </c>
      <c r="B59" s="81"/>
      <c r="C59" s="81"/>
      <c r="D59" s="81"/>
      <c r="E59" s="203">
        <f t="shared" si="3"/>
        <v>0</v>
      </c>
    </row>
    <row r="60" spans="1:8" x14ac:dyDescent="0.2">
      <c r="A60" s="202" t="s">
        <v>134</v>
      </c>
      <c r="B60" s="81"/>
      <c r="C60" s="81"/>
      <c r="D60" s="81"/>
      <c r="E60" s="203">
        <f t="shared" si="3"/>
        <v>0</v>
      </c>
    </row>
    <row r="61" spans="1:8" x14ac:dyDescent="0.2">
      <c r="A61" s="202" t="s">
        <v>135</v>
      </c>
      <c r="B61" s="81"/>
      <c r="C61" s="81"/>
      <c r="D61" s="81"/>
      <c r="E61" s="203">
        <f t="shared" si="3"/>
        <v>0</v>
      </c>
    </row>
    <row r="62" spans="1:8" ht="13.5" thickBot="1" x14ac:dyDescent="0.25">
      <c r="A62" s="82"/>
      <c r="B62" s="83"/>
      <c r="C62" s="83"/>
      <c r="D62" s="83"/>
      <c r="E62" s="203">
        <f t="shared" si="3"/>
        <v>0</v>
      </c>
    </row>
    <row r="63" spans="1:8" ht="13.5" thickBot="1" x14ac:dyDescent="0.25">
      <c r="A63" s="204" t="s">
        <v>137</v>
      </c>
      <c r="B63" s="205">
        <f>B56+SUM(B58:B62)</f>
        <v>136506260</v>
      </c>
      <c r="C63" s="205">
        <f>C56+SUM(C58:C62)</f>
        <v>0</v>
      </c>
      <c r="D63" s="205">
        <f>D56+SUM(D58:D62)</f>
        <v>0</v>
      </c>
      <c r="E63" s="206">
        <f>E56+SUM(E58:E62)</f>
        <v>136506260</v>
      </c>
    </row>
    <row r="64" spans="1:8" ht="13.5" thickBot="1" x14ac:dyDescent="0.25">
      <c r="A64" s="49"/>
      <c r="B64" s="49"/>
      <c r="C64" s="49"/>
      <c r="D64" s="49"/>
      <c r="E64" s="49"/>
    </row>
    <row r="65" spans="1:5" ht="13.5" thickBot="1" x14ac:dyDescent="0.25">
      <c r="A65" s="195" t="s">
        <v>136</v>
      </c>
      <c r="B65" s="196" t="s">
        <v>755</v>
      </c>
      <c r="C65" s="196" t="s">
        <v>756</v>
      </c>
      <c r="D65" s="196" t="s">
        <v>757</v>
      </c>
      <c r="E65" s="197" t="s">
        <v>51</v>
      </c>
    </row>
    <row r="66" spans="1:5" x14ac:dyDescent="0.2">
      <c r="A66" s="198" t="s">
        <v>140</v>
      </c>
      <c r="B66" s="79"/>
      <c r="C66" s="79"/>
      <c r="D66" s="79"/>
      <c r="E66" s="199">
        <f>SUM(B66:D66)</f>
        <v>0</v>
      </c>
    </row>
    <row r="67" spans="1:5" x14ac:dyDescent="0.2">
      <c r="A67" s="207" t="s">
        <v>141</v>
      </c>
      <c r="B67" s="81">
        <v>105067321</v>
      </c>
      <c r="C67" s="81"/>
      <c r="D67" s="81"/>
      <c r="E67" s="203">
        <v>105067321</v>
      </c>
    </row>
    <row r="68" spans="1:5" x14ac:dyDescent="0.2">
      <c r="A68" s="202" t="s">
        <v>142</v>
      </c>
      <c r="B68" s="81">
        <v>3647347</v>
      </c>
      <c r="C68" s="81"/>
      <c r="D68" s="81"/>
      <c r="E68" s="203">
        <v>3647347</v>
      </c>
    </row>
    <row r="69" spans="1:5" x14ac:dyDescent="0.2">
      <c r="A69" s="202" t="s">
        <v>143</v>
      </c>
      <c r="B69" s="81"/>
      <c r="C69" s="81"/>
      <c r="D69" s="81"/>
      <c r="E69" s="203"/>
    </row>
    <row r="70" spans="1:5" ht="13.5" thickBot="1" x14ac:dyDescent="0.25">
      <c r="A70" s="82" t="s">
        <v>751</v>
      </c>
      <c r="B70" s="83">
        <v>27791592</v>
      </c>
      <c r="C70" s="83"/>
      <c r="D70" s="83"/>
      <c r="E70" s="203">
        <v>27791592</v>
      </c>
    </row>
    <row r="71" spans="1:5" ht="13.5" thickBot="1" x14ac:dyDescent="0.25">
      <c r="A71" s="204" t="s">
        <v>53</v>
      </c>
      <c r="B71" s="205">
        <f>SUM(B66:B70)</f>
        <v>136506260</v>
      </c>
      <c r="C71" s="205">
        <f>SUM(C66:C70)</f>
        <v>0</v>
      </c>
      <c r="D71" s="205">
        <f>SUM(D66:D70)</f>
        <v>0</v>
      </c>
      <c r="E71" s="206">
        <f>SUM(E66:E70)</f>
        <v>136506260</v>
      </c>
    </row>
    <row r="72" spans="1:5" x14ac:dyDescent="0.2">
      <c r="A72" s="150"/>
      <c r="B72" s="150"/>
      <c r="C72" s="150"/>
      <c r="D72" s="150"/>
      <c r="E72" s="150"/>
    </row>
    <row r="73" spans="1:5" x14ac:dyDescent="0.2">
      <c r="A73" s="150"/>
      <c r="B73" s="150"/>
      <c r="C73" s="150"/>
      <c r="D73" s="150"/>
      <c r="E73" s="150"/>
    </row>
    <row r="74" spans="1:5" x14ac:dyDescent="0.2">
      <c r="A74" s="150"/>
      <c r="B74" s="150"/>
      <c r="C74" s="150"/>
      <c r="D74" s="150"/>
      <c r="E74" s="150"/>
    </row>
    <row r="75" spans="1:5" x14ac:dyDescent="0.2">
      <c r="A75" s="150"/>
      <c r="B75" s="150"/>
      <c r="C75" s="150"/>
      <c r="D75" s="150"/>
      <c r="E75" s="150"/>
    </row>
    <row r="76" spans="1:5" x14ac:dyDescent="0.2">
      <c r="A76" s="150"/>
      <c r="B76" s="150"/>
      <c r="C76" s="150"/>
      <c r="D76" s="150"/>
      <c r="E76" s="150"/>
    </row>
    <row r="77" spans="1:5" x14ac:dyDescent="0.2">
      <c r="A77" s="150"/>
      <c r="B77" s="150"/>
      <c r="C77" s="150"/>
      <c r="D77" s="150"/>
      <c r="E77" s="150"/>
    </row>
    <row r="78" spans="1:5" x14ac:dyDescent="0.2">
      <c r="A78" s="150"/>
      <c r="B78" s="150"/>
      <c r="C78" s="150"/>
      <c r="D78" s="150"/>
      <c r="E78" s="150"/>
    </row>
    <row r="79" spans="1:5" x14ac:dyDescent="0.2">
      <c r="A79" s="150"/>
      <c r="B79" s="150"/>
      <c r="C79" s="150"/>
      <c r="D79" s="150"/>
      <c r="E79" s="150"/>
    </row>
    <row r="80" spans="1:5" x14ac:dyDescent="0.2">
      <c r="A80" s="150"/>
      <c r="B80" s="150"/>
      <c r="C80" s="150"/>
      <c r="D80" s="150"/>
      <c r="E80" s="150"/>
    </row>
    <row r="81" spans="1:5" x14ac:dyDescent="0.2">
      <c r="A81" s="150"/>
      <c r="B81" s="150"/>
      <c r="C81" s="150"/>
      <c r="D81" s="150"/>
      <c r="E81" s="150"/>
    </row>
    <row r="82" spans="1:5" x14ac:dyDescent="0.2">
      <c r="A82" s="150"/>
      <c r="B82" s="150"/>
      <c r="C82" s="150"/>
      <c r="D82" s="150"/>
      <c r="E82" s="150"/>
    </row>
    <row r="83" spans="1:5" x14ac:dyDescent="0.2">
      <c r="A83" s="150"/>
      <c r="B83" s="150"/>
      <c r="C83" s="150"/>
      <c r="D83" s="150"/>
      <c r="E83" s="150"/>
    </row>
    <row r="84" spans="1:5" x14ac:dyDescent="0.2">
      <c r="A84" s="150"/>
      <c r="B84" s="150"/>
      <c r="C84" s="150"/>
      <c r="D84" s="150"/>
      <c r="E84" s="150"/>
    </row>
    <row r="85" spans="1:5" x14ac:dyDescent="0.2">
      <c r="A85" s="150"/>
      <c r="B85" s="150"/>
      <c r="C85" s="150"/>
      <c r="D85" s="150"/>
      <c r="E85" s="150"/>
    </row>
    <row r="86" spans="1:5" x14ac:dyDescent="0.2">
      <c r="A86" s="150"/>
      <c r="B86" s="150"/>
      <c r="C86" s="150"/>
      <c r="D86" s="150"/>
      <c r="E86" s="150"/>
    </row>
    <row r="87" spans="1:5" x14ac:dyDescent="0.2">
      <c r="A87" s="150"/>
      <c r="B87" s="150"/>
      <c r="C87" s="150"/>
      <c r="D87" s="150"/>
      <c r="E87" s="150"/>
    </row>
    <row r="88" spans="1:5" x14ac:dyDescent="0.2">
      <c r="A88" s="150"/>
      <c r="B88" s="150"/>
      <c r="C88" s="150"/>
      <c r="D88" s="150"/>
      <c r="E88" s="150"/>
    </row>
    <row r="89" spans="1:5" x14ac:dyDescent="0.2">
      <c r="A89" s="150"/>
      <c r="B89" s="150"/>
      <c r="C89" s="150"/>
      <c r="D89" s="150"/>
      <c r="E89" s="150"/>
    </row>
    <row r="90" spans="1:5" x14ac:dyDescent="0.2">
      <c r="A90" s="150"/>
      <c r="B90" s="150"/>
      <c r="C90" s="150"/>
      <c r="D90" s="150"/>
      <c r="E90" s="150"/>
    </row>
    <row r="91" spans="1:5" x14ac:dyDescent="0.2">
      <c r="A91" s="150"/>
      <c r="B91" s="150"/>
      <c r="C91" s="150"/>
      <c r="D91" s="150"/>
      <c r="E91" s="150"/>
    </row>
    <row r="92" spans="1:5" x14ac:dyDescent="0.2">
      <c r="A92" s="150"/>
      <c r="B92" s="150"/>
      <c r="C92" s="150"/>
      <c r="D92" s="150"/>
      <c r="E92" s="150"/>
    </row>
    <row r="93" spans="1:5" x14ac:dyDescent="0.2">
      <c r="A93" s="150"/>
      <c r="B93" s="150"/>
      <c r="C93" s="150"/>
      <c r="D93" s="150"/>
      <c r="E93" s="150"/>
    </row>
    <row r="94" spans="1:5" x14ac:dyDescent="0.2">
      <c r="A94" s="150"/>
      <c r="B94" s="150"/>
      <c r="C94" s="150"/>
      <c r="D94" s="150"/>
      <c r="E94" s="150"/>
    </row>
    <row r="95" spans="1:5" x14ac:dyDescent="0.2">
      <c r="A95" s="150"/>
      <c r="B95" s="150"/>
      <c r="C95" s="150"/>
      <c r="D95" s="150"/>
      <c r="E95" s="150"/>
    </row>
    <row r="96" spans="1:5" x14ac:dyDescent="0.2">
      <c r="A96" s="150"/>
      <c r="B96" s="150"/>
      <c r="C96" s="150"/>
      <c r="D96" s="150"/>
      <c r="E96" s="150"/>
    </row>
    <row r="97" spans="1:5" x14ac:dyDescent="0.2">
      <c r="A97" s="150"/>
      <c r="B97" s="150"/>
      <c r="C97" s="150"/>
      <c r="D97" s="150"/>
      <c r="E97" s="150"/>
    </row>
    <row r="98" spans="1:5" x14ac:dyDescent="0.2">
      <c r="A98" s="150"/>
      <c r="B98" s="150"/>
      <c r="C98" s="150"/>
      <c r="D98" s="150"/>
      <c r="E98" s="150"/>
    </row>
    <row r="99" spans="1:5" x14ac:dyDescent="0.2">
      <c r="A99" s="150"/>
      <c r="B99" s="150"/>
      <c r="C99" s="150"/>
      <c r="D99" s="150"/>
      <c r="E99" s="150"/>
    </row>
    <row r="100" spans="1:5" x14ac:dyDescent="0.2">
      <c r="A100" s="150"/>
      <c r="B100" s="150"/>
      <c r="C100" s="150"/>
      <c r="D100" s="150"/>
      <c r="E100" s="150"/>
    </row>
    <row r="101" spans="1:5" x14ac:dyDescent="0.2">
      <c r="A101" s="150"/>
      <c r="B101" s="150"/>
      <c r="C101" s="150"/>
      <c r="D101" s="150"/>
      <c r="E101" s="150"/>
    </row>
    <row r="102" spans="1:5" x14ac:dyDescent="0.2">
      <c r="A102" s="150"/>
      <c r="B102" s="150"/>
      <c r="C102" s="150"/>
      <c r="D102" s="150"/>
      <c r="E102" s="150"/>
    </row>
    <row r="103" spans="1:5" x14ac:dyDescent="0.2">
      <c r="A103" s="150"/>
      <c r="B103" s="150"/>
      <c r="C103" s="150"/>
      <c r="D103" s="150"/>
      <c r="E103" s="150"/>
    </row>
    <row r="104" spans="1:5" x14ac:dyDescent="0.2">
      <c r="A104" s="150"/>
      <c r="B104" s="150"/>
      <c r="C104" s="150"/>
      <c r="D104" s="150"/>
      <c r="E104" s="150"/>
    </row>
    <row r="105" spans="1:5" x14ac:dyDescent="0.2">
      <c r="A105" s="150"/>
      <c r="B105" s="150"/>
      <c r="C105" s="150"/>
      <c r="D105" s="150"/>
      <c r="E105" s="150"/>
    </row>
    <row r="106" spans="1:5" x14ac:dyDescent="0.2">
      <c r="A106" s="150"/>
      <c r="B106" s="150"/>
      <c r="C106" s="150"/>
      <c r="D106" s="150"/>
      <c r="E106" s="150"/>
    </row>
    <row r="107" spans="1:5" x14ac:dyDescent="0.2">
      <c r="A107" s="150"/>
      <c r="B107" s="150"/>
      <c r="C107" s="150"/>
      <c r="D107" s="150"/>
      <c r="E107" s="150"/>
    </row>
    <row r="108" spans="1:5" x14ac:dyDescent="0.2">
      <c r="A108" s="150"/>
      <c r="B108" s="150"/>
      <c r="C108" s="150"/>
      <c r="D108" s="150"/>
      <c r="E108" s="150"/>
    </row>
    <row r="109" spans="1:5" x14ac:dyDescent="0.2">
      <c r="A109" s="150"/>
      <c r="B109" s="150"/>
      <c r="C109" s="150"/>
      <c r="D109" s="150"/>
      <c r="E109" s="150"/>
    </row>
    <row r="110" spans="1:5" x14ac:dyDescent="0.2">
      <c r="A110" s="150"/>
      <c r="B110" s="150"/>
      <c r="C110" s="150"/>
      <c r="D110" s="150"/>
      <c r="E110" s="150"/>
    </row>
    <row r="111" spans="1:5" x14ac:dyDescent="0.2">
      <c r="A111" s="150"/>
      <c r="B111" s="150"/>
      <c r="C111" s="150"/>
      <c r="D111" s="150"/>
      <c r="E111" s="150"/>
    </row>
    <row r="112" spans="1:5" x14ac:dyDescent="0.2">
      <c r="A112" s="150"/>
      <c r="B112" s="150"/>
      <c r="C112" s="150"/>
      <c r="D112" s="150"/>
      <c r="E112" s="150"/>
    </row>
    <row r="113" spans="1:5" x14ac:dyDescent="0.2">
      <c r="A113" s="150"/>
      <c r="B113" s="150"/>
      <c r="C113" s="150"/>
      <c r="D113" s="150"/>
      <c r="E113" s="150"/>
    </row>
    <row r="114" spans="1:5" x14ac:dyDescent="0.2">
      <c r="A114" s="150"/>
      <c r="B114" s="150"/>
      <c r="C114" s="150"/>
      <c r="D114" s="150"/>
      <c r="E114" s="150"/>
    </row>
    <row r="115" spans="1:5" x14ac:dyDescent="0.2">
      <c r="A115" s="150"/>
      <c r="B115" s="150"/>
      <c r="C115" s="150"/>
      <c r="D115" s="150"/>
      <c r="E115" s="150"/>
    </row>
    <row r="116" spans="1:5" x14ac:dyDescent="0.2">
      <c r="A116" s="150"/>
      <c r="B116" s="150"/>
      <c r="C116" s="150"/>
      <c r="D116" s="150"/>
      <c r="E116" s="150"/>
    </row>
    <row r="117" spans="1:5" x14ac:dyDescent="0.2">
      <c r="A117" s="150"/>
      <c r="B117" s="150"/>
      <c r="C117" s="150"/>
      <c r="D117" s="150"/>
      <c r="E117" s="150"/>
    </row>
    <row r="118" spans="1:5" x14ac:dyDescent="0.2">
      <c r="A118" s="150"/>
      <c r="B118" s="150"/>
      <c r="C118" s="150"/>
      <c r="D118" s="150"/>
      <c r="E118" s="150"/>
    </row>
    <row r="119" spans="1:5" x14ac:dyDescent="0.2">
      <c r="A119" s="150"/>
      <c r="B119" s="150"/>
      <c r="C119" s="150"/>
      <c r="D119" s="150"/>
      <c r="E119" s="150"/>
    </row>
    <row r="120" spans="1:5" x14ac:dyDescent="0.2">
      <c r="A120" s="150"/>
      <c r="B120" s="150"/>
      <c r="C120" s="150"/>
      <c r="D120" s="150"/>
      <c r="E120" s="150"/>
    </row>
    <row r="121" spans="1:5" x14ac:dyDescent="0.2">
      <c r="A121" s="150"/>
      <c r="B121" s="150"/>
      <c r="C121" s="150"/>
      <c r="D121" s="150"/>
      <c r="E121" s="150"/>
    </row>
    <row r="122" spans="1:5" x14ac:dyDescent="0.2">
      <c r="A122" s="150"/>
      <c r="B122" s="150"/>
      <c r="C122" s="150"/>
      <c r="D122" s="150"/>
      <c r="E122" s="150"/>
    </row>
    <row r="123" spans="1:5" x14ac:dyDescent="0.2">
      <c r="A123" s="150"/>
      <c r="B123" s="150"/>
      <c r="C123" s="150"/>
      <c r="D123" s="150"/>
      <c r="E123" s="150"/>
    </row>
    <row r="124" spans="1:5" x14ac:dyDescent="0.2">
      <c r="A124" s="150"/>
      <c r="B124" s="150"/>
      <c r="C124" s="150"/>
      <c r="D124" s="150"/>
      <c r="E124" s="150"/>
    </row>
    <row r="125" spans="1:5" x14ac:dyDescent="0.2">
      <c r="A125" s="150"/>
      <c r="B125" s="150"/>
      <c r="C125" s="150"/>
      <c r="D125" s="150"/>
      <c r="E125" s="150"/>
    </row>
    <row r="126" spans="1:5" x14ac:dyDescent="0.2">
      <c r="A126" s="150"/>
      <c r="B126" s="150"/>
      <c r="C126" s="150"/>
      <c r="D126" s="150"/>
      <c r="E126" s="150"/>
    </row>
    <row r="127" spans="1:5" x14ac:dyDescent="0.2">
      <c r="A127" s="150"/>
      <c r="B127" s="150"/>
      <c r="C127" s="150"/>
      <c r="D127" s="150"/>
      <c r="E127" s="150"/>
    </row>
    <row r="128" spans="1:5" x14ac:dyDescent="0.2">
      <c r="A128" s="150"/>
      <c r="B128" s="150"/>
      <c r="C128" s="150"/>
      <c r="D128" s="150"/>
      <c r="E128" s="150"/>
    </row>
    <row r="129" spans="1:5" x14ac:dyDescent="0.2">
      <c r="A129" s="150"/>
      <c r="B129" s="150"/>
      <c r="C129" s="150"/>
      <c r="D129" s="150"/>
      <c r="E129" s="150"/>
    </row>
    <row r="130" spans="1:5" x14ac:dyDescent="0.2">
      <c r="A130" s="150"/>
      <c r="B130" s="150"/>
      <c r="C130" s="150"/>
      <c r="D130" s="150"/>
      <c r="E130" s="150"/>
    </row>
    <row r="131" spans="1:5" x14ac:dyDescent="0.2">
      <c r="A131" s="150"/>
      <c r="B131" s="150"/>
      <c r="C131" s="150"/>
      <c r="D131" s="150"/>
      <c r="E131" s="150"/>
    </row>
    <row r="132" spans="1:5" x14ac:dyDescent="0.2">
      <c r="A132" s="150"/>
      <c r="B132" s="150"/>
      <c r="C132" s="150"/>
      <c r="D132" s="150"/>
      <c r="E132" s="150"/>
    </row>
    <row r="133" spans="1:5" x14ac:dyDescent="0.2">
      <c r="A133" s="150"/>
      <c r="B133" s="150"/>
      <c r="C133" s="150"/>
      <c r="D133" s="150"/>
      <c r="E133" s="150"/>
    </row>
    <row r="134" spans="1:5" x14ac:dyDescent="0.2">
      <c r="A134" s="150"/>
      <c r="B134" s="150"/>
      <c r="C134" s="150"/>
      <c r="D134" s="150"/>
      <c r="E134" s="150"/>
    </row>
    <row r="135" spans="1:5" x14ac:dyDescent="0.2">
      <c r="A135" s="150"/>
      <c r="B135" s="150"/>
      <c r="C135" s="150"/>
      <c r="D135" s="150"/>
      <c r="E135" s="150"/>
    </row>
    <row r="136" spans="1:5" x14ac:dyDescent="0.2">
      <c r="A136" s="150"/>
      <c r="B136" s="150"/>
      <c r="C136" s="150"/>
      <c r="D136" s="150"/>
      <c r="E136" s="150"/>
    </row>
    <row r="137" spans="1:5" x14ac:dyDescent="0.2">
      <c r="A137" s="150"/>
      <c r="B137" s="150"/>
      <c r="C137" s="150"/>
      <c r="D137" s="150"/>
      <c r="E137" s="150"/>
    </row>
    <row r="138" spans="1:5" x14ac:dyDescent="0.2">
      <c r="A138" s="150"/>
      <c r="B138" s="150"/>
      <c r="C138" s="150"/>
      <c r="D138" s="150"/>
      <c r="E138" s="150"/>
    </row>
    <row r="139" spans="1:5" x14ac:dyDescent="0.2">
      <c r="A139" s="150"/>
      <c r="B139" s="150"/>
      <c r="C139" s="150"/>
      <c r="D139" s="150"/>
      <c r="E139" s="150"/>
    </row>
    <row r="140" spans="1:5" x14ac:dyDescent="0.2">
      <c r="A140" s="150"/>
      <c r="B140" s="150"/>
      <c r="C140" s="150"/>
      <c r="D140" s="150"/>
      <c r="E140" s="150"/>
    </row>
    <row r="141" spans="1:5" x14ac:dyDescent="0.2">
      <c r="A141" s="150"/>
      <c r="B141" s="150"/>
      <c r="C141" s="150"/>
      <c r="D141" s="150"/>
      <c r="E141" s="150"/>
    </row>
    <row r="142" spans="1:5" x14ac:dyDescent="0.2">
      <c r="A142" s="150"/>
      <c r="B142" s="150"/>
      <c r="C142" s="150"/>
      <c r="D142" s="150"/>
      <c r="E142" s="150"/>
    </row>
    <row r="143" spans="1:5" x14ac:dyDescent="0.2">
      <c r="A143" s="150"/>
      <c r="B143" s="150"/>
      <c r="C143" s="150"/>
      <c r="D143" s="150"/>
      <c r="E143" s="150"/>
    </row>
    <row r="144" spans="1:5" x14ac:dyDescent="0.2">
      <c r="A144" s="150"/>
      <c r="B144" s="150"/>
      <c r="C144" s="150"/>
      <c r="D144" s="150"/>
      <c r="E144" s="150"/>
    </row>
    <row r="145" spans="1:5" x14ac:dyDescent="0.2">
      <c r="A145" s="150"/>
      <c r="B145" s="150"/>
      <c r="C145" s="150"/>
      <c r="D145" s="150"/>
      <c r="E145" s="150"/>
    </row>
    <row r="146" spans="1:5" x14ac:dyDescent="0.2">
      <c r="A146" s="150"/>
      <c r="B146" s="150"/>
      <c r="C146" s="150"/>
      <c r="D146" s="150"/>
      <c r="E146" s="150"/>
    </row>
    <row r="147" spans="1:5" x14ac:dyDescent="0.2">
      <c r="A147" s="150"/>
      <c r="B147" s="150"/>
      <c r="C147" s="150"/>
      <c r="D147" s="150"/>
      <c r="E147" s="150"/>
    </row>
    <row r="148" spans="1:5" x14ac:dyDescent="0.2">
      <c r="A148" s="150"/>
      <c r="B148" s="150"/>
      <c r="C148" s="150"/>
      <c r="D148" s="150"/>
      <c r="E148" s="150"/>
    </row>
    <row r="149" spans="1:5" x14ac:dyDescent="0.2">
      <c r="A149" s="150"/>
      <c r="B149" s="150"/>
      <c r="C149" s="150"/>
      <c r="D149" s="150"/>
      <c r="E149" s="150"/>
    </row>
    <row r="150" spans="1:5" x14ac:dyDescent="0.2">
      <c r="A150" s="150"/>
      <c r="B150" s="150"/>
      <c r="C150" s="150"/>
      <c r="D150" s="150"/>
      <c r="E150" s="150"/>
    </row>
    <row r="151" spans="1:5" x14ac:dyDescent="0.2">
      <c r="A151" s="150"/>
      <c r="B151" s="150"/>
      <c r="C151" s="150"/>
      <c r="D151" s="150"/>
      <c r="E151" s="150"/>
    </row>
    <row r="152" spans="1:5" x14ac:dyDescent="0.2">
      <c r="A152" s="150"/>
      <c r="B152" s="150"/>
      <c r="C152" s="150"/>
      <c r="D152" s="150"/>
      <c r="E152" s="150"/>
    </row>
    <row r="153" spans="1:5" x14ac:dyDescent="0.2">
      <c r="A153" s="150"/>
      <c r="B153" s="150"/>
      <c r="C153" s="150"/>
      <c r="D153" s="150"/>
      <c r="E153" s="150"/>
    </row>
    <row r="154" spans="1:5" x14ac:dyDescent="0.2">
      <c r="A154" s="150"/>
      <c r="B154" s="150"/>
      <c r="C154" s="150"/>
      <c r="D154" s="150"/>
      <c r="E154" s="150"/>
    </row>
    <row r="155" spans="1:5" x14ac:dyDescent="0.2">
      <c r="A155" s="150"/>
      <c r="B155" s="150"/>
      <c r="C155" s="150"/>
      <c r="D155" s="150"/>
      <c r="E155" s="150"/>
    </row>
    <row r="156" spans="1:5" x14ac:dyDescent="0.2">
      <c r="A156" s="150"/>
      <c r="B156" s="150"/>
      <c r="C156" s="150"/>
      <c r="D156" s="150"/>
      <c r="E156" s="150"/>
    </row>
    <row r="157" spans="1:5" x14ac:dyDescent="0.2">
      <c r="A157" s="150"/>
      <c r="B157" s="150"/>
      <c r="C157" s="150"/>
      <c r="D157" s="150"/>
      <c r="E157" s="150"/>
    </row>
    <row r="158" spans="1:5" x14ac:dyDescent="0.2">
      <c r="A158" s="150"/>
      <c r="B158" s="150"/>
      <c r="C158" s="150"/>
      <c r="D158" s="150"/>
      <c r="E158" s="150"/>
    </row>
    <row r="159" spans="1:5" x14ac:dyDescent="0.2">
      <c r="A159" s="150"/>
      <c r="B159" s="150"/>
      <c r="C159" s="150"/>
      <c r="D159" s="150"/>
      <c r="E159" s="150"/>
    </row>
    <row r="160" spans="1:5" x14ac:dyDescent="0.2">
      <c r="A160" s="150"/>
      <c r="B160" s="150"/>
      <c r="C160" s="150"/>
      <c r="D160" s="150"/>
      <c r="E160" s="150"/>
    </row>
    <row r="161" spans="1:5" x14ac:dyDescent="0.2">
      <c r="A161" s="150"/>
      <c r="B161" s="150"/>
      <c r="C161" s="150"/>
      <c r="D161" s="150"/>
      <c r="E161" s="150"/>
    </row>
    <row r="162" spans="1:5" x14ac:dyDescent="0.2">
      <c r="A162" s="150"/>
      <c r="B162" s="150"/>
      <c r="C162" s="150"/>
      <c r="D162" s="150"/>
      <c r="E162" s="150"/>
    </row>
    <row r="163" spans="1:5" x14ac:dyDescent="0.2">
      <c r="A163" s="150"/>
      <c r="B163" s="150"/>
      <c r="C163" s="150"/>
      <c r="D163" s="150"/>
      <c r="E163" s="150"/>
    </row>
    <row r="164" spans="1:5" x14ac:dyDescent="0.2">
      <c r="A164" s="150"/>
      <c r="B164" s="150"/>
      <c r="C164" s="150"/>
      <c r="D164" s="150"/>
      <c r="E164" s="150"/>
    </row>
    <row r="165" spans="1:5" x14ac:dyDescent="0.2">
      <c r="A165" s="150"/>
      <c r="B165" s="150"/>
      <c r="C165" s="150"/>
      <c r="D165" s="150"/>
      <c r="E165" s="150"/>
    </row>
    <row r="166" spans="1:5" x14ac:dyDescent="0.2">
      <c r="A166" s="150"/>
      <c r="B166" s="150"/>
      <c r="C166" s="150"/>
      <c r="D166" s="150"/>
      <c r="E166" s="150"/>
    </row>
    <row r="167" spans="1:5" x14ac:dyDescent="0.2">
      <c r="A167" s="150"/>
      <c r="B167" s="150"/>
      <c r="C167" s="150"/>
      <c r="D167" s="150"/>
      <c r="E167" s="150"/>
    </row>
    <row r="168" spans="1:5" x14ac:dyDescent="0.2">
      <c r="A168" s="150"/>
      <c r="B168" s="150"/>
      <c r="C168" s="150"/>
      <c r="D168" s="150"/>
      <c r="E168" s="150"/>
    </row>
    <row r="169" spans="1:5" x14ac:dyDescent="0.2">
      <c r="A169" s="150"/>
      <c r="B169" s="150"/>
      <c r="C169" s="150"/>
      <c r="D169" s="150"/>
      <c r="E169" s="150"/>
    </row>
    <row r="170" spans="1:5" x14ac:dyDescent="0.2">
      <c r="A170" s="150"/>
      <c r="B170" s="150"/>
      <c r="C170" s="150"/>
      <c r="D170" s="150"/>
      <c r="E170" s="150"/>
    </row>
    <row r="171" spans="1:5" x14ac:dyDescent="0.2">
      <c r="A171" s="150"/>
      <c r="B171" s="150"/>
      <c r="C171" s="150"/>
      <c r="D171" s="150"/>
      <c r="E171" s="150"/>
    </row>
    <row r="172" spans="1:5" x14ac:dyDescent="0.2">
      <c r="A172" s="150"/>
      <c r="B172" s="150"/>
      <c r="C172" s="150"/>
      <c r="D172" s="150"/>
      <c r="E172" s="150"/>
    </row>
    <row r="173" spans="1:5" x14ac:dyDescent="0.2">
      <c r="A173" s="150"/>
      <c r="B173" s="150"/>
      <c r="C173" s="150"/>
      <c r="D173" s="150"/>
      <c r="E173" s="150"/>
    </row>
    <row r="174" spans="1:5" x14ac:dyDescent="0.2">
      <c r="A174" s="150"/>
      <c r="B174" s="150"/>
      <c r="C174" s="150"/>
      <c r="D174" s="150"/>
      <c r="E174" s="150"/>
    </row>
    <row r="175" spans="1:5" x14ac:dyDescent="0.2">
      <c r="A175" s="150"/>
      <c r="B175" s="150"/>
      <c r="C175" s="150"/>
      <c r="D175" s="150"/>
      <c r="E175" s="150"/>
    </row>
    <row r="176" spans="1:5" x14ac:dyDescent="0.2">
      <c r="A176" s="150"/>
      <c r="B176" s="150"/>
      <c r="C176" s="150"/>
      <c r="D176" s="150"/>
      <c r="E176" s="150"/>
    </row>
    <row r="177" spans="1:5" x14ac:dyDescent="0.2">
      <c r="A177" s="150"/>
      <c r="B177" s="150"/>
      <c r="C177" s="150"/>
      <c r="D177" s="150"/>
      <c r="E177" s="150"/>
    </row>
    <row r="178" spans="1:5" x14ac:dyDescent="0.2">
      <c r="A178" s="150"/>
      <c r="B178" s="150"/>
      <c r="C178" s="150"/>
      <c r="D178" s="150"/>
      <c r="E178" s="150"/>
    </row>
    <row r="179" spans="1:5" x14ac:dyDescent="0.2">
      <c r="A179" s="150"/>
      <c r="B179" s="150"/>
      <c r="C179" s="150"/>
      <c r="D179" s="150"/>
      <c r="E179" s="150"/>
    </row>
    <row r="180" spans="1:5" x14ac:dyDescent="0.2">
      <c r="A180" s="150"/>
      <c r="B180" s="150"/>
      <c r="C180" s="150"/>
      <c r="D180" s="150"/>
      <c r="E180" s="150"/>
    </row>
    <row r="181" spans="1:5" x14ac:dyDescent="0.2">
      <c r="A181" s="150"/>
      <c r="B181" s="150"/>
      <c r="C181" s="150"/>
      <c r="D181" s="150"/>
      <c r="E181" s="150"/>
    </row>
    <row r="182" spans="1:5" x14ac:dyDescent="0.2">
      <c r="A182" s="150"/>
      <c r="B182" s="150"/>
      <c r="C182" s="150"/>
      <c r="D182" s="150"/>
      <c r="E182" s="150"/>
    </row>
  </sheetData>
  <mergeCells count="11">
    <mergeCell ref="A1:E1"/>
    <mergeCell ref="B5:E5"/>
    <mergeCell ref="B26:E26"/>
    <mergeCell ref="D6:E6"/>
    <mergeCell ref="D27:E27"/>
    <mergeCell ref="A3:E3"/>
    <mergeCell ref="A4:E4"/>
    <mergeCell ref="A27:C27"/>
    <mergeCell ref="B53:E53"/>
    <mergeCell ref="A54:C54"/>
    <mergeCell ref="D54:E54"/>
  </mergeCells>
  <phoneticPr fontId="29" type="noConversion"/>
  <conditionalFormatting sqref="B44:D52 E29:E36 B36:D36 E39:E52 B24:E24 E8:E15 B15:D15 E18:E23">
    <cfRule type="cellIs" dxfId="2" priority="2" stopIfTrue="1" operator="equal">
      <formula>0</formula>
    </cfRule>
  </conditionalFormatting>
  <conditionalFormatting sqref="B71:D71 E56:E63 B63:D63 E66:E71">
    <cfRule type="cellIs" dxfId="1" priority="1" stopIfTrue="1" operator="equal">
      <formula>0</formula>
    </cfRule>
  </conditionalFormatting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6E9F-A898-4B88-AFBD-63EF182BA897}">
  <sheetPr codeName="Munka4">
    <tabColor rgb="FF92D050"/>
  </sheetPr>
  <dimension ref="A1:K179"/>
  <sheetViews>
    <sheetView topLeftCell="A15" zoomScale="120" zoomScaleNormal="120" zoomScaleSheetLayoutView="85" workbookViewId="0">
      <selection activeCell="C99" sqref="C99"/>
    </sheetView>
  </sheetViews>
  <sheetFormatPr defaultRowHeight="12.75" x14ac:dyDescent="0.2"/>
  <cols>
    <col min="1" max="1" width="19.5" style="367" customWidth="1"/>
    <col min="2" max="2" width="72" style="368" customWidth="1"/>
    <col min="3" max="3" width="25" style="369" customWidth="1"/>
    <col min="4" max="16384" width="9.33203125" style="3"/>
  </cols>
  <sheetData>
    <row r="1" spans="1:3" s="2" customFormat="1" ht="16.5" customHeight="1" thickBot="1" x14ac:dyDescent="0.25">
      <c r="A1" s="562"/>
      <c r="B1" s="563"/>
      <c r="C1" s="557" t="str">
        <f>CONCATENATE("9.1. melléklet ",ALAPADATOK!A7," ",ALAPADATOK!B7," ",ALAPADATOK!C7," ",ALAPADATOK!D7," ",ALAPADATOK!E7," ",ALAPADATOK!F7," ",ALAPADATOK!G7," ",ALAPADATOK!H7)</f>
        <v>9.1. melléklet a … / 2019 ( I.31. ) önkormányzati rendelethez</v>
      </c>
    </row>
    <row r="2" spans="1:3" s="85" customFormat="1" ht="21.2" customHeight="1" x14ac:dyDescent="0.2">
      <c r="A2" s="564" t="s">
        <v>61</v>
      </c>
      <c r="B2" s="565" t="str">
        <f>CONCATENATE(ALAPADATOK!A3)</f>
        <v>Sajószöged Községi Önkormányzat</v>
      </c>
      <c r="C2" s="566" t="s">
        <v>54</v>
      </c>
    </row>
    <row r="3" spans="1:3" s="85" customFormat="1" ht="16.5" thickBot="1" x14ac:dyDescent="0.25">
      <c r="A3" s="567" t="s">
        <v>202</v>
      </c>
      <c r="B3" s="568" t="s">
        <v>395</v>
      </c>
      <c r="C3" s="569" t="s">
        <v>54</v>
      </c>
    </row>
    <row r="4" spans="1:3" s="86" customFormat="1" ht="15.95" customHeight="1" thickBot="1" x14ac:dyDescent="0.3">
      <c r="A4" s="570"/>
      <c r="B4" s="570"/>
      <c r="C4" s="571" t="str">
        <f>'KV_7.sz.mell.'!F5</f>
        <v>Forintban!</v>
      </c>
    </row>
    <row r="5" spans="1:3" ht="13.5" thickBot="1" x14ac:dyDescent="0.25">
      <c r="A5" s="572" t="s">
        <v>204</v>
      </c>
      <c r="B5" s="573" t="s">
        <v>560</v>
      </c>
      <c r="C5" s="574" t="s">
        <v>55</v>
      </c>
    </row>
    <row r="6" spans="1:3" s="61" customFormat="1" ht="12.95" customHeight="1" thickBot="1" x14ac:dyDescent="0.25">
      <c r="A6" s="575"/>
      <c r="B6" s="576" t="s">
        <v>490</v>
      </c>
      <c r="C6" s="577" t="s">
        <v>491</v>
      </c>
    </row>
    <row r="7" spans="1:3" s="61" customFormat="1" ht="15.95" customHeight="1" thickBot="1" x14ac:dyDescent="0.25">
      <c r="A7" s="578"/>
      <c r="B7" s="579" t="s">
        <v>56</v>
      </c>
      <c r="C7" s="580"/>
    </row>
    <row r="8" spans="1:3" s="61" customFormat="1" ht="12" customHeight="1" thickBot="1" x14ac:dyDescent="0.25">
      <c r="A8" s="31" t="s">
        <v>18</v>
      </c>
      <c r="B8" s="21" t="s">
        <v>249</v>
      </c>
      <c r="C8" s="274">
        <f>+C9+C10+C11+C12+C13+C14</f>
        <v>100438942</v>
      </c>
    </row>
    <row r="9" spans="1:3" s="87" customFormat="1" ht="12" customHeight="1" x14ac:dyDescent="0.2">
      <c r="A9" s="411" t="s">
        <v>98</v>
      </c>
      <c r="B9" s="392" t="s">
        <v>250</v>
      </c>
      <c r="C9" s="277">
        <v>25480962</v>
      </c>
    </row>
    <row r="10" spans="1:3" s="88" customFormat="1" ht="12" customHeight="1" x14ac:dyDescent="0.2">
      <c r="A10" s="412" t="s">
        <v>99</v>
      </c>
      <c r="B10" s="393" t="s">
        <v>251</v>
      </c>
      <c r="C10" s="276">
        <v>45542150</v>
      </c>
    </row>
    <row r="11" spans="1:3" s="88" customFormat="1" ht="12" customHeight="1" x14ac:dyDescent="0.2">
      <c r="A11" s="412" t="s">
        <v>100</v>
      </c>
      <c r="B11" s="393" t="s">
        <v>547</v>
      </c>
      <c r="C11" s="276">
        <v>26671550</v>
      </c>
    </row>
    <row r="12" spans="1:3" s="88" customFormat="1" ht="12" customHeight="1" x14ac:dyDescent="0.2">
      <c r="A12" s="412" t="s">
        <v>101</v>
      </c>
      <c r="B12" s="393" t="s">
        <v>253</v>
      </c>
      <c r="C12" s="276">
        <v>2744280</v>
      </c>
    </row>
    <row r="13" spans="1:3" s="88" customFormat="1" ht="12" customHeight="1" x14ac:dyDescent="0.2">
      <c r="A13" s="412" t="s">
        <v>147</v>
      </c>
      <c r="B13" s="393" t="s">
        <v>503</v>
      </c>
      <c r="C13" s="276"/>
    </row>
    <row r="14" spans="1:3" s="87" customFormat="1" ht="12" customHeight="1" thickBot="1" x14ac:dyDescent="0.25">
      <c r="A14" s="413" t="s">
        <v>102</v>
      </c>
      <c r="B14" s="518" t="s">
        <v>571</v>
      </c>
      <c r="C14" s="276"/>
    </row>
    <row r="15" spans="1:3" s="87" customFormat="1" ht="12" customHeight="1" thickBot="1" x14ac:dyDescent="0.25">
      <c r="A15" s="31" t="s">
        <v>19</v>
      </c>
      <c r="B15" s="269" t="s">
        <v>254</v>
      </c>
      <c r="C15" s="274">
        <f>+C16+C17+C18+C19+C20</f>
        <v>15764112</v>
      </c>
    </row>
    <row r="16" spans="1:3" s="87" customFormat="1" ht="12" customHeight="1" x14ac:dyDescent="0.2">
      <c r="A16" s="411" t="s">
        <v>104</v>
      </c>
      <c r="B16" s="392" t="s">
        <v>255</v>
      </c>
      <c r="C16" s="277"/>
    </row>
    <row r="17" spans="1:3" s="87" customFormat="1" ht="12" customHeight="1" x14ac:dyDescent="0.2">
      <c r="A17" s="412" t="s">
        <v>105</v>
      </c>
      <c r="B17" s="393" t="s">
        <v>256</v>
      </c>
      <c r="C17" s="276"/>
    </row>
    <row r="18" spans="1:3" s="87" customFormat="1" ht="12" customHeight="1" x14ac:dyDescent="0.2">
      <c r="A18" s="412" t="s">
        <v>106</v>
      </c>
      <c r="B18" s="393" t="s">
        <v>419</v>
      </c>
      <c r="C18" s="276"/>
    </row>
    <row r="19" spans="1:3" s="87" customFormat="1" ht="12" customHeight="1" x14ac:dyDescent="0.2">
      <c r="A19" s="412" t="s">
        <v>107</v>
      </c>
      <c r="B19" s="393" t="s">
        <v>420</v>
      </c>
      <c r="C19" s="276"/>
    </row>
    <row r="20" spans="1:3" s="87" customFormat="1" ht="12" customHeight="1" x14ac:dyDescent="0.2">
      <c r="A20" s="412" t="s">
        <v>108</v>
      </c>
      <c r="B20" s="393" t="s">
        <v>257</v>
      </c>
      <c r="C20" s="276">
        <v>15764112</v>
      </c>
    </row>
    <row r="21" spans="1:3" s="88" customFormat="1" ht="12" customHeight="1" thickBot="1" x14ac:dyDescent="0.25">
      <c r="A21" s="413" t="s">
        <v>117</v>
      </c>
      <c r="B21" s="518" t="s">
        <v>572</v>
      </c>
      <c r="C21" s="278"/>
    </row>
    <row r="22" spans="1:3" s="88" customFormat="1" ht="12" customHeight="1" thickBot="1" x14ac:dyDescent="0.25">
      <c r="A22" s="31" t="s">
        <v>20</v>
      </c>
      <c r="B22" s="21" t="s">
        <v>259</v>
      </c>
      <c r="C22" s="274">
        <f>+C23+C24+C25+C26+C27</f>
        <v>117478820</v>
      </c>
    </row>
    <row r="23" spans="1:3" s="88" customFormat="1" ht="12" customHeight="1" x14ac:dyDescent="0.2">
      <c r="A23" s="411" t="s">
        <v>87</v>
      </c>
      <c r="B23" s="392" t="s">
        <v>260</v>
      </c>
      <c r="C23" s="277"/>
    </row>
    <row r="24" spans="1:3" s="87" customFormat="1" ht="12" customHeight="1" x14ac:dyDescent="0.2">
      <c r="A24" s="412" t="s">
        <v>88</v>
      </c>
      <c r="B24" s="393" t="s">
        <v>261</v>
      </c>
      <c r="C24" s="276"/>
    </row>
    <row r="25" spans="1:3" s="88" customFormat="1" ht="12" customHeight="1" x14ac:dyDescent="0.2">
      <c r="A25" s="412" t="s">
        <v>89</v>
      </c>
      <c r="B25" s="393" t="s">
        <v>421</v>
      </c>
      <c r="C25" s="276"/>
    </row>
    <row r="26" spans="1:3" s="88" customFormat="1" ht="12" customHeight="1" x14ac:dyDescent="0.2">
      <c r="A26" s="412" t="s">
        <v>90</v>
      </c>
      <c r="B26" s="393" t="s">
        <v>422</v>
      </c>
      <c r="C26" s="276"/>
    </row>
    <row r="27" spans="1:3" s="88" customFormat="1" ht="12" customHeight="1" x14ac:dyDescent="0.2">
      <c r="A27" s="412" t="s">
        <v>170</v>
      </c>
      <c r="B27" s="393" t="s">
        <v>262</v>
      </c>
      <c r="C27" s="276">
        <v>117478820</v>
      </c>
    </row>
    <row r="28" spans="1:3" s="88" customFormat="1" ht="12" customHeight="1" thickBot="1" x14ac:dyDescent="0.25">
      <c r="A28" s="413" t="s">
        <v>171</v>
      </c>
      <c r="B28" s="518" t="s">
        <v>564</v>
      </c>
      <c r="C28" s="278"/>
    </row>
    <row r="29" spans="1:3" s="88" customFormat="1" ht="12" customHeight="1" thickBot="1" x14ac:dyDescent="0.25">
      <c r="A29" s="31" t="s">
        <v>172</v>
      </c>
      <c r="B29" s="21" t="s">
        <v>557</v>
      </c>
      <c r="C29" s="280">
        <f>SUM(C30:C36)</f>
        <v>199600000</v>
      </c>
    </row>
    <row r="30" spans="1:3" s="88" customFormat="1" ht="12" customHeight="1" x14ac:dyDescent="0.2">
      <c r="A30" s="411" t="s">
        <v>265</v>
      </c>
      <c r="B30" s="392" t="s">
        <v>688</v>
      </c>
      <c r="C30" s="277">
        <v>101900000</v>
      </c>
    </row>
    <row r="31" spans="1:3" s="88" customFormat="1" ht="12" customHeight="1" x14ac:dyDescent="0.2">
      <c r="A31" s="412" t="s">
        <v>266</v>
      </c>
      <c r="B31" s="393" t="s">
        <v>553</v>
      </c>
      <c r="C31" s="276"/>
    </row>
    <row r="32" spans="1:3" s="88" customFormat="1" ht="12" customHeight="1" x14ac:dyDescent="0.2">
      <c r="A32" s="412" t="s">
        <v>267</v>
      </c>
      <c r="B32" s="393" t="s">
        <v>554</v>
      </c>
      <c r="C32" s="276">
        <v>90000000</v>
      </c>
    </row>
    <row r="33" spans="1:3" s="88" customFormat="1" ht="12" customHeight="1" x14ac:dyDescent="0.2">
      <c r="A33" s="412" t="s">
        <v>268</v>
      </c>
      <c r="B33" s="393" t="s">
        <v>555</v>
      </c>
      <c r="C33" s="276">
        <v>100000</v>
      </c>
    </row>
    <row r="34" spans="1:3" s="88" customFormat="1" ht="12" customHeight="1" x14ac:dyDescent="0.2">
      <c r="A34" s="412" t="s">
        <v>549</v>
      </c>
      <c r="B34" s="393" t="s">
        <v>269</v>
      </c>
      <c r="C34" s="276">
        <v>7500000</v>
      </c>
    </row>
    <row r="35" spans="1:3" s="88" customFormat="1" ht="12" customHeight="1" x14ac:dyDescent="0.2">
      <c r="A35" s="412" t="s">
        <v>550</v>
      </c>
      <c r="B35" s="393" t="s">
        <v>270</v>
      </c>
      <c r="C35" s="276"/>
    </row>
    <row r="36" spans="1:3" s="88" customFormat="1" ht="12" customHeight="1" thickBot="1" x14ac:dyDescent="0.25">
      <c r="A36" s="413" t="s">
        <v>551</v>
      </c>
      <c r="B36" s="490" t="s">
        <v>271</v>
      </c>
      <c r="C36" s="278">
        <v>100000</v>
      </c>
    </row>
    <row r="37" spans="1:3" s="88" customFormat="1" ht="12" customHeight="1" thickBot="1" x14ac:dyDescent="0.25">
      <c r="A37" s="31" t="s">
        <v>22</v>
      </c>
      <c r="B37" s="21" t="s">
        <v>431</v>
      </c>
      <c r="C37" s="274">
        <f>SUM(C38:C48)</f>
        <v>17398372</v>
      </c>
    </row>
    <row r="38" spans="1:3" s="88" customFormat="1" ht="12" customHeight="1" x14ac:dyDescent="0.2">
      <c r="A38" s="411" t="s">
        <v>91</v>
      </c>
      <c r="B38" s="392" t="s">
        <v>274</v>
      </c>
      <c r="C38" s="277"/>
    </row>
    <row r="39" spans="1:3" s="88" customFormat="1" ht="12" customHeight="1" x14ac:dyDescent="0.2">
      <c r="A39" s="412" t="s">
        <v>92</v>
      </c>
      <c r="B39" s="393" t="s">
        <v>275</v>
      </c>
      <c r="C39" s="276">
        <v>2028000</v>
      </c>
    </row>
    <row r="40" spans="1:3" s="88" customFormat="1" ht="12" customHeight="1" x14ac:dyDescent="0.2">
      <c r="A40" s="412" t="s">
        <v>93</v>
      </c>
      <c r="B40" s="393" t="s">
        <v>276</v>
      </c>
      <c r="C40" s="276">
        <v>1850000</v>
      </c>
    </row>
    <row r="41" spans="1:3" s="88" customFormat="1" ht="12" customHeight="1" x14ac:dyDescent="0.2">
      <c r="A41" s="412" t="s">
        <v>174</v>
      </c>
      <c r="B41" s="393" t="s">
        <v>277</v>
      </c>
      <c r="C41" s="276"/>
    </row>
    <row r="42" spans="1:3" s="88" customFormat="1" ht="12" customHeight="1" x14ac:dyDescent="0.2">
      <c r="A42" s="412" t="s">
        <v>175</v>
      </c>
      <c r="B42" s="393" t="s">
        <v>278</v>
      </c>
      <c r="C42" s="276">
        <v>10252655</v>
      </c>
    </row>
    <row r="43" spans="1:3" s="88" customFormat="1" ht="12" customHeight="1" x14ac:dyDescent="0.2">
      <c r="A43" s="412" t="s">
        <v>176</v>
      </c>
      <c r="B43" s="393" t="s">
        <v>279</v>
      </c>
      <c r="C43" s="276">
        <v>3267717</v>
      </c>
    </row>
    <row r="44" spans="1:3" s="88" customFormat="1" ht="12" customHeight="1" x14ac:dyDescent="0.2">
      <c r="A44" s="412" t="s">
        <v>177</v>
      </c>
      <c r="B44" s="393" t="s">
        <v>280</v>
      </c>
      <c r="C44" s="276"/>
    </row>
    <row r="45" spans="1:3" s="88" customFormat="1" ht="12" customHeight="1" x14ac:dyDescent="0.2">
      <c r="A45" s="412" t="s">
        <v>178</v>
      </c>
      <c r="B45" s="393" t="s">
        <v>556</v>
      </c>
      <c r="C45" s="276"/>
    </row>
    <row r="46" spans="1:3" s="88" customFormat="1" ht="12" customHeight="1" x14ac:dyDescent="0.2">
      <c r="A46" s="412" t="s">
        <v>272</v>
      </c>
      <c r="B46" s="393" t="s">
        <v>282</v>
      </c>
      <c r="C46" s="279"/>
    </row>
    <row r="47" spans="1:3" s="88" customFormat="1" ht="12" customHeight="1" x14ac:dyDescent="0.2">
      <c r="A47" s="413" t="s">
        <v>273</v>
      </c>
      <c r="B47" s="394" t="s">
        <v>433</v>
      </c>
      <c r="C47" s="380"/>
    </row>
    <row r="48" spans="1:3" s="88" customFormat="1" ht="12" customHeight="1" thickBot="1" x14ac:dyDescent="0.25">
      <c r="A48" s="413" t="s">
        <v>432</v>
      </c>
      <c r="B48" s="518" t="s">
        <v>573</v>
      </c>
      <c r="C48" s="380"/>
    </row>
    <row r="49" spans="1:3" s="88" customFormat="1" ht="12" customHeight="1" thickBot="1" x14ac:dyDescent="0.25">
      <c r="A49" s="31" t="s">
        <v>23</v>
      </c>
      <c r="B49" s="21" t="s">
        <v>284</v>
      </c>
      <c r="C49" s="274">
        <f>SUM(C50:C54)</f>
        <v>0</v>
      </c>
    </row>
    <row r="50" spans="1:3" s="88" customFormat="1" ht="12" customHeight="1" x14ac:dyDescent="0.2">
      <c r="A50" s="411" t="s">
        <v>94</v>
      </c>
      <c r="B50" s="392" t="s">
        <v>288</v>
      </c>
      <c r="C50" s="436"/>
    </row>
    <row r="51" spans="1:3" s="88" customFormat="1" ht="12" customHeight="1" x14ac:dyDescent="0.2">
      <c r="A51" s="412" t="s">
        <v>95</v>
      </c>
      <c r="B51" s="393" t="s">
        <v>289</v>
      </c>
      <c r="C51" s="279"/>
    </row>
    <row r="52" spans="1:3" s="88" customFormat="1" ht="12" customHeight="1" x14ac:dyDescent="0.2">
      <c r="A52" s="412" t="s">
        <v>285</v>
      </c>
      <c r="B52" s="393" t="s">
        <v>290</v>
      </c>
      <c r="C52" s="279"/>
    </row>
    <row r="53" spans="1:3" s="88" customFormat="1" ht="12" customHeight="1" x14ac:dyDescent="0.2">
      <c r="A53" s="412" t="s">
        <v>286</v>
      </c>
      <c r="B53" s="393" t="s">
        <v>291</v>
      </c>
      <c r="C53" s="279"/>
    </row>
    <row r="54" spans="1:3" s="88" customFormat="1" ht="12" customHeight="1" thickBot="1" x14ac:dyDescent="0.25">
      <c r="A54" s="413" t="s">
        <v>287</v>
      </c>
      <c r="B54" s="394" t="s">
        <v>292</v>
      </c>
      <c r="C54" s="380"/>
    </row>
    <row r="55" spans="1:3" s="88" customFormat="1" ht="12" customHeight="1" thickBot="1" x14ac:dyDescent="0.25">
      <c r="A55" s="31" t="s">
        <v>179</v>
      </c>
      <c r="B55" s="21" t="s">
        <v>293</v>
      </c>
      <c r="C55" s="274">
        <f>SUM(C56:C58)</f>
        <v>0</v>
      </c>
    </row>
    <row r="56" spans="1:3" s="88" customFormat="1" ht="12" customHeight="1" x14ac:dyDescent="0.2">
      <c r="A56" s="411" t="s">
        <v>96</v>
      </c>
      <c r="B56" s="392" t="s">
        <v>294</v>
      </c>
      <c r="C56" s="277"/>
    </row>
    <row r="57" spans="1:3" s="88" customFormat="1" ht="12" customHeight="1" x14ac:dyDescent="0.2">
      <c r="A57" s="412" t="s">
        <v>97</v>
      </c>
      <c r="B57" s="393" t="s">
        <v>423</v>
      </c>
      <c r="C57" s="276"/>
    </row>
    <row r="58" spans="1:3" s="88" customFormat="1" ht="12" customHeight="1" x14ac:dyDescent="0.2">
      <c r="A58" s="412" t="s">
        <v>297</v>
      </c>
      <c r="B58" s="393" t="s">
        <v>295</v>
      </c>
      <c r="C58" s="276"/>
    </row>
    <row r="59" spans="1:3" s="88" customFormat="1" ht="12" customHeight="1" thickBot="1" x14ac:dyDescent="0.25">
      <c r="A59" s="413" t="s">
        <v>298</v>
      </c>
      <c r="B59" s="394" t="s">
        <v>296</v>
      </c>
      <c r="C59" s="278"/>
    </row>
    <row r="60" spans="1:3" s="88" customFormat="1" ht="12" customHeight="1" thickBot="1" x14ac:dyDescent="0.25">
      <c r="A60" s="31" t="s">
        <v>25</v>
      </c>
      <c r="B60" s="269" t="s">
        <v>299</v>
      </c>
      <c r="C60" s="274">
        <f>SUM(C61:C63)</f>
        <v>2025000</v>
      </c>
    </row>
    <row r="61" spans="1:3" s="88" customFormat="1" ht="12" customHeight="1" x14ac:dyDescent="0.2">
      <c r="A61" s="411" t="s">
        <v>180</v>
      </c>
      <c r="B61" s="392" t="s">
        <v>301</v>
      </c>
      <c r="C61" s="279"/>
    </row>
    <row r="62" spans="1:3" s="88" customFormat="1" ht="12" customHeight="1" x14ac:dyDescent="0.2">
      <c r="A62" s="412" t="s">
        <v>181</v>
      </c>
      <c r="B62" s="393" t="s">
        <v>424</v>
      </c>
      <c r="C62" s="279"/>
    </row>
    <row r="63" spans="1:3" s="88" customFormat="1" ht="12" customHeight="1" x14ac:dyDescent="0.2">
      <c r="A63" s="412" t="s">
        <v>228</v>
      </c>
      <c r="B63" s="393" t="s">
        <v>302</v>
      </c>
      <c r="C63" s="279">
        <v>2025000</v>
      </c>
    </row>
    <row r="64" spans="1:3" s="88" customFormat="1" ht="12" customHeight="1" thickBot="1" x14ac:dyDescent="0.25">
      <c r="A64" s="413" t="s">
        <v>300</v>
      </c>
      <c r="B64" s="394" t="s">
        <v>303</v>
      </c>
      <c r="C64" s="279"/>
    </row>
    <row r="65" spans="1:3" s="88" customFormat="1" ht="12" customHeight="1" thickBot="1" x14ac:dyDescent="0.25">
      <c r="A65" s="31" t="s">
        <v>26</v>
      </c>
      <c r="B65" s="21" t="s">
        <v>304</v>
      </c>
      <c r="C65" s="280">
        <f>+C8+C15+C22+C29+C37+C49+C55+C60</f>
        <v>452705246</v>
      </c>
    </row>
    <row r="66" spans="1:3" s="88" customFormat="1" ht="12" customHeight="1" thickBot="1" x14ac:dyDescent="0.2">
      <c r="A66" s="414" t="s">
        <v>391</v>
      </c>
      <c r="B66" s="269" t="s">
        <v>306</v>
      </c>
      <c r="C66" s="274">
        <f>SUM(C67:C69)</f>
        <v>0</v>
      </c>
    </row>
    <row r="67" spans="1:3" s="88" customFormat="1" ht="12" customHeight="1" x14ac:dyDescent="0.2">
      <c r="A67" s="411" t="s">
        <v>334</v>
      </c>
      <c r="B67" s="392" t="s">
        <v>307</v>
      </c>
      <c r="C67" s="279"/>
    </row>
    <row r="68" spans="1:3" s="88" customFormat="1" ht="12" customHeight="1" x14ac:dyDescent="0.2">
      <c r="A68" s="412" t="s">
        <v>343</v>
      </c>
      <c r="B68" s="393" t="s">
        <v>308</v>
      </c>
      <c r="C68" s="279"/>
    </row>
    <row r="69" spans="1:3" s="88" customFormat="1" ht="12" customHeight="1" thickBot="1" x14ac:dyDescent="0.25">
      <c r="A69" s="413" t="s">
        <v>344</v>
      </c>
      <c r="B69" s="395" t="s">
        <v>458</v>
      </c>
      <c r="C69" s="279"/>
    </row>
    <row r="70" spans="1:3" s="88" customFormat="1" ht="12" customHeight="1" thickBot="1" x14ac:dyDescent="0.2">
      <c r="A70" s="414" t="s">
        <v>310</v>
      </c>
      <c r="B70" s="269" t="s">
        <v>311</v>
      </c>
      <c r="C70" s="274">
        <f>SUM(C71:C74)</f>
        <v>61592752</v>
      </c>
    </row>
    <row r="71" spans="1:3" s="88" customFormat="1" ht="12" customHeight="1" x14ac:dyDescent="0.2">
      <c r="A71" s="411" t="s">
        <v>148</v>
      </c>
      <c r="B71" s="392" t="s">
        <v>312</v>
      </c>
      <c r="C71" s="279">
        <v>61592752</v>
      </c>
    </row>
    <row r="72" spans="1:3" s="88" customFormat="1" ht="12" customHeight="1" x14ac:dyDescent="0.2">
      <c r="A72" s="412" t="s">
        <v>149</v>
      </c>
      <c r="B72" s="393" t="s">
        <v>566</v>
      </c>
      <c r="C72" s="279"/>
    </row>
    <row r="73" spans="1:3" s="88" customFormat="1" ht="12" customHeight="1" x14ac:dyDescent="0.2">
      <c r="A73" s="412" t="s">
        <v>335</v>
      </c>
      <c r="B73" s="393" t="s">
        <v>313</v>
      </c>
      <c r="C73" s="279"/>
    </row>
    <row r="74" spans="1:3" s="88" customFormat="1" ht="12" customHeight="1" thickBot="1" x14ac:dyDescent="0.25">
      <c r="A74" s="413" t="s">
        <v>336</v>
      </c>
      <c r="B74" s="271" t="s">
        <v>567</v>
      </c>
      <c r="C74" s="279"/>
    </row>
    <row r="75" spans="1:3" s="88" customFormat="1" ht="12" customHeight="1" thickBot="1" x14ac:dyDescent="0.2">
      <c r="A75" s="414" t="s">
        <v>314</v>
      </c>
      <c r="B75" s="269" t="s">
        <v>315</v>
      </c>
      <c r="C75" s="274">
        <f>SUM(C76:C77)</f>
        <v>212510714</v>
      </c>
    </row>
    <row r="76" spans="1:3" s="88" customFormat="1" ht="12" customHeight="1" x14ac:dyDescent="0.2">
      <c r="A76" s="411" t="s">
        <v>337</v>
      </c>
      <c r="B76" s="392" t="s">
        <v>316</v>
      </c>
      <c r="C76" s="279">
        <v>212510714</v>
      </c>
    </row>
    <row r="77" spans="1:3" s="88" customFormat="1" ht="12" customHeight="1" thickBot="1" x14ac:dyDescent="0.25">
      <c r="A77" s="413" t="s">
        <v>338</v>
      </c>
      <c r="B77" s="394" t="s">
        <v>317</v>
      </c>
      <c r="C77" s="279"/>
    </row>
    <row r="78" spans="1:3" s="87" customFormat="1" ht="12" customHeight="1" thickBot="1" x14ac:dyDescent="0.2">
      <c r="A78" s="414" t="s">
        <v>318</v>
      </c>
      <c r="B78" s="269" t="s">
        <v>319</v>
      </c>
      <c r="C78" s="274">
        <f>SUM(C79:C81)</f>
        <v>0</v>
      </c>
    </row>
    <row r="79" spans="1:3" s="88" customFormat="1" ht="12" customHeight="1" x14ac:dyDescent="0.2">
      <c r="A79" s="411" t="s">
        <v>339</v>
      </c>
      <c r="B79" s="392" t="s">
        <v>320</v>
      </c>
      <c r="C79" s="279"/>
    </row>
    <row r="80" spans="1:3" s="88" customFormat="1" ht="12" customHeight="1" x14ac:dyDescent="0.2">
      <c r="A80" s="412" t="s">
        <v>340</v>
      </c>
      <c r="B80" s="393" t="s">
        <v>321</v>
      </c>
      <c r="C80" s="279"/>
    </row>
    <row r="81" spans="1:3" s="88" customFormat="1" ht="12" customHeight="1" thickBot="1" x14ac:dyDescent="0.25">
      <c r="A81" s="413" t="s">
        <v>341</v>
      </c>
      <c r="B81" s="394" t="s">
        <v>568</v>
      </c>
      <c r="C81" s="279"/>
    </row>
    <row r="82" spans="1:3" s="88" customFormat="1" ht="12" customHeight="1" thickBot="1" x14ac:dyDescent="0.2">
      <c r="A82" s="414" t="s">
        <v>322</v>
      </c>
      <c r="B82" s="269" t="s">
        <v>342</v>
      </c>
      <c r="C82" s="274">
        <f>SUM(C83:C86)</f>
        <v>0</v>
      </c>
    </row>
    <row r="83" spans="1:3" s="88" customFormat="1" ht="12" customHeight="1" x14ac:dyDescent="0.2">
      <c r="A83" s="415" t="s">
        <v>323</v>
      </c>
      <c r="B83" s="392" t="s">
        <v>324</v>
      </c>
      <c r="C83" s="279"/>
    </row>
    <row r="84" spans="1:3" s="88" customFormat="1" ht="12" customHeight="1" x14ac:dyDescent="0.2">
      <c r="A84" s="416" t="s">
        <v>325</v>
      </c>
      <c r="B84" s="393" t="s">
        <v>326</v>
      </c>
      <c r="C84" s="279"/>
    </row>
    <row r="85" spans="1:3" s="88" customFormat="1" ht="12" customHeight="1" x14ac:dyDescent="0.2">
      <c r="A85" s="416" t="s">
        <v>327</v>
      </c>
      <c r="B85" s="393" t="s">
        <v>328</v>
      </c>
      <c r="C85" s="279"/>
    </row>
    <row r="86" spans="1:3" s="87" customFormat="1" ht="12" customHeight="1" thickBot="1" x14ac:dyDescent="0.25">
      <c r="A86" s="417" t="s">
        <v>329</v>
      </c>
      <c r="B86" s="394" t="s">
        <v>330</v>
      </c>
      <c r="C86" s="279"/>
    </row>
    <row r="87" spans="1:3" s="87" customFormat="1" ht="12" customHeight="1" thickBot="1" x14ac:dyDescent="0.2">
      <c r="A87" s="414" t="s">
        <v>331</v>
      </c>
      <c r="B87" s="269" t="s">
        <v>472</v>
      </c>
      <c r="C87" s="437"/>
    </row>
    <row r="88" spans="1:3" s="87" customFormat="1" ht="12" customHeight="1" thickBot="1" x14ac:dyDescent="0.2">
      <c r="A88" s="414" t="s">
        <v>504</v>
      </c>
      <c r="B88" s="269" t="s">
        <v>332</v>
      </c>
      <c r="C88" s="437"/>
    </row>
    <row r="89" spans="1:3" s="87" customFormat="1" ht="12" customHeight="1" thickBot="1" x14ac:dyDescent="0.2">
      <c r="A89" s="414" t="s">
        <v>505</v>
      </c>
      <c r="B89" s="399" t="s">
        <v>475</v>
      </c>
      <c r="C89" s="280">
        <f>+C66+C70+C75+C78+C82+C88+C87</f>
        <v>274103466</v>
      </c>
    </row>
    <row r="90" spans="1:3" s="87" customFormat="1" ht="12" customHeight="1" thickBot="1" x14ac:dyDescent="0.2">
      <c r="A90" s="418" t="s">
        <v>506</v>
      </c>
      <c r="B90" s="400" t="s">
        <v>507</v>
      </c>
      <c r="C90" s="280">
        <f>+C65+C89</f>
        <v>726808712</v>
      </c>
    </row>
    <row r="91" spans="1:3" s="88" customFormat="1" ht="15.2" customHeight="1" thickBot="1" x14ac:dyDescent="0.25">
      <c r="A91" s="221"/>
      <c r="B91" s="222"/>
      <c r="C91" s="339"/>
    </row>
    <row r="92" spans="1:3" s="61" customFormat="1" ht="16.5" customHeight="1" thickBot="1" x14ac:dyDescent="0.25">
      <c r="A92" s="225"/>
      <c r="B92" s="226" t="s">
        <v>57</v>
      </c>
      <c r="C92" s="341"/>
    </row>
    <row r="93" spans="1:3" s="89" customFormat="1" ht="12" customHeight="1" thickBot="1" x14ac:dyDescent="0.25">
      <c r="A93" s="386" t="s">
        <v>18</v>
      </c>
      <c r="B93" s="27" t="s">
        <v>511</v>
      </c>
      <c r="C93" s="273">
        <f>C94+C95+C96+C97+C98+C111</f>
        <v>251781526</v>
      </c>
    </row>
    <row r="94" spans="1:3" ht="12" customHeight="1" x14ac:dyDescent="0.2">
      <c r="A94" s="419" t="s">
        <v>98</v>
      </c>
      <c r="B94" s="10" t="s">
        <v>49</v>
      </c>
      <c r="C94" s="275">
        <v>35366704</v>
      </c>
    </row>
    <row r="95" spans="1:3" ht="12" customHeight="1" x14ac:dyDescent="0.2">
      <c r="A95" s="412" t="s">
        <v>99</v>
      </c>
      <c r="B95" s="8" t="s">
        <v>182</v>
      </c>
      <c r="C95" s="276">
        <v>6886790</v>
      </c>
    </row>
    <row r="96" spans="1:3" ht="12" customHeight="1" x14ac:dyDescent="0.2">
      <c r="A96" s="412" t="s">
        <v>100</v>
      </c>
      <c r="B96" s="8" t="s">
        <v>139</v>
      </c>
      <c r="C96" s="278">
        <v>149673357</v>
      </c>
    </row>
    <row r="97" spans="1:3" ht="12" customHeight="1" x14ac:dyDescent="0.2">
      <c r="A97" s="412" t="s">
        <v>101</v>
      </c>
      <c r="B97" s="11" t="s">
        <v>183</v>
      </c>
      <c r="C97" s="278">
        <v>13340000</v>
      </c>
    </row>
    <row r="98" spans="1:3" ht="12" customHeight="1" x14ac:dyDescent="0.2">
      <c r="A98" s="412" t="s">
        <v>112</v>
      </c>
      <c r="B98" s="19" t="s">
        <v>184</v>
      </c>
      <c r="C98" s="278">
        <f>C105+C110</f>
        <v>43514675</v>
      </c>
    </row>
    <row r="99" spans="1:3" ht="12" customHeight="1" x14ac:dyDescent="0.2">
      <c r="A99" s="412" t="s">
        <v>102</v>
      </c>
      <c r="B99" s="8" t="s">
        <v>508</v>
      </c>
      <c r="C99" s="278"/>
    </row>
    <row r="100" spans="1:3" ht="12" customHeight="1" x14ac:dyDescent="0.2">
      <c r="A100" s="412" t="s">
        <v>103</v>
      </c>
      <c r="B100" s="132" t="s">
        <v>438</v>
      </c>
      <c r="C100" s="278"/>
    </row>
    <row r="101" spans="1:3" ht="12" customHeight="1" x14ac:dyDescent="0.2">
      <c r="A101" s="412" t="s">
        <v>113</v>
      </c>
      <c r="B101" s="132" t="s">
        <v>437</v>
      </c>
      <c r="C101" s="278"/>
    </row>
    <row r="102" spans="1:3" ht="12" customHeight="1" x14ac:dyDescent="0.2">
      <c r="A102" s="412" t="s">
        <v>114</v>
      </c>
      <c r="B102" s="132" t="s">
        <v>348</v>
      </c>
      <c r="C102" s="278"/>
    </row>
    <row r="103" spans="1:3" ht="12" customHeight="1" x14ac:dyDescent="0.2">
      <c r="A103" s="412" t="s">
        <v>115</v>
      </c>
      <c r="B103" s="133" t="s">
        <v>349</v>
      </c>
      <c r="C103" s="278"/>
    </row>
    <row r="104" spans="1:3" ht="12" customHeight="1" x14ac:dyDescent="0.2">
      <c r="A104" s="412" t="s">
        <v>116</v>
      </c>
      <c r="B104" s="133" t="s">
        <v>350</v>
      </c>
      <c r="C104" s="278"/>
    </row>
    <row r="105" spans="1:3" ht="12" customHeight="1" x14ac:dyDescent="0.2">
      <c r="A105" s="412" t="s">
        <v>118</v>
      </c>
      <c r="B105" s="132" t="s">
        <v>351</v>
      </c>
      <c r="C105" s="278">
        <v>3858615</v>
      </c>
    </row>
    <row r="106" spans="1:3" ht="12" customHeight="1" x14ac:dyDescent="0.2">
      <c r="A106" s="412" t="s">
        <v>185</v>
      </c>
      <c r="B106" s="132" t="s">
        <v>352</v>
      </c>
      <c r="C106" s="278"/>
    </row>
    <row r="107" spans="1:3" ht="12" customHeight="1" x14ac:dyDescent="0.2">
      <c r="A107" s="412" t="s">
        <v>346</v>
      </c>
      <c r="B107" s="133" t="s">
        <v>353</v>
      </c>
      <c r="C107" s="278"/>
    </row>
    <row r="108" spans="1:3" ht="12" customHeight="1" x14ac:dyDescent="0.2">
      <c r="A108" s="420" t="s">
        <v>347</v>
      </c>
      <c r="B108" s="134" t="s">
        <v>354</v>
      </c>
      <c r="C108" s="278"/>
    </row>
    <row r="109" spans="1:3" ht="12" customHeight="1" x14ac:dyDescent="0.2">
      <c r="A109" s="412" t="s">
        <v>435</v>
      </c>
      <c r="B109" s="134" t="s">
        <v>355</v>
      </c>
      <c r="C109" s="278"/>
    </row>
    <row r="110" spans="1:3" ht="12" customHeight="1" x14ac:dyDescent="0.2">
      <c r="A110" s="412" t="s">
        <v>436</v>
      </c>
      <c r="B110" s="133" t="s">
        <v>356</v>
      </c>
      <c r="C110" s="276">
        <v>39656060</v>
      </c>
    </row>
    <row r="111" spans="1:3" ht="12" customHeight="1" x14ac:dyDescent="0.2">
      <c r="A111" s="412" t="s">
        <v>440</v>
      </c>
      <c r="B111" s="11" t="s">
        <v>50</v>
      </c>
      <c r="C111" s="276">
        <v>3000000</v>
      </c>
    </row>
    <row r="112" spans="1:3" ht="12" customHeight="1" x14ac:dyDescent="0.2">
      <c r="A112" s="413" t="s">
        <v>441</v>
      </c>
      <c r="B112" s="8" t="s">
        <v>509</v>
      </c>
      <c r="C112" s="278">
        <v>3000000</v>
      </c>
    </row>
    <row r="113" spans="1:3" ht="12" customHeight="1" thickBot="1" x14ac:dyDescent="0.25">
      <c r="A113" s="421" t="s">
        <v>442</v>
      </c>
      <c r="B113" s="135" t="s">
        <v>510</v>
      </c>
      <c r="C113" s="282"/>
    </row>
    <row r="114" spans="1:3" ht="12" customHeight="1" thickBot="1" x14ac:dyDescent="0.25">
      <c r="A114" s="31" t="s">
        <v>19</v>
      </c>
      <c r="B114" s="26" t="s">
        <v>357</v>
      </c>
      <c r="C114" s="274">
        <f>+C115+C117+C119</f>
        <v>281902989</v>
      </c>
    </row>
    <row r="115" spans="1:3" ht="12" customHeight="1" x14ac:dyDescent="0.2">
      <c r="A115" s="411" t="s">
        <v>104</v>
      </c>
      <c r="B115" s="8" t="s">
        <v>227</v>
      </c>
      <c r="C115" s="277">
        <v>272248729</v>
      </c>
    </row>
    <row r="116" spans="1:3" ht="12" customHeight="1" x14ac:dyDescent="0.2">
      <c r="A116" s="411" t="s">
        <v>105</v>
      </c>
      <c r="B116" s="12" t="s">
        <v>361</v>
      </c>
      <c r="C116" s="277">
        <v>262331299</v>
      </c>
    </row>
    <row r="117" spans="1:3" ht="12" customHeight="1" x14ac:dyDescent="0.2">
      <c r="A117" s="411" t="s">
        <v>106</v>
      </c>
      <c r="B117" s="12" t="s">
        <v>186</v>
      </c>
      <c r="C117" s="276"/>
    </row>
    <row r="118" spans="1:3" ht="12" customHeight="1" x14ac:dyDescent="0.2">
      <c r="A118" s="411" t="s">
        <v>107</v>
      </c>
      <c r="B118" s="12" t="s">
        <v>362</v>
      </c>
      <c r="C118" s="244"/>
    </row>
    <row r="119" spans="1:3" ht="12" customHeight="1" x14ac:dyDescent="0.2">
      <c r="A119" s="411" t="s">
        <v>108</v>
      </c>
      <c r="B119" s="271" t="s">
        <v>229</v>
      </c>
      <c r="C119" s="244">
        <f>C125+C127</f>
        <v>9654260</v>
      </c>
    </row>
    <row r="120" spans="1:3" ht="12" customHeight="1" x14ac:dyDescent="0.2">
      <c r="A120" s="411" t="s">
        <v>117</v>
      </c>
      <c r="B120" s="270" t="s">
        <v>425</v>
      </c>
      <c r="C120" s="244"/>
    </row>
    <row r="121" spans="1:3" ht="12" customHeight="1" x14ac:dyDescent="0.2">
      <c r="A121" s="411" t="s">
        <v>119</v>
      </c>
      <c r="B121" s="388" t="s">
        <v>367</v>
      </c>
      <c r="C121" s="244"/>
    </row>
    <row r="122" spans="1:3" ht="12" customHeight="1" x14ac:dyDescent="0.2">
      <c r="A122" s="411" t="s">
        <v>187</v>
      </c>
      <c r="B122" s="133" t="s">
        <v>350</v>
      </c>
      <c r="C122" s="244"/>
    </row>
    <row r="123" spans="1:3" ht="12" customHeight="1" x14ac:dyDescent="0.2">
      <c r="A123" s="411" t="s">
        <v>188</v>
      </c>
      <c r="B123" s="133" t="s">
        <v>366</v>
      </c>
      <c r="C123" s="244"/>
    </row>
    <row r="124" spans="1:3" ht="12" customHeight="1" x14ac:dyDescent="0.2">
      <c r="A124" s="411" t="s">
        <v>189</v>
      </c>
      <c r="B124" s="133" t="s">
        <v>365</v>
      </c>
      <c r="C124" s="244"/>
    </row>
    <row r="125" spans="1:3" ht="12" customHeight="1" x14ac:dyDescent="0.2">
      <c r="A125" s="411" t="s">
        <v>358</v>
      </c>
      <c r="B125" s="133" t="s">
        <v>353</v>
      </c>
      <c r="C125" s="244">
        <v>2000000</v>
      </c>
    </row>
    <row r="126" spans="1:3" ht="12" customHeight="1" x14ac:dyDescent="0.2">
      <c r="A126" s="411" t="s">
        <v>359</v>
      </c>
      <c r="B126" s="133" t="s">
        <v>364</v>
      </c>
      <c r="C126" s="244"/>
    </row>
    <row r="127" spans="1:3" ht="12" customHeight="1" thickBot="1" x14ac:dyDescent="0.25">
      <c r="A127" s="420" t="s">
        <v>360</v>
      </c>
      <c r="B127" s="133" t="s">
        <v>363</v>
      </c>
      <c r="C127" s="246">
        <v>7654260</v>
      </c>
    </row>
    <row r="128" spans="1:3" ht="12" customHeight="1" thickBot="1" x14ac:dyDescent="0.25">
      <c r="A128" s="31" t="s">
        <v>20</v>
      </c>
      <c r="B128" s="116" t="s">
        <v>445</v>
      </c>
      <c r="C128" s="274">
        <f>+C93+C114</f>
        <v>533684515</v>
      </c>
    </row>
    <row r="129" spans="1:11" ht="12" customHeight="1" thickBot="1" x14ac:dyDescent="0.25">
      <c r="A129" s="31" t="s">
        <v>21</v>
      </c>
      <c r="B129" s="116" t="s">
        <v>446</v>
      </c>
      <c r="C129" s="274">
        <f>+C130+C131+C132</f>
        <v>0</v>
      </c>
    </row>
    <row r="130" spans="1:11" s="89" customFormat="1" ht="12" customHeight="1" x14ac:dyDescent="0.2">
      <c r="A130" s="411" t="s">
        <v>265</v>
      </c>
      <c r="B130" s="9" t="s">
        <v>514</v>
      </c>
      <c r="C130" s="244"/>
    </row>
    <row r="131" spans="1:11" ht="12" customHeight="1" x14ac:dyDescent="0.2">
      <c r="A131" s="411" t="s">
        <v>266</v>
      </c>
      <c r="B131" s="9" t="s">
        <v>454</v>
      </c>
      <c r="C131" s="244"/>
    </row>
    <row r="132" spans="1:11" ht="12" customHeight="1" thickBot="1" x14ac:dyDescent="0.25">
      <c r="A132" s="420" t="s">
        <v>267</v>
      </c>
      <c r="B132" s="7" t="s">
        <v>513</v>
      </c>
      <c r="C132" s="244"/>
    </row>
    <row r="133" spans="1:11" ht="12" customHeight="1" thickBot="1" x14ac:dyDescent="0.25">
      <c r="A133" s="31" t="s">
        <v>22</v>
      </c>
      <c r="B133" s="116" t="s">
        <v>447</v>
      </c>
      <c r="C133" s="274">
        <f>+C134+C135+C136+C137+C138+C139</f>
        <v>0</v>
      </c>
    </row>
    <row r="134" spans="1:11" ht="12" customHeight="1" x14ac:dyDescent="0.2">
      <c r="A134" s="411" t="s">
        <v>91</v>
      </c>
      <c r="B134" s="9" t="s">
        <v>456</v>
      </c>
      <c r="C134" s="244"/>
    </row>
    <row r="135" spans="1:11" ht="12" customHeight="1" x14ac:dyDescent="0.2">
      <c r="A135" s="411" t="s">
        <v>92</v>
      </c>
      <c r="B135" s="9" t="s">
        <v>448</v>
      </c>
      <c r="C135" s="244"/>
    </row>
    <row r="136" spans="1:11" ht="12" customHeight="1" x14ac:dyDescent="0.2">
      <c r="A136" s="411" t="s">
        <v>93</v>
      </c>
      <c r="B136" s="9" t="s">
        <v>449</v>
      </c>
      <c r="C136" s="244"/>
    </row>
    <row r="137" spans="1:11" ht="12" customHeight="1" x14ac:dyDescent="0.2">
      <c r="A137" s="411" t="s">
        <v>174</v>
      </c>
      <c r="B137" s="9" t="s">
        <v>512</v>
      </c>
      <c r="C137" s="244"/>
    </row>
    <row r="138" spans="1:11" ht="12" customHeight="1" x14ac:dyDescent="0.2">
      <c r="A138" s="411" t="s">
        <v>175</v>
      </c>
      <c r="B138" s="9" t="s">
        <v>451</v>
      </c>
      <c r="C138" s="244"/>
    </row>
    <row r="139" spans="1:11" s="89" customFormat="1" ht="12" customHeight="1" thickBot="1" x14ac:dyDescent="0.25">
      <c r="A139" s="420" t="s">
        <v>176</v>
      </c>
      <c r="B139" s="7" t="s">
        <v>452</v>
      </c>
      <c r="C139" s="244"/>
    </row>
    <row r="140" spans="1:11" ht="12" customHeight="1" thickBot="1" x14ac:dyDescent="0.25">
      <c r="A140" s="31" t="s">
        <v>23</v>
      </c>
      <c r="B140" s="116" t="s">
        <v>538</v>
      </c>
      <c r="C140" s="280">
        <f>+C141+C142+C144+C145+C143</f>
        <v>193124197</v>
      </c>
      <c r="K140" s="232"/>
    </row>
    <row r="141" spans="1:11" x14ac:dyDescent="0.2">
      <c r="A141" s="411" t="s">
        <v>94</v>
      </c>
      <c r="B141" s="9" t="s">
        <v>368</v>
      </c>
      <c r="C141" s="244"/>
    </row>
    <row r="142" spans="1:11" ht="12" customHeight="1" x14ac:dyDescent="0.2">
      <c r="A142" s="411" t="s">
        <v>95</v>
      </c>
      <c r="B142" s="9" t="s">
        <v>369</v>
      </c>
      <c r="C142" s="244"/>
    </row>
    <row r="143" spans="1:11" ht="12" customHeight="1" x14ac:dyDescent="0.2">
      <c r="A143" s="411" t="s">
        <v>285</v>
      </c>
      <c r="B143" s="9" t="s">
        <v>537</v>
      </c>
      <c r="C143" s="244">
        <v>193124197</v>
      </c>
    </row>
    <row r="144" spans="1:11" s="89" customFormat="1" ht="12" customHeight="1" x14ac:dyDescent="0.2">
      <c r="A144" s="411" t="s">
        <v>286</v>
      </c>
      <c r="B144" s="9" t="s">
        <v>461</v>
      </c>
      <c r="C144" s="244"/>
    </row>
    <row r="145" spans="1:3" s="89" customFormat="1" ht="12" customHeight="1" thickBot="1" x14ac:dyDescent="0.25">
      <c r="A145" s="420" t="s">
        <v>287</v>
      </c>
      <c r="B145" s="7" t="s">
        <v>387</v>
      </c>
      <c r="C145" s="244"/>
    </row>
    <row r="146" spans="1:3" s="89" customFormat="1" ht="12" customHeight="1" thickBot="1" x14ac:dyDescent="0.25">
      <c r="A146" s="31" t="s">
        <v>24</v>
      </c>
      <c r="B146" s="116" t="s">
        <v>462</v>
      </c>
      <c r="C146" s="283">
        <f>+C147+C148+C149+C150+C151</f>
        <v>0</v>
      </c>
    </row>
    <row r="147" spans="1:3" s="89" customFormat="1" ht="12" customHeight="1" x14ac:dyDescent="0.2">
      <c r="A147" s="411" t="s">
        <v>96</v>
      </c>
      <c r="B147" s="9" t="s">
        <v>457</v>
      </c>
      <c r="C147" s="244"/>
    </row>
    <row r="148" spans="1:3" s="89" customFormat="1" ht="12" customHeight="1" x14ac:dyDescent="0.2">
      <c r="A148" s="411" t="s">
        <v>97</v>
      </c>
      <c r="B148" s="9" t="s">
        <v>464</v>
      </c>
      <c r="C148" s="244"/>
    </row>
    <row r="149" spans="1:3" s="89" customFormat="1" ht="12" customHeight="1" x14ac:dyDescent="0.2">
      <c r="A149" s="411" t="s">
        <v>297</v>
      </c>
      <c r="B149" s="9" t="s">
        <v>459</v>
      </c>
      <c r="C149" s="244"/>
    </row>
    <row r="150" spans="1:3" s="89" customFormat="1" ht="12" customHeight="1" x14ac:dyDescent="0.2">
      <c r="A150" s="411" t="s">
        <v>298</v>
      </c>
      <c r="B150" s="9" t="s">
        <v>515</v>
      </c>
      <c r="C150" s="244"/>
    </row>
    <row r="151" spans="1:3" ht="12.75" customHeight="1" thickBot="1" x14ac:dyDescent="0.25">
      <c r="A151" s="420" t="s">
        <v>463</v>
      </c>
      <c r="B151" s="7" t="s">
        <v>466</v>
      </c>
      <c r="C151" s="246"/>
    </row>
    <row r="152" spans="1:3" ht="12.75" customHeight="1" thickBot="1" x14ac:dyDescent="0.25">
      <c r="A152" s="465" t="s">
        <v>25</v>
      </c>
      <c r="B152" s="116" t="s">
        <v>467</v>
      </c>
      <c r="C152" s="283"/>
    </row>
    <row r="153" spans="1:3" ht="12.75" customHeight="1" thickBot="1" x14ac:dyDescent="0.25">
      <c r="A153" s="465" t="s">
        <v>26</v>
      </c>
      <c r="B153" s="116" t="s">
        <v>468</v>
      </c>
      <c r="C153" s="283"/>
    </row>
    <row r="154" spans="1:3" ht="12" customHeight="1" thickBot="1" x14ac:dyDescent="0.25">
      <c r="A154" s="31" t="s">
        <v>27</v>
      </c>
      <c r="B154" s="116" t="s">
        <v>470</v>
      </c>
      <c r="C154" s="402">
        <f>+C129+C133+C140+C146+C152+C153</f>
        <v>193124197</v>
      </c>
    </row>
    <row r="155" spans="1:3" ht="15.2" customHeight="1" thickBot="1" x14ac:dyDescent="0.25">
      <c r="A155" s="422" t="s">
        <v>28</v>
      </c>
      <c r="B155" s="357" t="s">
        <v>469</v>
      </c>
      <c r="C155" s="402">
        <f>+C128+C154</f>
        <v>726808712</v>
      </c>
    </row>
    <row r="156" spans="1:3" ht="13.5" thickBot="1" x14ac:dyDescent="0.25">
      <c r="A156" s="365"/>
      <c r="B156" s="366"/>
      <c r="C156" s="584">
        <f>C90-C155</f>
        <v>0</v>
      </c>
    </row>
    <row r="157" spans="1:3" ht="15.2" customHeight="1" thickBot="1" x14ac:dyDescent="0.25">
      <c r="A157" s="230" t="s">
        <v>516</v>
      </c>
      <c r="B157" s="231"/>
      <c r="C157" s="113">
        <v>14</v>
      </c>
    </row>
    <row r="158" spans="1:3" ht="14.45" customHeight="1" thickBot="1" x14ac:dyDescent="0.25">
      <c r="A158" s="230" t="s">
        <v>205</v>
      </c>
      <c r="B158" s="231"/>
      <c r="C158" s="113">
        <v>6</v>
      </c>
    </row>
    <row r="159" spans="1:3" x14ac:dyDescent="0.2">
      <c r="A159" s="581"/>
      <c r="B159" s="582"/>
      <c r="C159" s="639"/>
    </row>
    <row r="160" spans="1:3" x14ac:dyDescent="0.2">
      <c r="A160" s="581"/>
      <c r="B160" s="582"/>
    </row>
    <row r="161" spans="1:3" x14ac:dyDescent="0.2">
      <c r="A161" s="581"/>
      <c r="B161" s="582"/>
      <c r="C161" s="583"/>
    </row>
    <row r="162" spans="1:3" x14ac:dyDescent="0.2">
      <c r="A162" s="581"/>
      <c r="B162" s="582"/>
      <c r="C162" s="583"/>
    </row>
    <row r="163" spans="1:3" x14ac:dyDescent="0.2">
      <c r="A163" s="581"/>
      <c r="B163" s="582"/>
      <c r="C163" s="583"/>
    </row>
    <row r="164" spans="1:3" x14ac:dyDescent="0.2">
      <c r="A164" s="581"/>
      <c r="B164" s="582"/>
      <c r="C164" s="583"/>
    </row>
    <row r="165" spans="1:3" x14ac:dyDescent="0.2">
      <c r="A165" s="581"/>
      <c r="B165" s="582"/>
      <c r="C165" s="583"/>
    </row>
    <row r="166" spans="1:3" x14ac:dyDescent="0.2">
      <c r="A166" s="581"/>
      <c r="B166" s="582"/>
      <c r="C166" s="583"/>
    </row>
    <row r="167" spans="1:3" x14ac:dyDescent="0.2">
      <c r="A167" s="581"/>
      <c r="B167" s="582"/>
      <c r="C167" s="583"/>
    </row>
    <row r="168" spans="1:3" x14ac:dyDescent="0.2">
      <c r="A168" s="581"/>
      <c r="B168" s="582"/>
      <c r="C168" s="583"/>
    </row>
    <row r="169" spans="1:3" x14ac:dyDescent="0.2">
      <c r="A169" s="581"/>
      <c r="B169" s="582"/>
      <c r="C169" s="583"/>
    </row>
    <row r="170" spans="1:3" x14ac:dyDescent="0.2">
      <c r="A170" s="581"/>
      <c r="B170" s="582"/>
      <c r="C170" s="583"/>
    </row>
    <row r="171" spans="1:3" x14ac:dyDescent="0.2">
      <c r="A171" s="581"/>
      <c r="B171" s="582"/>
      <c r="C171" s="583"/>
    </row>
    <row r="172" spans="1:3" x14ac:dyDescent="0.2">
      <c r="A172" s="581"/>
      <c r="B172" s="582"/>
      <c r="C172" s="583"/>
    </row>
    <row r="173" spans="1:3" x14ac:dyDescent="0.2">
      <c r="A173" s="581"/>
      <c r="B173" s="582"/>
      <c r="C173" s="583"/>
    </row>
    <row r="174" spans="1:3" x14ac:dyDescent="0.2">
      <c r="A174" s="581"/>
      <c r="B174" s="582"/>
      <c r="C174" s="583"/>
    </row>
    <row r="175" spans="1:3" x14ac:dyDescent="0.2">
      <c r="A175" s="581"/>
      <c r="B175" s="582"/>
      <c r="C175" s="583"/>
    </row>
    <row r="176" spans="1:3" x14ac:dyDescent="0.2">
      <c r="A176" s="581"/>
      <c r="B176" s="582"/>
      <c r="C176" s="583"/>
    </row>
    <row r="177" spans="1:3" x14ac:dyDescent="0.2">
      <c r="A177" s="581"/>
      <c r="B177" s="582"/>
      <c r="C177" s="583"/>
    </row>
    <row r="178" spans="1:3" x14ac:dyDescent="0.2">
      <c r="A178" s="581"/>
      <c r="B178" s="582"/>
      <c r="C178" s="583"/>
    </row>
    <row r="179" spans="1:3" x14ac:dyDescent="0.2">
      <c r="A179" s="581"/>
      <c r="B179" s="582"/>
      <c r="C179" s="583"/>
    </row>
  </sheetData>
  <sheetProtection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C5B85-5A12-4BB3-8EFA-B419A090A670}">
  <sheetPr>
    <tabColor rgb="FF92D050"/>
  </sheetPr>
  <dimension ref="A1:K178"/>
  <sheetViews>
    <sheetView topLeftCell="A136" zoomScale="120" zoomScaleNormal="120" zoomScaleSheetLayoutView="85" workbookViewId="0">
      <selection activeCell="C99" sqref="C99"/>
    </sheetView>
  </sheetViews>
  <sheetFormatPr defaultRowHeight="12.75" x14ac:dyDescent="0.2"/>
  <cols>
    <col min="1" max="1" width="19.5" style="367" customWidth="1"/>
    <col min="2" max="2" width="72" style="368" customWidth="1"/>
    <col min="3" max="3" width="25" style="369" customWidth="1"/>
    <col min="4" max="16384" width="9.33203125" style="3"/>
  </cols>
  <sheetData>
    <row r="1" spans="1:3" s="2" customFormat="1" ht="16.5" customHeight="1" thickBot="1" x14ac:dyDescent="0.25">
      <c r="A1" s="562"/>
      <c r="B1" s="563"/>
      <c r="C1" s="557" t="str">
        <f>CONCATENATE("9.1.1. melléklet ",ALAPADATOK!A7," ",ALAPADATOK!B7," ",ALAPADATOK!C7," ",ALAPADATOK!D7," ",ALAPADATOK!E7," ",ALAPADATOK!F7," ",ALAPADATOK!G7," ",ALAPADATOK!H7)</f>
        <v>9.1.1. melléklet a … / 2019 ( I.31. ) önkormányzati rendelethez</v>
      </c>
    </row>
    <row r="2" spans="1:3" s="85" customFormat="1" ht="21.2" customHeight="1" x14ac:dyDescent="0.2">
      <c r="A2" s="564" t="s">
        <v>61</v>
      </c>
      <c r="B2" s="565" t="str">
        <f>CONCATENATE(ALAPADATOK!A3)</f>
        <v>Sajószöged Községi Önkormányzat</v>
      </c>
      <c r="C2" s="566" t="s">
        <v>54</v>
      </c>
    </row>
    <row r="3" spans="1:3" s="85" customFormat="1" ht="16.5" thickBot="1" x14ac:dyDescent="0.25">
      <c r="A3" s="567" t="s">
        <v>202</v>
      </c>
      <c r="B3" s="568" t="s">
        <v>426</v>
      </c>
      <c r="C3" s="569" t="s">
        <v>59</v>
      </c>
    </row>
    <row r="4" spans="1:3" s="86" customFormat="1" ht="15.95" customHeight="1" thickBot="1" x14ac:dyDescent="0.3">
      <c r="A4" s="570"/>
      <c r="B4" s="570"/>
      <c r="C4" s="571" t="str">
        <f>'KV_9.1.sz.mell'!C4</f>
        <v>Forintban!</v>
      </c>
    </row>
    <row r="5" spans="1:3" ht="13.5" thickBot="1" x14ac:dyDescent="0.25">
      <c r="A5" s="572" t="s">
        <v>204</v>
      </c>
      <c r="B5" s="573" t="s">
        <v>560</v>
      </c>
      <c r="C5" s="574" t="s">
        <v>55</v>
      </c>
    </row>
    <row r="6" spans="1:3" s="61" customFormat="1" ht="12.95" customHeight="1" thickBot="1" x14ac:dyDescent="0.25">
      <c r="A6" s="575"/>
      <c r="B6" s="576" t="s">
        <v>490</v>
      </c>
      <c r="C6" s="577" t="s">
        <v>491</v>
      </c>
    </row>
    <row r="7" spans="1:3" s="61" customFormat="1" ht="15.95" customHeight="1" thickBot="1" x14ac:dyDescent="0.25">
      <c r="A7" s="215"/>
      <c r="B7" s="216" t="s">
        <v>56</v>
      </c>
      <c r="C7" s="334"/>
    </row>
    <row r="8" spans="1:3" s="61" customFormat="1" ht="12" customHeight="1" thickBot="1" x14ac:dyDescent="0.25">
      <c r="A8" s="31" t="s">
        <v>18</v>
      </c>
      <c r="B8" s="21" t="s">
        <v>249</v>
      </c>
      <c r="C8" s="274">
        <f>+C9+C10+C11+C12+C13+C14</f>
        <v>100438942</v>
      </c>
    </row>
    <row r="9" spans="1:3" s="87" customFormat="1" ht="12" customHeight="1" x14ac:dyDescent="0.2">
      <c r="A9" s="411" t="s">
        <v>98</v>
      </c>
      <c r="B9" s="392" t="s">
        <v>250</v>
      </c>
      <c r="C9" s="277">
        <v>25480962</v>
      </c>
    </row>
    <row r="10" spans="1:3" s="88" customFormat="1" ht="12" customHeight="1" x14ac:dyDescent="0.2">
      <c r="A10" s="412" t="s">
        <v>99</v>
      </c>
      <c r="B10" s="393" t="s">
        <v>251</v>
      </c>
      <c r="C10" s="276">
        <v>45542150</v>
      </c>
    </row>
    <row r="11" spans="1:3" s="88" customFormat="1" ht="12" customHeight="1" x14ac:dyDescent="0.2">
      <c r="A11" s="412" t="s">
        <v>100</v>
      </c>
      <c r="B11" s="393" t="s">
        <v>547</v>
      </c>
      <c r="C11" s="276">
        <v>26671550</v>
      </c>
    </row>
    <row r="12" spans="1:3" s="88" customFormat="1" ht="12" customHeight="1" x14ac:dyDescent="0.2">
      <c r="A12" s="412" t="s">
        <v>101</v>
      </c>
      <c r="B12" s="393" t="s">
        <v>253</v>
      </c>
      <c r="C12" s="276">
        <v>2744280</v>
      </c>
    </row>
    <row r="13" spans="1:3" s="88" customFormat="1" ht="12" customHeight="1" x14ac:dyDescent="0.2">
      <c r="A13" s="412" t="s">
        <v>147</v>
      </c>
      <c r="B13" s="393" t="s">
        <v>503</v>
      </c>
      <c r="C13" s="276"/>
    </row>
    <row r="14" spans="1:3" s="87" customFormat="1" ht="12" customHeight="1" thickBot="1" x14ac:dyDescent="0.25">
      <c r="A14" s="413" t="s">
        <v>102</v>
      </c>
      <c r="B14" s="394" t="s">
        <v>430</v>
      </c>
      <c r="C14" s="276"/>
    </row>
    <row r="15" spans="1:3" s="87" customFormat="1" ht="12" customHeight="1" thickBot="1" x14ac:dyDescent="0.25">
      <c r="A15" s="31" t="s">
        <v>19</v>
      </c>
      <c r="B15" s="269" t="s">
        <v>254</v>
      </c>
      <c r="C15" s="274">
        <f>+C16+C17+C18+C19+C20</f>
        <v>15764112</v>
      </c>
    </row>
    <row r="16" spans="1:3" s="87" customFormat="1" ht="12" customHeight="1" x14ac:dyDescent="0.2">
      <c r="A16" s="411" t="s">
        <v>104</v>
      </c>
      <c r="B16" s="392" t="s">
        <v>255</v>
      </c>
      <c r="C16" s="277"/>
    </row>
    <row r="17" spans="1:3" s="87" customFormat="1" ht="12" customHeight="1" x14ac:dyDescent="0.2">
      <c r="A17" s="412" t="s">
        <v>105</v>
      </c>
      <c r="B17" s="393" t="s">
        <v>256</v>
      </c>
      <c r="C17" s="276"/>
    </row>
    <row r="18" spans="1:3" s="87" customFormat="1" ht="12" customHeight="1" x14ac:dyDescent="0.2">
      <c r="A18" s="412" t="s">
        <v>106</v>
      </c>
      <c r="B18" s="393" t="s">
        <v>419</v>
      </c>
      <c r="C18" s="276"/>
    </row>
    <row r="19" spans="1:3" s="87" customFormat="1" ht="12" customHeight="1" x14ac:dyDescent="0.2">
      <c r="A19" s="412" t="s">
        <v>107</v>
      </c>
      <c r="B19" s="393" t="s">
        <v>420</v>
      </c>
      <c r="C19" s="276"/>
    </row>
    <row r="20" spans="1:3" s="87" customFormat="1" ht="12" customHeight="1" x14ac:dyDescent="0.2">
      <c r="A20" s="412" t="s">
        <v>108</v>
      </c>
      <c r="B20" s="393" t="s">
        <v>257</v>
      </c>
      <c r="C20" s="276">
        <v>15764112</v>
      </c>
    </row>
    <row r="21" spans="1:3" s="88" customFormat="1" ht="12" customHeight="1" thickBot="1" x14ac:dyDescent="0.25">
      <c r="A21" s="413" t="s">
        <v>117</v>
      </c>
      <c r="B21" s="394" t="s">
        <v>258</v>
      </c>
      <c r="C21" s="278"/>
    </row>
    <row r="22" spans="1:3" s="88" customFormat="1" ht="12" customHeight="1" thickBot="1" x14ac:dyDescent="0.25">
      <c r="A22" s="31" t="s">
        <v>20</v>
      </c>
      <c r="B22" s="21" t="s">
        <v>259</v>
      </c>
      <c r="C22" s="274">
        <f>+C23+C24+C25+C26+C27</f>
        <v>117478820</v>
      </c>
    </row>
    <row r="23" spans="1:3" s="88" customFormat="1" ht="12" customHeight="1" x14ac:dyDescent="0.2">
      <c r="A23" s="411" t="s">
        <v>87</v>
      </c>
      <c r="B23" s="392" t="s">
        <v>260</v>
      </c>
      <c r="C23" s="277"/>
    </row>
    <row r="24" spans="1:3" s="87" customFormat="1" ht="12" customHeight="1" x14ac:dyDescent="0.2">
      <c r="A24" s="412" t="s">
        <v>88</v>
      </c>
      <c r="B24" s="393" t="s">
        <v>261</v>
      </c>
      <c r="C24" s="276"/>
    </row>
    <row r="25" spans="1:3" s="88" customFormat="1" ht="12" customHeight="1" x14ac:dyDescent="0.2">
      <c r="A25" s="412" t="s">
        <v>89</v>
      </c>
      <c r="B25" s="393" t="s">
        <v>421</v>
      </c>
      <c r="C25" s="276"/>
    </row>
    <row r="26" spans="1:3" s="88" customFormat="1" ht="12" customHeight="1" x14ac:dyDescent="0.2">
      <c r="A26" s="412" t="s">
        <v>90</v>
      </c>
      <c r="B26" s="393" t="s">
        <v>422</v>
      </c>
      <c r="C26" s="276"/>
    </row>
    <row r="27" spans="1:3" s="88" customFormat="1" ht="12" customHeight="1" x14ac:dyDescent="0.2">
      <c r="A27" s="412" t="s">
        <v>170</v>
      </c>
      <c r="B27" s="393" t="s">
        <v>262</v>
      </c>
      <c r="C27" s="276">
        <v>117478820</v>
      </c>
    </row>
    <row r="28" spans="1:3" s="88" customFormat="1" ht="12" customHeight="1" thickBot="1" x14ac:dyDescent="0.25">
      <c r="A28" s="413" t="s">
        <v>171</v>
      </c>
      <c r="B28" s="394" t="s">
        <v>263</v>
      </c>
      <c r="C28" s="278"/>
    </row>
    <row r="29" spans="1:3" s="88" customFormat="1" ht="12" customHeight="1" thickBot="1" x14ac:dyDescent="0.25">
      <c r="A29" s="31" t="s">
        <v>172</v>
      </c>
      <c r="B29" s="21" t="s">
        <v>557</v>
      </c>
      <c r="C29" s="280">
        <f>SUM(C30:C36)</f>
        <v>199600000</v>
      </c>
    </row>
    <row r="30" spans="1:3" s="88" customFormat="1" ht="12" customHeight="1" x14ac:dyDescent="0.2">
      <c r="A30" s="411" t="s">
        <v>265</v>
      </c>
      <c r="B30" s="392" t="s">
        <v>688</v>
      </c>
      <c r="C30" s="277">
        <v>101900000</v>
      </c>
    </row>
    <row r="31" spans="1:3" s="88" customFormat="1" ht="12" customHeight="1" x14ac:dyDescent="0.2">
      <c r="A31" s="412" t="s">
        <v>266</v>
      </c>
      <c r="B31" s="393" t="s">
        <v>553</v>
      </c>
      <c r="C31" s="276"/>
    </row>
    <row r="32" spans="1:3" s="88" customFormat="1" ht="12" customHeight="1" x14ac:dyDescent="0.2">
      <c r="A32" s="412" t="s">
        <v>267</v>
      </c>
      <c r="B32" s="393" t="s">
        <v>554</v>
      </c>
      <c r="C32" s="276">
        <v>90000000</v>
      </c>
    </row>
    <row r="33" spans="1:3" s="88" customFormat="1" ht="12" customHeight="1" x14ac:dyDescent="0.2">
      <c r="A33" s="412" t="s">
        <v>268</v>
      </c>
      <c r="B33" s="393" t="s">
        <v>555</v>
      </c>
      <c r="C33" s="276">
        <v>100000</v>
      </c>
    </row>
    <row r="34" spans="1:3" s="88" customFormat="1" ht="12" customHeight="1" x14ac:dyDescent="0.2">
      <c r="A34" s="412" t="s">
        <v>549</v>
      </c>
      <c r="B34" s="393" t="s">
        <v>269</v>
      </c>
      <c r="C34" s="276">
        <v>7500000</v>
      </c>
    </row>
    <row r="35" spans="1:3" s="88" customFormat="1" ht="12" customHeight="1" x14ac:dyDescent="0.2">
      <c r="A35" s="412" t="s">
        <v>550</v>
      </c>
      <c r="B35" s="393" t="s">
        <v>270</v>
      </c>
      <c r="C35" s="276"/>
    </row>
    <row r="36" spans="1:3" s="88" customFormat="1" ht="12" customHeight="1" thickBot="1" x14ac:dyDescent="0.25">
      <c r="A36" s="413" t="s">
        <v>551</v>
      </c>
      <c r="B36" s="490" t="s">
        <v>271</v>
      </c>
      <c r="C36" s="278">
        <v>100000</v>
      </c>
    </row>
    <row r="37" spans="1:3" s="88" customFormat="1" ht="12" customHeight="1" thickBot="1" x14ac:dyDescent="0.25">
      <c r="A37" s="31" t="s">
        <v>22</v>
      </c>
      <c r="B37" s="21" t="s">
        <v>431</v>
      </c>
      <c r="C37" s="274">
        <f>SUM(C38:C48)</f>
        <v>17398372</v>
      </c>
    </row>
    <row r="38" spans="1:3" s="88" customFormat="1" ht="12" customHeight="1" x14ac:dyDescent="0.2">
      <c r="A38" s="411" t="s">
        <v>91</v>
      </c>
      <c r="B38" s="392" t="s">
        <v>274</v>
      </c>
      <c r="C38" s="277"/>
    </row>
    <row r="39" spans="1:3" s="88" customFormat="1" ht="12" customHeight="1" x14ac:dyDescent="0.2">
      <c r="A39" s="412" t="s">
        <v>92</v>
      </c>
      <c r="B39" s="393" t="s">
        <v>275</v>
      </c>
      <c r="C39" s="276">
        <v>2028000</v>
      </c>
    </row>
    <row r="40" spans="1:3" s="88" customFormat="1" ht="12" customHeight="1" x14ac:dyDescent="0.2">
      <c r="A40" s="412" t="s">
        <v>93</v>
      </c>
      <c r="B40" s="393" t="s">
        <v>276</v>
      </c>
      <c r="C40" s="276">
        <v>1850000</v>
      </c>
    </row>
    <row r="41" spans="1:3" s="88" customFormat="1" ht="12" customHeight="1" x14ac:dyDescent="0.2">
      <c r="A41" s="412" t="s">
        <v>174</v>
      </c>
      <c r="B41" s="393" t="s">
        <v>277</v>
      </c>
      <c r="C41" s="276"/>
    </row>
    <row r="42" spans="1:3" s="88" customFormat="1" ht="12" customHeight="1" x14ac:dyDescent="0.2">
      <c r="A42" s="412" t="s">
        <v>175</v>
      </c>
      <c r="B42" s="393" t="s">
        <v>278</v>
      </c>
      <c r="C42" s="276">
        <v>10252655</v>
      </c>
    </row>
    <row r="43" spans="1:3" s="88" customFormat="1" ht="12" customHeight="1" x14ac:dyDescent="0.2">
      <c r="A43" s="412" t="s">
        <v>176</v>
      </c>
      <c r="B43" s="393" t="s">
        <v>279</v>
      </c>
      <c r="C43" s="276">
        <v>3267717</v>
      </c>
    </row>
    <row r="44" spans="1:3" s="88" customFormat="1" ht="12" customHeight="1" x14ac:dyDescent="0.2">
      <c r="A44" s="412" t="s">
        <v>177</v>
      </c>
      <c r="B44" s="393" t="s">
        <v>280</v>
      </c>
      <c r="C44" s="276"/>
    </row>
    <row r="45" spans="1:3" s="88" customFormat="1" ht="12" customHeight="1" x14ac:dyDescent="0.2">
      <c r="A45" s="412" t="s">
        <v>178</v>
      </c>
      <c r="B45" s="393" t="s">
        <v>556</v>
      </c>
      <c r="C45" s="276"/>
    </row>
    <row r="46" spans="1:3" s="88" customFormat="1" ht="12" customHeight="1" x14ac:dyDescent="0.2">
      <c r="A46" s="412" t="s">
        <v>272</v>
      </c>
      <c r="B46" s="393" t="s">
        <v>282</v>
      </c>
      <c r="C46" s="279"/>
    </row>
    <row r="47" spans="1:3" s="88" customFormat="1" ht="12" customHeight="1" x14ac:dyDescent="0.2">
      <c r="A47" s="413" t="s">
        <v>273</v>
      </c>
      <c r="B47" s="394" t="s">
        <v>433</v>
      </c>
      <c r="C47" s="380"/>
    </row>
    <row r="48" spans="1:3" s="88" customFormat="1" ht="12" customHeight="1" thickBot="1" x14ac:dyDescent="0.25">
      <c r="A48" s="413" t="s">
        <v>432</v>
      </c>
      <c r="B48" s="394" t="s">
        <v>283</v>
      </c>
      <c r="C48" s="380"/>
    </row>
    <row r="49" spans="1:3" s="88" customFormat="1" ht="12" customHeight="1" thickBot="1" x14ac:dyDescent="0.25">
      <c r="A49" s="31" t="s">
        <v>23</v>
      </c>
      <c r="B49" s="21" t="s">
        <v>284</v>
      </c>
      <c r="C49" s="274">
        <f>SUM(C50:C54)</f>
        <v>0</v>
      </c>
    </row>
    <row r="50" spans="1:3" s="88" customFormat="1" ht="12" customHeight="1" x14ac:dyDescent="0.2">
      <c r="A50" s="411" t="s">
        <v>94</v>
      </c>
      <c r="B50" s="392" t="s">
        <v>288</v>
      </c>
      <c r="C50" s="436"/>
    </row>
    <row r="51" spans="1:3" s="88" customFormat="1" ht="12" customHeight="1" x14ac:dyDescent="0.2">
      <c r="A51" s="412" t="s">
        <v>95</v>
      </c>
      <c r="B51" s="393" t="s">
        <v>289</v>
      </c>
      <c r="C51" s="279"/>
    </row>
    <row r="52" spans="1:3" s="88" customFormat="1" ht="12" customHeight="1" x14ac:dyDescent="0.2">
      <c r="A52" s="412" t="s">
        <v>285</v>
      </c>
      <c r="B52" s="393" t="s">
        <v>290</v>
      </c>
      <c r="C52" s="279"/>
    </row>
    <row r="53" spans="1:3" s="88" customFormat="1" ht="12" customHeight="1" x14ac:dyDescent="0.2">
      <c r="A53" s="412" t="s">
        <v>286</v>
      </c>
      <c r="B53" s="393" t="s">
        <v>291</v>
      </c>
      <c r="C53" s="279"/>
    </row>
    <row r="54" spans="1:3" s="88" customFormat="1" ht="12" customHeight="1" thickBot="1" x14ac:dyDescent="0.25">
      <c r="A54" s="413" t="s">
        <v>287</v>
      </c>
      <c r="B54" s="394" t="s">
        <v>292</v>
      </c>
      <c r="C54" s="380"/>
    </row>
    <row r="55" spans="1:3" s="88" customFormat="1" ht="12" customHeight="1" thickBot="1" x14ac:dyDescent="0.25">
      <c r="A55" s="31" t="s">
        <v>179</v>
      </c>
      <c r="B55" s="21" t="s">
        <v>293</v>
      </c>
      <c r="C55" s="274">
        <f>SUM(C56:C58)</f>
        <v>0</v>
      </c>
    </row>
    <row r="56" spans="1:3" s="88" customFormat="1" ht="12" customHeight="1" x14ac:dyDescent="0.2">
      <c r="A56" s="411" t="s">
        <v>96</v>
      </c>
      <c r="B56" s="392" t="s">
        <v>294</v>
      </c>
      <c r="C56" s="277"/>
    </row>
    <row r="57" spans="1:3" s="88" customFormat="1" ht="12" customHeight="1" x14ac:dyDescent="0.2">
      <c r="A57" s="412" t="s">
        <v>97</v>
      </c>
      <c r="B57" s="393" t="s">
        <v>423</v>
      </c>
      <c r="C57" s="276"/>
    </row>
    <row r="58" spans="1:3" s="88" customFormat="1" ht="12" customHeight="1" x14ac:dyDescent="0.2">
      <c r="A58" s="412" t="s">
        <v>297</v>
      </c>
      <c r="B58" s="393" t="s">
        <v>295</v>
      </c>
      <c r="C58" s="276"/>
    </row>
    <row r="59" spans="1:3" s="88" customFormat="1" ht="12" customHeight="1" thickBot="1" x14ac:dyDescent="0.25">
      <c r="A59" s="413" t="s">
        <v>298</v>
      </c>
      <c r="B59" s="394" t="s">
        <v>296</v>
      </c>
      <c r="C59" s="278"/>
    </row>
    <row r="60" spans="1:3" s="88" customFormat="1" ht="12" customHeight="1" thickBot="1" x14ac:dyDescent="0.25">
      <c r="A60" s="31" t="s">
        <v>25</v>
      </c>
      <c r="B60" s="269" t="s">
        <v>299</v>
      </c>
      <c r="C60" s="274">
        <f>SUM(C61:C63)</f>
        <v>2025000</v>
      </c>
    </row>
    <row r="61" spans="1:3" s="88" customFormat="1" ht="12" customHeight="1" x14ac:dyDescent="0.2">
      <c r="A61" s="411" t="s">
        <v>180</v>
      </c>
      <c r="B61" s="392" t="s">
        <v>301</v>
      </c>
      <c r="C61" s="279"/>
    </row>
    <row r="62" spans="1:3" s="88" customFormat="1" ht="12" customHeight="1" x14ac:dyDescent="0.2">
      <c r="A62" s="412" t="s">
        <v>181</v>
      </c>
      <c r="B62" s="393" t="s">
        <v>424</v>
      </c>
      <c r="C62" s="279"/>
    </row>
    <row r="63" spans="1:3" s="88" customFormat="1" ht="12" customHeight="1" x14ac:dyDescent="0.2">
      <c r="A63" s="412" t="s">
        <v>228</v>
      </c>
      <c r="B63" s="393" t="s">
        <v>302</v>
      </c>
      <c r="C63" s="279">
        <v>2025000</v>
      </c>
    </row>
    <row r="64" spans="1:3" s="88" customFormat="1" ht="12" customHeight="1" thickBot="1" x14ac:dyDescent="0.25">
      <c r="A64" s="413" t="s">
        <v>300</v>
      </c>
      <c r="B64" s="394" t="s">
        <v>303</v>
      </c>
      <c r="C64" s="279"/>
    </row>
    <row r="65" spans="1:3" s="88" customFormat="1" ht="12" customHeight="1" thickBot="1" x14ac:dyDescent="0.25">
      <c r="A65" s="31" t="s">
        <v>26</v>
      </c>
      <c r="B65" s="21" t="s">
        <v>304</v>
      </c>
      <c r="C65" s="280">
        <f>+C8+C15+C22+C29+C37+C49+C55+C60</f>
        <v>452705246</v>
      </c>
    </row>
    <row r="66" spans="1:3" s="88" customFormat="1" ht="12" customHeight="1" thickBot="1" x14ac:dyDescent="0.2">
      <c r="A66" s="414" t="s">
        <v>391</v>
      </c>
      <c r="B66" s="269" t="s">
        <v>306</v>
      </c>
      <c r="C66" s="274">
        <f>SUM(C67:C69)</f>
        <v>0</v>
      </c>
    </row>
    <row r="67" spans="1:3" s="88" customFormat="1" ht="12" customHeight="1" x14ac:dyDescent="0.2">
      <c r="A67" s="411" t="s">
        <v>334</v>
      </c>
      <c r="B67" s="392" t="s">
        <v>307</v>
      </c>
      <c r="C67" s="279"/>
    </row>
    <row r="68" spans="1:3" s="88" customFormat="1" ht="12" customHeight="1" x14ac:dyDescent="0.2">
      <c r="A68" s="412" t="s">
        <v>343</v>
      </c>
      <c r="B68" s="393" t="s">
        <v>308</v>
      </c>
      <c r="C68" s="279"/>
    </row>
    <row r="69" spans="1:3" s="88" customFormat="1" ht="12" customHeight="1" thickBot="1" x14ac:dyDescent="0.25">
      <c r="A69" s="413" t="s">
        <v>344</v>
      </c>
      <c r="B69" s="395" t="s">
        <v>309</v>
      </c>
      <c r="C69" s="279"/>
    </row>
    <row r="70" spans="1:3" s="88" customFormat="1" ht="12" customHeight="1" thickBot="1" x14ac:dyDescent="0.2">
      <c r="A70" s="414" t="s">
        <v>310</v>
      </c>
      <c r="B70" s="269" t="s">
        <v>311</v>
      </c>
      <c r="C70" s="274">
        <f>SUM(C71:C74)</f>
        <v>61592752</v>
      </c>
    </row>
    <row r="71" spans="1:3" s="88" customFormat="1" ht="12" customHeight="1" x14ac:dyDescent="0.2">
      <c r="A71" s="411" t="s">
        <v>148</v>
      </c>
      <c r="B71" s="392" t="s">
        <v>312</v>
      </c>
      <c r="C71" s="279">
        <v>61592752</v>
      </c>
    </row>
    <row r="72" spans="1:3" s="88" customFormat="1" ht="12" customHeight="1" x14ac:dyDescent="0.2">
      <c r="A72" s="412" t="s">
        <v>149</v>
      </c>
      <c r="B72" s="393" t="s">
        <v>566</v>
      </c>
      <c r="C72" s="279"/>
    </row>
    <row r="73" spans="1:3" s="88" customFormat="1" ht="12" customHeight="1" x14ac:dyDescent="0.2">
      <c r="A73" s="412" t="s">
        <v>335</v>
      </c>
      <c r="B73" s="393" t="s">
        <v>313</v>
      </c>
      <c r="C73" s="279"/>
    </row>
    <row r="74" spans="1:3" s="88" customFormat="1" ht="12" customHeight="1" thickBot="1" x14ac:dyDescent="0.25">
      <c r="A74" s="413" t="s">
        <v>336</v>
      </c>
      <c r="B74" s="271" t="s">
        <v>567</v>
      </c>
      <c r="C74" s="279"/>
    </row>
    <row r="75" spans="1:3" s="88" customFormat="1" ht="12" customHeight="1" thickBot="1" x14ac:dyDescent="0.2">
      <c r="A75" s="414" t="s">
        <v>314</v>
      </c>
      <c r="B75" s="269" t="s">
        <v>315</v>
      </c>
      <c r="C75" s="274">
        <f>SUM(C76:C77)</f>
        <v>212510714</v>
      </c>
    </row>
    <row r="76" spans="1:3" s="88" customFormat="1" ht="12" customHeight="1" x14ac:dyDescent="0.2">
      <c r="A76" s="411" t="s">
        <v>337</v>
      </c>
      <c r="B76" s="392" t="s">
        <v>316</v>
      </c>
      <c r="C76" s="279">
        <v>212510714</v>
      </c>
    </row>
    <row r="77" spans="1:3" s="88" customFormat="1" ht="12" customHeight="1" thickBot="1" x14ac:dyDescent="0.25">
      <c r="A77" s="413" t="s">
        <v>338</v>
      </c>
      <c r="B77" s="394" t="s">
        <v>317</v>
      </c>
      <c r="C77" s="279"/>
    </row>
    <row r="78" spans="1:3" s="87" customFormat="1" ht="12" customHeight="1" thickBot="1" x14ac:dyDescent="0.2">
      <c r="A78" s="414" t="s">
        <v>318</v>
      </c>
      <c r="B78" s="269" t="s">
        <v>319</v>
      </c>
      <c r="C78" s="274">
        <f>SUM(C79:C81)</f>
        <v>0</v>
      </c>
    </row>
    <row r="79" spans="1:3" s="88" customFormat="1" ht="12" customHeight="1" x14ac:dyDescent="0.2">
      <c r="A79" s="411" t="s">
        <v>339</v>
      </c>
      <c r="B79" s="392" t="s">
        <v>320</v>
      </c>
      <c r="C79" s="279"/>
    </row>
    <row r="80" spans="1:3" s="88" customFormat="1" ht="12" customHeight="1" x14ac:dyDescent="0.2">
      <c r="A80" s="412" t="s">
        <v>340</v>
      </c>
      <c r="B80" s="393" t="s">
        <v>321</v>
      </c>
      <c r="C80" s="279"/>
    </row>
    <row r="81" spans="1:3" s="88" customFormat="1" ht="12" customHeight="1" thickBot="1" x14ac:dyDescent="0.25">
      <c r="A81" s="413" t="s">
        <v>341</v>
      </c>
      <c r="B81" s="394" t="s">
        <v>568</v>
      </c>
      <c r="C81" s="279"/>
    </row>
    <row r="82" spans="1:3" s="88" customFormat="1" ht="12" customHeight="1" thickBot="1" x14ac:dyDescent="0.2">
      <c r="A82" s="414" t="s">
        <v>322</v>
      </c>
      <c r="B82" s="269" t="s">
        <v>342</v>
      </c>
      <c r="C82" s="274">
        <f>SUM(C83:C86)</f>
        <v>0</v>
      </c>
    </row>
    <row r="83" spans="1:3" s="88" customFormat="1" ht="12" customHeight="1" x14ac:dyDescent="0.2">
      <c r="A83" s="415" t="s">
        <v>323</v>
      </c>
      <c r="B83" s="392" t="s">
        <v>324</v>
      </c>
      <c r="C83" s="279"/>
    </row>
    <row r="84" spans="1:3" s="88" customFormat="1" ht="12" customHeight="1" x14ac:dyDescent="0.2">
      <c r="A84" s="416" t="s">
        <v>325</v>
      </c>
      <c r="B84" s="393" t="s">
        <v>326</v>
      </c>
      <c r="C84" s="279"/>
    </row>
    <row r="85" spans="1:3" s="88" customFormat="1" ht="12" customHeight="1" x14ac:dyDescent="0.2">
      <c r="A85" s="416" t="s">
        <v>327</v>
      </c>
      <c r="B85" s="393" t="s">
        <v>328</v>
      </c>
      <c r="C85" s="279"/>
    </row>
    <row r="86" spans="1:3" s="87" customFormat="1" ht="12" customHeight="1" thickBot="1" x14ac:dyDescent="0.25">
      <c r="A86" s="417" t="s">
        <v>329</v>
      </c>
      <c r="B86" s="394" t="s">
        <v>330</v>
      </c>
      <c r="C86" s="279"/>
    </row>
    <row r="87" spans="1:3" s="87" customFormat="1" ht="12" customHeight="1" thickBot="1" x14ac:dyDescent="0.2">
      <c r="A87" s="414" t="s">
        <v>331</v>
      </c>
      <c r="B87" s="269" t="s">
        <v>472</v>
      </c>
      <c r="C87" s="437"/>
    </row>
    <row r="88" spans="1:3" s="87" customFormat="1" ht="12" customHeight="1" thickBot="1" x14ac:dyDescent="0.2">
      <c r="A88" s="414" t="s">
        <v>504</v>
      </c>
      <c r="B88" s="269" t="s">
        <v>332</v>
      </c>
      <c r="C88" s="437"/>
    </row>
    <row r="89" spans="1:3" s="87" customFormat="1" ht="12" customHeight="1" thickBot="1" x14ac:dyDescent="0.2">
      <c r="A89" s="414" t="s">
        <v>505</v>
      </c>
      <c r="B89" s="399" t="s">
        <v>475</v>
      </c>
      <c r="C89" s="280">
        <f>+C66+C70+C75+C78+C82+C88+C87</f>
        <v>274103466</v>
      </c>
    </row>
    <row r="90" spans="1:3" s="87" customFormat="1" ht="12" customHeight="1" thickBot="1" x14ac:dyDescent="0.2">
      <c r="A90" s="418" t="s">
        <v>506</v>
      </c>
      <c r="B90" s="400" t="s">
        <v>507</v>
      </c>
      <c r="C90" s="280">
        <f>+C65+C89</f>
        <v>726808712</v>
      </c>
    </row>
    <row r="91" spans="1:3" s="88" customFormat="1" ht="15.2" customHeight="1" thickBot="1" x14ac:dyDescent="0.25">
      <c r="A91" s="221"/>
      <c r="B91" s="222"/>
      <c r="C91" s="339"/>
    </row>
    <row r="92" spans="1:3" s="61" customFormat="1" ht="16.5" customHeight="1" thickBot="1" x14ac:dyDescent="0.25">
      <c r="A92" s="225"/>
      <c r="B92" s="226" t="s">
        <v>57</v>
      </c>
      <c r="C92" s="341"/>
    </row>
    <row r="93" spans="1:3" s="89" customFormat="1" ht="12" customHeight="1" thickBot="1" x14ac:dyDescent="0.25">
      <c r="A93" s="386" t="s">
        <v>18</v>
      </c>
      <c r="B93" s="27" t="s">
        <v>511</v>
      </c>
      <c r="C93" s="273">
        <f>C94+C95+C96+C97+C98+C111</f>
        <v>251781526</v>
      </c>
    </row>
    <row r="94" spans="1:3" ht="12" customHeight="1" x14ac:dyDescent="0.2">
      <c r="A94" s="419" t="s">
        <v>98</v>
      </c>
      <c r="B94" s="10" t="s">
        <v>49</v>
      </c>
      <c r="C94" s="275">
        <v>35366704</v>
      </c>
    </row>
    <row r="95" spans="1:3" ht="12" customHeight="1" x14ac:dyDescent="0.2">
      <c r="A95" s="412" t="s">
        <v>99</v>
      </c>
      <c r="B95" s="8" t="s">
        <v>182</v>
      </c>
      <c r="C95" s="276">
        <v>6886790</v>
      </c>
    </row>
    <row r="96" spans="1:3" ht="12" customHeight="1" x14ac:dyDescent="0.2">
      <c r="A96" s="412" t="s">
        <v>100</v>
      </c>
      <c r="B96" s="8" t="s">
        <v>139</v>
      </c>
      <c r="C96" s="278">
        <v>149673357</v>
      </c>
    </row>
    <row r="97" spans="1:3" ht="12" customHeight="1" x14ac:dyDescent="0.2">
      <c r="A97" s="412" t="s">
        <v>101</v>
      </c>
      <c r="B97" s="11" t="s">
        <v>183</v>
      </c>
      <c r="C97" s="278">
        <v>13340000</v>
      </c>
    </row>
    <row r="98" spans="1:3" ht="12" customHeight="1" x14ac:dyDescent="0.2">
      <c r="A98" s="412" t="s">
        <v>112</v>
      </c>
      <c r="B98" s="19" t="s">
        <v>184</v>
      </c>
      <c r="C98" s="278">
        <f>C105+C110</f>
        <v>43514675</v>
      </c>
    </row>
    <row r="99" spans="1:3" ht="12" customHeight="1" x14ac:dyDescent="0.2">
      <c r="A99" s="412" t="s">
        <v>102</v>
      </c>
      <c r="B99" s="8" t="s">
        <v>508</v>
      </c>
      <c r="C99" s="278"/>
    </row>
    <row r="100" spans="1:3" ht="12" customHeight="1" x14ac:dyDescent="0.2">
      <c r="A100" s="412" t="s">
        <v>103</v>
      </c>
      <c r="B100" s="132" t="s">
        <v>438</v>
      </c>
      <c r="C100" s="278"/>
    </row>
    <row r="101" spans="1:3" ht="12" customHeight="1" x14ac:dyDescent="0.2">
      <c r="A101" s="412" t="s">
        <v>113</v>
      </c>
      <c r="B101" s="132" t="s">
        <v>437</v>
      </c>
      <c r="C101" s="278"/>
    </row>
    <row r="102" spans="1:3" ht="12" customHeight="1" x14ac:dyDescent="0.2">
      <c r="A102" s="412" t="s">
        <v>114</v>
      </c>
      <c r="B102" s="132" t="s">
        <v>348</v>
      </c>
      <c r="C102" s="278"/>
    </row>
    <row r="103" spans="1:3" ht="12" customHeight="1" x14ac:dyDescent="0.2">
      <c r="A103" s="412" t="s">
        <v>115</v>
      </c>
      <c r="B103" s="133" t="s">
        <v>349</v>
      </c>
      <c r="C103" s="278"/>
    </row>
    <row r="104" spans="1:3" ht="12" customHeight="1" x14ac:dyDescent="0.2">
      <c r="A104" s="412" t="s">
        <v>116</v>
      </c>
      <c r="B104" s="133" t="s">
        <v>350</v>
      </c>
      <c r="C104" s="278"/>
    </row>
    <row r="105" spans="1:3" ht="12" customHeight="1" x14ac:dyDescent="0.2">
      <c r="A105" s="412" t="s">
        <v>118</v>
      </c>
      <c r="B105" s="132" t="s">
        <v>351</v>
      </c>
      <c r="C105" s="278">
        <v>3858615</v>
      </c>
    </row>
    <row r="106" spans="1:3" ht="12" customHeight="1" x14ac:dyDescent="0.2">
      <c r="A106" s="412" t="s">
        <v>185</v>
      </c>
      <c r="B106" s="132" t="s">
        <v>352</v>
      </c>
      <c r="C106" s="278"/>
    </row>
    <row r="107" spans="1:3" ht="12" customHeight="1" x14ac:dyDescent="0.2">
      <c r="A107" s="412" t="s">
        <v>346</v>
      </c>
      <c r="B107" s="133" t="s">
        <v>353</v>
      </c>
      <c r="C107" s="278"/>
    </row>
    <row r="108" spans="1:3" ht="12" customHeight="1" x14ac:dyDescent="0.2">
      <c r="A108" s="420" t="s">
        <v>347</v>
      </c>
      <c r="B108" s="134" t="s">
        <v>354</v>
      </c>
      <c r="C108" s="278"/>
    </row>
    <row r="109" spans="1:3" ht="12" customHeight="1" x14ac:dyDescent="0.2">
      <c r="A109" s="412" t="s">
        <v>435</v>
      </c>
      <c r="B109" s="134" t="s">
        <v>355</v>
      </c>
      <c r="C109" s="278"/>
    </row>
    <row r="110" spans="1:3" ht="12" customHeight="1" x14ac:dyDescent="0.2">
      <c r="A110" s="412" t="s">
        <v>436</v>
      </c>
      <c r="B110" s="133" t="s">
        <v>356</v>
      </c>
      <c r="C110" s="276">
        <v>39656060</v>
      </c>
    </row>
    <row r="111" spans="1:3" ht="12" customHeight="1" x14ac:dyDescent="0.2">
      <c r="A111" s="412" t="s">
        <v>440</v>
      </c>
      <c r="B111" s="11" t="s">
        <v>50</v>
      </c>
      <c r="C111" s="276">
        <v>3000000</v>
      </c>
    </row>
    <row r="112" spans="1:3" ht="12" customHeight="1" x14ac:dyDescent="0.2">
      <c r="A112" s="413" t="s">
        <v>441</v>
      </c>
      <c r="B112" s="8" t="s">
        <v>509</v>
      </c>
      <c r="C112" s="278">
        <v>3000000</v>
      </c>
    </row>
    <row r="113" spans="1:3" ht="12" customHeight="1" thickBot="1" x14ac:dyDescent="0.25">
      <c r="A113" s="421" t="s">
        <v>442</v>
      </c>
      <c r="B113" s="135" t="s">
        <v>510</v>
      </c>
      <c r="C113" s="282"/>
    </row>
    <row r="114" spans="1:3" ht="12" customHeight="1" thickBot="1" x14ac:dyDescent="0.25">
      <c r="A114" s="31" t="s">
        <v>19</v>
      </c>
      <c r="B114" s="26" t="s">
        <v>357</v>
      </c>
      <c r="C114" s="274">
        <f>+C115+C117+C119</f>
        <v>281902989</v>
      </c>
    </row>
    <row r="115" spans="1:3" ht="12" customHeight="1" x14ac:dyDescent="0.2">
      <c r="A115" s="411" t="s">
        <v>104</v>
      </c>
      <c r="B115" s="8" t="s">
        <v>227</v>
      </c>
      <c r="C115" s="277">
        <v>272248729</v>
      </c>
    </row>
    <row r="116" spans="1:3" ht="12" customHeight="1" x14ac:dyDescent="0.2">
      <c r="A116" s="411" t="s">
        <v>105</v>
      </c>
      <c r="B116" s="12" t="s">
        <v>361</v>
      </c>
      <c r="C116" s="277">
        <v>262331299</v>
      </c>
    </row>
    <row r="117" spans="1:3" ht="12" customHeight="1" x14ac:dyDescent="0.2">
      <c r="A117" s="411" t="s">
        <v>106</v>
      </c>
      <c r="B117" s="12" t="s">
        <v>186</v>
      </c>
      <c r="C117" s="276"/>
    </row>
    <row r="118" spans="1:3" ht="12" customHeight="1" x14ac:dyDescent="0.2">
      <c r="A118" s="411" t="s">
        <v>107</v>
      </c>
      <c r="B118" s="12" t="s">
        <v>362</v>
      </c>
      <c r="C118" s="244"/>
    </row>
    <row r="119" spans="1:3" ht="12" customHeight="1" x14ac:dyDescent="0.2">
      <c r="A119" s="411" t="s">
        <v>108</v>
      </c>
      <c r="B119" s="271" t="s">
        <v>229</v>
      </c>
      <c r="C119" s="244">
        <f>C125+C127</f>
        <v>9654260</v>
      </c>
    </row>
    <row r="120" spans="1:3" ht="12" customHeight="1" x14ac:dyDescent="0.2">
      <c r="A120" s="411" t="s">
        <v>117</v>
      </c>
      <c r="B120" s="270" t="s">
        <v>425</v>
      </c>
      <c r="C120" s="244"/>
    </row>
    <row r="121" spans="1:3" ht="12" customHeight="1" x14ac:dyDescent="0.2">
      <c r="A121" s="411" t="s">
        <v>119</v>
      </c>
      <c r="B121" s="388" t="s">
        <v>367</v>
      </c>
      <c r="C121" s="244"/>
    </row>
    <row r="122" spans="1:3" ht="12" customHeight="1" x14ac:dyDescent="0.2">
      <c r="A122" s="411" t="s">
        <v>187</v>
      </c>
      <c r="B122" s="133" t="s">
        <v>350</v>
      </c>
      <c r="C122" s="244"/>
    </row>
    <row r="123" spans="1:3" ht="12" customHeight="1" x14ac:dyDescent="0.2">
      <c r="A123" s="411" t="s">
        <v>188</v>
      </c>
      <c r="B123" s="133" t="s">
        <v>366</v>
      </c>
      <c r="C123" s="244"/>
    </row>
    <row r="124" spans="1:3" ht="12" customHeight="1" x14ac:dyDescent="0.2">
      <c r="A124" s="411" t="s">
        <v>189</v>
      </c>
      <c r="B124" s="133" t="s">
        <v>365</v>
      </c>
      <c r="C124" s="244"/>
    </row>
    <row r="125" spans="1:3" ht="12" customHeight="1" x14ac:dyDescent="0.2">
      <c r="A125" s="411" t="s">
        <v>358</v>
      </c>
      <c r="B125" s="133" t="s">
        <v>353</v>
      </c>
      <c r="C125" s="244">
        <v>2000000</v>
      </c>
    </row>
    <row r="126" spans="1:3" ht="12" customHeight="1" x14ac:dyDescent="0.2">
      <c r="A126" s="411" t="s">
        <v>359</v>
      </c>
      <c r="B126" s="133" t="s">
        <v>364</v>
      </c>
      <c r="C126" s="244"/>
    </row>
    <row r="127" spans="1:3" ht="12" customHeight="1" thickBot="1" x14ac:dyDescent="0.25">
      <c r="A127" s="420" t="s">
        <v>360</v>
      </c>
      <c r="B127" s="133" t="s">
        <v>363</v>
      </c>
      <c r="C127" s="246">
        <v>7654260</v>
      </c>
    </row>
    <row r="128" spans="1:3" ht="12" customHeight="1" thickBot="1" x14ac:dyDescent="0.25">
      <c r="A128" s="31" t="s">
        <v>20</v>
      </c>
      <c r="B128" s="116" t="s">
        <v>445</v>
      </c>
      <c r="C128" s="274">
        <f>+C93+C114</f>
        <v>533684515</v>
      </c>
    </row>
    <row r="129" spans="1:11" ht="12" customHeight="1" thickBot="1" x14ac:dyDescent="0.25">
      <c r="A129" s="31" t="s">
        <v>21</v>
      </c>
      <c r="B129" s="116" t="s">
        <v>446</v>
      </c>
      <c r="C129" s="274">
        <f>+C130+C131+C132</f>
        <v>0</v>
      </c>
    </row>
    <row r="130" spans="1:11" s="89" customFormat="1" ht="12" customHeight="1" x14ac:dyDescent="0.2">
      <c r="A130" s="411" t="s">
        <v>265</v>
      </c>
      <c r="B130" s="9" t="s">
        <v>514</v>
      </c>
      <c r="C130" s="244"/>
    </row>
    <row r="131" spans="1:11" ht="12" customHeight="1" x14ac:dyDescent="0.2">
      <c r="A131" s="411" t="s">
        <v>266</v>
      </c>
      <c r="B131" s="9" t="s">
        <v>454</v>
      </c>
      <c r="C131" s="244"/>
    </row>
    <row r="132" spans="1:11" ht="12" customHeight="1" thickBot="1" x14ac:dyDescent="0.25">
      <c r="A132" s="420" t="s">
        <v>267</v>
      </c>
      <c r="B132" s="7" t="s">
        <v>513</v>
      </c>
      <c r="C132" s="244"/>
    </row>
    <row r="133" spans="1:11" ht="12" customHeight="1" thickBot="1" x14ac:dyDescent="0.25">
      <c r="A133" s="31" t="s">
        <v>22</v>
      </c>
      <c r="B133" s="116" t="s">
        <v>447</v>
      </c>
      <c r="C133" s="274">
        <f>+C134+C135+C136+C137+C138+C139</f>
        <v>0</v>
      </c>
    </row>
    <row r="134" spans="1:11" ht="12" customHeight="1" x14ac:dyDescent="0.2">
      <c r="A134" s="411" t="s">
        <v>91</v>
      </c>
      <c r="B134" s="9" t="s">
        <v>456</v>
      </c>
      <c r="C134" s="244"/>
    </row>
    <row r="135" spans="1:11" ht="12" customHeight="1" x14ac:dyDescent="0.2">
      <c r="A135" s="411" t="s">
        <v>92</v>
      </c>
      <c r="B135" s="9" t="s">
        <v>448</v>
      </c>
      <c r="C135" s="244"/>
    </row>
    <row r="136" spans="1:11" ht="12" customHeight="1" x14ac:dyDescent="0.2">
      <c r="A136" s="411" t="s">
        <v>93</v>
      </c>
      <c r="B136" s="9" t="s">
        <v>449</v>
      </c>
      <c r="C136" s="244"/>
    </row>
    <row r="137" spans="1:11" ht="12" customHeight="1" x14ac:dyDescent="0.2">
      <c r="A137" s="411" t="s">
        <v>174</v>
      </c>
      <c r="B137" s="9" t="s">
        <v>512</v>
      </c>
      <c r="C137" s="244"/>
    </row>
    <row r="138" spans="1:11" ht="12" customHeight="1" x14ac:dyDescent="0.2">
      <c r="A138" s="411" t="s">
        <v>175</v>
      </c>
      <c r="B138" s="9" t="s">
        <v>451</v>
      </c>
      <c r="C138" s="244"/>
    </row>
    <row r="139" spans="1:11" s="89" customFormat="1" ht="12" customHeight="1" thickBot="1" x14ac:dyDescent="0.25">
      <c r="A139" s="420" t="s">
        <v>176</v>
      </c>
      <c r="B139" s="7" t="s">
        <v>452</v>
      </c>
      <c r="C139" s="244"/>
    </row>
    <row r="140" spans="1:11" ht="12" customHeight="1" thickBot="1" x14ac:dyDescent="0.25">
      <c r="A140" s="31" t="s">
        <v>23</v>
      </c>
      <c r="B140" s="116" t="s">
        <v>538</v>
      </c>
      <c r="C140" s="280">
        <f>+C141+C142+C144+C145+C143</f>
        <v>193124197</v>
      </c>
      <c r="K140" s="232"/>
    </row>
    <row r="141" spans="1:11" x14ac:dyDescent="0.2">
      <c r="A141" s="411" t="s">
        <v>94</v>
      </c>
      <c r="B141" s="9" t="s">
        <v>368</v>
      </c>
      <c r="C141" s="244"/>
    </row>
    <row r="142" spans="1:11" ht="12" customHeight="1" x14ac:dyDescent="0.2">
      <c r="A142" s="411" t="s">
        <v>95</v>
      </c>
      <c r="B142" s="9" t="s">
        <v>369</v>
      </c>
      <c r="C142" s="244"/>
    </row>
    <row r="143" spans="1:11" s="89" customFormat="1" ht="12" customHeight="1" x14ac:dyDescent="0.2">
      <c r="A143" s="411" t="s">
        <v>285</v>
      </c>
      <c r="B143" s="9" t="s">
        <v>537</v>
      </c>
      <c r="C143" s="244">
        <v>193124197</v>
      </c>
    </row>
    <row r="144" spans="1:11" s="89" customFormat="1" ht="12" customHeight="1" x14ac:dyDescent="0.2">
      <c r="A144" s="411" t="s">
        <v>286</v>
      </c>
      <c r="B144" s="9" t="s">
        <v>461</v>
      </c>
      <c r="C144" s="244"/>
    </row>
    <row r="145" spans="1:3" s="89" customFormat="1" ht="12" customHeight="1" thickBot="1" x14ac:dyDescent="0.25">
      <c r="A145" s="420" t="s">
        <v>287</v>
      </c>
      <c r="B145" s="7" t="s">
        <v>387</v>
      </c>
      <c r="C145" s="244"/>
    </row>
    <row r="146" spans="1:3" s="89" customFormat="1" ht="12" customHeight="1" thickBot="1" x14ac:dyDescent="0.25">
      <c r="A146" s="31" t="s">
        <v>24</v>
      </c>
      <c r="B146" s="116" t="s">
        <v>462</v>
      </c>
      <c r="C146" s="283">
        <f>+C147+C148+C149+C150+C151</f>
        <v>0</v>
      </c>
    </row>
    <row r="147" spans="1:3" s="89" customFormat="1" ht="12" customHeight="1" x14ac:dyDescent="0.2">
      <c r="A147" s="411" t="s">
        <v>96</v>
      </c>
      <c r="B147" s="9" t="s">
        <v>457</v>
      </c>
      <c r="C147" s="244"/>
    </row>
    <row r="148" spans="1:3" s="89" customFormat="1" ht="12" customHeight="1" x14ac:dyDescent="0.2">
      <c r="A148" s="411" t="s">
        <v>97</v>
      </c>
      <c r="B148" s="9" t="s">
        <v>464</v>
      </c>
      <c r="C148" s="244"/>
    </row>
    <row r="149" spans="1:3" s="89" customFormat="1" ht="12" customHeight="1" x14ac:dyDescent="0.2">
      <c r="A149" s="411" t="s">
        <v>297</v>
      </c>
      <c r="B149" s="9" t="s">
        <v>459</v>
      </c>
      <c r="C149" s="244"/>
    </row>
    <row r="150" spans="1:3" ht="12.75" customHeight="1" x14ac:dyDescent="0.2">
      <c r="A150" s="411" t="s">
        <v>298</v>
      </c>
      <c r="B150" s="9" t="s">
        <v>515</v>
      </c>
      <c r="C150" s="244"/>
    </row>
    <row r="151" spans="1:3" ht="12.75" customHeight="1" thickBot="1" x14ac:dyDescent="0.25">
      <c r="A151" s="420" t="s">
        <v>463</v>
      </c>
      <c r="B151" s="7" t="s">
        <v>466</v>
      </c>
      <c r="C151" s="246"/>
    </row>
    <row r="152" spans="1:3" ht="12.75" customHeight="1" thickBot="1" x14ac:dyDescent="0.25">
      <c r="A152" s="465" t="s">
        <v>25</v>
      </c>
      <c r="B152" s="116" t="s">
        <v>467</v>
      </c>
      <c r="C152" s="283"/>
    </row>
    <row r="153" spans="1:3" ht="12" customHeight="1" thickBot="1" x14ac:dyDescent="0.25">
      <c r="A153" s="465" t="s">
        <v>26</v>
      </c>
      <c r="B153" s="116" t="s">
        <v>468</v>
      </c>
      <c r="C153" s="283"/>
    </row>
    <row r="154" spans="1:3" ht="15.2" customHeight="1" thickBot="1" x14ac:dyDescent="0.25">
      <c r="A154" s="31" t="s">
        <v>27</v>
      </c>
      <c r="B154" s="116" t="s">
        <v>470</v>
      </c>
      <c r="C154" s="402">
        <f>+C129+C133+C140+C146+C152+C153</f>
        <v>193124197</v>
      </c>
    </row>
    <row r="155" spans="1:3" ht="13.5" thickBot="1" x14ac:dyDescent="0.25">
      <c r="A155" s="422" t="s">
        <v>28</v>
      </c>
      <c r="B155" s="357" t="s">
        <v>469</v>
      </c>
      <c r="C155" s="402">
        <f>+C128+C154</f>
        <v>726808712</v>
      </c>
    </row>
    <row r="156" spans="1:3" ht="15.2" customHeight="1" thickBot="1" x14ac:dyDescent="0.25">
      <c r="A156" s="365"/>
      <c r="B156" s="366"/>
      <c r="C156" s="584">
        <f>C90-C155</f>
        <v>0</v>
      </c>
    </row>
    <row r="157" spans="1:3" ht="14.45" customHeight="1" thickBot="1" x14ac:dyDescent="0.25">
      <c r="A157" s="230" t="s">
        <v>516</v>
      </c>
      <c r="B157" s="231"/>
      <c r="C157" s="113">
        <v>14</v>
      </c>
    </row>
    <row r="158" spans="1:3" ht="13.5" thickBot="1" x14ac:dyDescent="0.25">
      <c r="A158" s="230" t="s">
        <v>205</v>
      </c>
      <c r="B158" s="231"/>
      <c r="C158" s="113">
        <v>6</v>
      </c>
    </row>
    <row r="159" spans="1:3" x14ac:dyDescent="0.2">
      <c r="A159" s="581"/>
      <c r="B159" s="582"/>
      <c r="C159" s="583"/>
    </row>
    <row r="160" spans="1:3" x14ac:dyDescent="0.2">
      <c r="A160" s="581"/>
      <c r="B160" s="582"/>
    </row>
    <row r="161" spans="1:3" x14ac:dyDescent="0.2">
      <c r="A161" s="581"/>
      <c r="B161" s="582"/>
      <c r="C161" s="583"/>
    </row>
    <row r="162" spans="1:3" x14ac:dyDescent="0.2">
      <c r="A162" s="581"/>
      <c r="B162" s="582"/>
      <c r="C162" s="583"/>
    </row>
    <row r="163" spans="1:3" x14ac:dyDescent="0.2">
      <c r="A163" s="581"/>
      <c r="B163" s="582"/>
      <c r="C163" s="583"/>
    </row>
    <row r="164" spans="1:3" x14ac:dyDescent="0.2">
      <c r="A164" s="581"/>
      <c r="B164" s="582"/>
      <c r="C164" s="583"/>
    </row>
    <row r="165" spans="1:3" x14ac:dyDescent="0.2">
      <c r="A165" s="581"/>
      <c r="B165" s="582"/>
      <c r="C165" s="583"/>
    </row>
    <row r="166" spans="1:3" x14ac:dyDescent="0.2">
      <c r="A166" s="581"/>
      <c r="B166" s="582"/>
      <c r="C166" s="583"/>
    </row>
    <row r="167" spans="1:3" x14ac:dyDescent="0.2">
      <c r="A167" s="581"/>
      <c r="B167" s="582"/>
      <c r="C167" s="583"/>
    </row>
    <row r="168" spans="1:3" x14ac:dyDescent="0.2">
      <c r="A168" s="581"/>
      <c r="B168" s="582"/>
      <c r="C168" s="583"/>
    </row>
    <row r="169" spans="1:3" x14ac:dyDescent="0.2">
      <c r="A169" s="581"/>
      <c r="B169" s="582"/>
      <c r="C169" s="583"/>
    </row>
    <row r="170" spans="1:3" x14ac:dyDescent="0.2">
      <c r="A170" s="581"/>
      <c r="B170" s="582"/>
      <c r="C170" s="583"/>
    </row>
    <row r="171" spans="1:3" x14ac:dyDescent="0.2">
      <c r="A171" s="581"/>
      <c r="B171" s="582"/>
      <c r="C171" s="583"/>
    </row>
    <row r="172" spans="1:3" x14ac:dyDescent="0.2">
      <c r="A172" s="581"/>
      <c r="B172" s="582"/>
      <c r="C172" s="583"/>
    </row>
    <row r="173" spans="1:3" x14ac:dyDescent="0.2">
      <c r="A173" s="581"/>
      <c r="B173" s="582"/>
      <c r="C173" s="583"/>
    </row>
    <row r="174" spans="1:3" x14ac:dyDescent="0.2">
      <c r="A174" s="581"/>
      <c r="B174" s="582"/>
      <c r="C174" s="583"/>
    </row>
    <row r="175" spans="1:3" x14ac:dyDescent="0.2">
      <c r="A175" s="581"/>
      <c r="B175" s="582"/>
      <c r="C175" s="583"/>
    </row>
    <row r="176" spans="1:3" x14ac:dyDescent="0.2">
      <c r="A176" s="581"/>
      <c r="B176" s="582"/>
      <c r="C176" s="583"/>
    </row>
    <row r="177" spans="1:3" x14ac:dyDescent="0.2">
      <c r="A177" s="581"/>
      <c r="B177" s="582"/>
      <c r="C177" s="583"/>
    </row>
    <row r="178" spans="1:3" x14ac:dyDescent="0.2">
      <c r="A178" s="581"/>
      <c r="B178" s="582"/>
      <c r="C178" s="583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1C33-2E33-40FF-95DC-DBC6C3C6EB08}">
  <sheetPr>
    <tabColor rgb="FF92D050"/>
  </sheetPr>
  <dimension ref="A1:K178"/>
  <sheetViews>
    <sheetView zoomScale="120" zoomScaleNormal="120" zoomScaleSheetLayoutView="85" workbookViewId="0">
      <selection activeCell="C39" sqref="C39"/>
    </sheetView>
  </sheetViews>
  <sheetFormatPr defaultRowHeight="12.75" x14ac:dyDescent="0.2"/>
  <cols>
    <col min="1" max="1" width="19.5" style="367" customWidth="1"/>
    <col min="2" max="2" width="72" style="368" customWidth="1"/>
    <col min="3" max="3" width="25" style="369" customWidth="1"/>
    <col min="4" max="16384" width="9.33203125" style="3"/>
  </cols>
  <sheetData>
    <row r="1" spans="1:3" s="2" customFormat="1" ht="16.5" customHeight="1" thickBot="1" x14ac:dyDescent="0.25">
      <c r="A1" s="562"/>
      <c r="B1" s="563"/>
      <c r="C1" s="557" t="str">
        <f>CONCATENATE("9.1.2. melléklet ",ALAPADATOK!A7," ",ALAPADATOK!B7," ",ALAPADATOK!C7," ",ALAPADATOK!D7," ",ALAPADATOK!E7," ",ALAPADATOK!F7," ",ALAPADATOK!G7," ",ALAPADATOK!H7)</f>
        <v>9.1.2. melléklet a … / 2019 ( I.31. ) önkormányzati rendelethez</v>
      </c>
    </row>
    <row r="2" spans="1:3" s="85" customFormat="1" ht="21.2" customHeight="1" x14ac:dyDescent="0.2">
      <c r="A2" s="564" t="s">
        <v>61</v>
      </c>
      <c r="B2" s="565" t="str">
        <f>CONCATENATE(ALAPADATOK!A3)</f>
        <v>Sajószöged Községi Önkormányzat</v>
      </c>
      <c r="C2" s="566" t="s">
        <v>54</v>
      </c>
    </row>
    <row r="3" spans="1:3" s="85" customFormat="1" ht="16.5" thickBot="1" x14ac:dyDescent="0.25">
      <c r="A3" s="567" t="s">
        <v>202</v>
      </c>
      <c r="B3" s="568" t="s">
        <v>427</v>
      </c>
      <c r="C3" s="569" t="s">
        <v>60</v>
      </c>
    </row>
    <row r="4" spans="1:3" s="86" customFormat="1" ht="15.95" customHeight="1" thickBot="1" x14ac:dyDescent="0.3">
      <c r="A4" s="570"/>
      <c r="B4" s="570"/>
      <c r="C4" s="571" t="str">
        <f>'KV_9.1.1.sz.mell'!C4</f>
        <v>Forintban!</v>
      </c>
    </row>
    <row r="5" spans="1:3" ht="13.5" thickBot="1" x14ac:dyDescent="0.25">
      <c r="A5" s="572" t="s">
        <v>204</v>
      </c>
      <c r="B5" s="573" t="s">
        <v>560</v>
      </c>
      <c r="C5" s="574" t="s">
        <v>55</v>
      </c>
    </row>
    <row r="6" spans="1:3" s="61" customFormat="1" ht="12.95" customHeight="1" thickBot="1" x14ac:dyDescent="0.25">
      <c r="A6" s="575"/>
      <c r="B6" s="576" t="s">
        <v>490</v>
      </c>
      <c r="C6" s="577" t="s">
        <v>491</v>
      </c>
    </row>
    <row r="7" spans="1:3" s="61" customFormat="1" ht="15.95" customHeight="1" thickBot="1" x14ac:dyDescent="0.25">
      <c r="A7" s="215"/>
      <c r="B7" s="216" t="s">
        <v>56</v>
      </c>
      <c r="C7" s="334"/>
    </row>
    <row r="8" spans="1:3" s="61" customFormat="1" ht="12" customHeight="1" thickBot="1" x14ac:dyDescent="0.25">
      <c r="A8" s="31" t="s">
        <v>18</v>
      </c>
      <c r="B8" s="21" t="s">
        <v>249</v>
      </c>
      <c r="C8" s="274">
        <f>+C9+C10+C11+C12+C13+C14</f>
        <v>0</v>
      </c>
    </row>
    <row r="9" spans="1:3" s="87" customFormat="1" ht="12" customHeight="1" x14ac:dyDescent="0.2">
      <c r="A9" s="411" t="s">
        <v>98</v>
      </c>
      <c r="B9" s="392" t="s">
        <v>250</v>
      </c>
      <c r="C9" s="277"/>
    </row>
    <row r="10" spans="1:3" s="88" customFormat="1" ht="12" customHeight="1" x14ac:dyDescent="0.2">
      <c r="A10" s="412" t="s">
        <v>99</v>
      </c>
      <c r="B10" s="393" t="s">
        <v>251</v>
      </c>
      <c r="C10" s="276"/>
    </row>
    <row r="11" spans="1:3" s="88" customFormat="1" ht="12" customHeight="1" x14ac:dyDescent="0.2">
      <c r="A11" s="412" t="s">
        <v>100</v>
      </c>
      <c r="B11" s="393" t="s">
        <v>547</v>
      </c>
      <c r="C11" s="276"/>
    </row>
    <row r="12" spans="1:3" s="88" customFormat="1" ht="12" customHeight="1" x14ac:dyDescent="0.2">
      <c r="A12" s="412" t="s">
        <v>101</v>
      </c>
      <c r="B12" s="393" t="s">
        <v>253</v>
      </c>
      <c r="C12" s="276"/>
    </row>
    <row r="13" spans="1:3" s="88" customFormat="1" ht="12" customHeight="1" x14ac:dyDescent="0.2">
      <c r="A13" s="412" t="s">
        <v>147</v>
      </c>
      <c r="B13" s="393" t="s">
        <v>503</v>
      </c>
      <c r="C13" s="276"/>
    </row>
    <row r="14" spans="1:3" s="87" customFormat="1" ht="12" customHeight="1" thickBot="1" x14ac:dyDescent="0.25">
      <c r="A14" s="413" t="s">
        <v>102</v>
      </c>
      <c r="B14" s="394" t="s">
        <v>430</v>
      </c>
      <c r="C14" s="276"/>
    </row>
    <row r="15" spans="1:3" s="87" customFormat="1" ht="12" customHeight="1" thickBot="1" x14ac:dyDescent="0.25">
      <c r="A15" s="31" t="s">
        <v>19</v>
      </c>
      <c r="B15" s="269" t="s">
        <v>254</v>
      </c>
      <c r="C15" s="274">
        <f>+C16+C17+C18+C19+C20</f>
        <v>0</v>
      </c>
    </row>
    <row r="16" spans="1:3" s="87" customFormat="1" ht="12" customHeight="1" x14ac:dyDescent="0.2">
      <c r="A16" s="411" t="s">
        <v>104</v>
      </c>
      <c r="B16" s="392" t="s">
        <v>255</v>
      </c>
      <c r="C16" s="277"/>
    </row>
    <row r="17" spans="1:3" s="87" customFormat="1" ht="12" customHeight="1" x14ac:dyDescent="0.2">
      <c r="A17" s="412" t="s">
        <v>105</v>
      </c>
      <c r="B17" s="393" t="s">
        <v>256</v>
      </c>
      <c r="C17" s="276"/>
    </row>
    <row r="18" spans="1:3" s="87" customFormat="1" ht="12" customHeight="1" x14ac:dyDescent="0.2">
      <c r="A18" s="412" t="s">
        <v>106</v>
      </c>
      <c r="B18" s="393" t="s">
        <v>419</v>
      </c>
      <c r="C18" s="276"/>
    </row>
    <row r="19" spans="1:3" s="87" customFormat="1" ht="12" customHeight="1" x14ac:dyDescent="0.2">
      <c r="A19" s="412" t="s">
        <v>107</v>
      </c>
      <c r="B19" s="393" t="s">
        <v>420</v>
      </c>
      <c r="C19" s="276"/>
    </row>
    <row r="20" spans="1:3" s="87" customFormat="1" ht="12" customHeight="1" x14ac:dyDescent="0.2">
      <c r="A20" s="412" t="s">
        <v>108</v>
      </c>
      <c r="B20" s="393" t="s">
        <v>257</v>
      </c>
      <c r="C20" s="276"/>
    </row>
    <row r="21" spans="1:3" s="88" customFormat="1" ht="12" customHeight="1" thickBot="1" x14ac:dyDescent="0.25">
      <c r="A21" s="413" t="s">
        <v>117</v>
      </c>
      <c r="B21" s="394" t="s">
        <v>258</v>
      </c>
      <c r="C21" s="278"/>
    </row>
    <row r="22" spans="1:3" s="88" customFormat="1" ht="12" customHeight="1" thickBot="1" x14ac:dyDescent="0.25">
      <c r="A22" s="31" t="s">
        <v>20</v>
      </c>
      <c r="B22" s="21" t="s">
        <v>259</v>
      </c>
      <c r="C22" s="274">
        <f>+C23+C24+C25+C26+C27</f>
        <v>0</v>
      </c>
    </row>
    <row r="23" spans="1:3" s="88" customFormat="1" ht="12" customHeight="1" x14ac:dyDescent="0.2">
      <c r="A23" s="411" t="s">
        <v>87</v>
      </c>
      <c r="B23" s="392" t="s">
        <v>260</v>
      </c>
      <c r="C23" s="277"/>
    </row>
    <row r="24" spans="1:3" s="87" customFormat="1" ht="12" customHeight="1" x14ac:dyDescent="0.2">
      <c r="A24" s="412" t="s">
        <v>88</v>
      </c>
      <c r="B24" s="393" t="s">
        <v>261</v>
      </c>
      <c r="C24" s="276"/>
    </row>
    <row r="25" spans="1:3" s="88" customFormat="1" ht="12" customHeight="1" x14ac:dyDescent="0.2">
      <c r="A25" s="412" t="s">
        <v>89</v>
      </c>
      <c r="B25" s="393" t="s">
        <v>421</v>
      </c>
      <c r="C25" s="276"/>
    </row>
    <row r="26" spans="1:3" s="88" customFormat="1" ht="12" customHeight="1" x14ac:dyDescent="0.2">
      <c r="A26" s="412" t="s">
        <v>90</v>
      </c>
      <c r="B26" s="393" t="s">
        <v>422</v>
      </c>
      <c r="C26" s="276"/>
    </row>
    <row r="27" spans="1:3" s="88" customFormat="1" ht="12" customHeight="1" x14ac:dyDescent="0.2">
      <c r="A27" s="412" t="s">
        <v>170</v>
      </c>
      <c r="B27" s="393" t="s">
        <v>262</v>
      </c>
      <c r="C27" s="276"/>
    </row>
    <row r="28" spans="1:3" s="88" customFormat="1" ht="12" customHeight="1" thickBot="1" x14ac:dyDescent="0.25">
      <c r="A28" s="413" t="s">
        <v>171</v>
      </c>
      <c r="B28" s="394" t="s">
        <v>263</v>
      </c>
      <c r="C28" s="278"/>
    </row>
    <row r="29" spans="1:3" s="88" customFormat="1" ht="12" customHeight="1" thickBot="1" x14ac:dyDescent="0.25">
      <c r="A29" s="31" t="s">
        <v>172</v>
      </c>
      <c r="B29" s="21" t="s">
        <v>264</v>
      </c>
      <c r="C29" s="280">
        <f>SUM(C30:C36)</f>
        <v>0</v>
      </c>
    </row>
    <row r="30" spans="1:3" s="88" customFormat="1" ht="12" customHeight="1" x14ac:dyDescent="0.2">
      <c r="A30" s="411" t="s">
        <v>265</v>
      </c>
      <c r="B30" s="392" t="s">
        <v>552</v>
      </c>
      <c r="C30" s="277"/>
    </row>
    <row r="31" spans="1:3" s="88" customFormat="1" ht="12" customHeight="1" x14ac:dyDescent="0.2">
      <c r="A31" s="412" t="s">
        <v>266</v>
      </c>
      <c r="B31" s="393" t="s">
        <v>553</v>
      </c>
      <c r="C31" s="276"/>
    </row>
    <row r="32" spans="1:3" s="88" customFormat="1" ht="12" customHeight="1" x14ac:dyDescent="0.2">
      <c r="A32" s="412" t="s">
        <v>267</v>
      </c>
      <c r="B32" s="393" t="s">
        <v>554</v>
      </c>
      <c r="C32" s="276"/>
    </row>
    <row r="33" spans="1:3" s="88" customFormat="1" ht="12" customHeight="1" x14ac:dyDescent="0.2">
      <c r="A33" s="412" t="s">
        <v>268</v>
      </c>
      <c r="B33" s="393" t="s">
        <v>555</v>
      </c>
      <c r="C33" s="276"/>
    </row>
    <row r="34" spans="1:3" s="88" customFormat="1" ht="12" customHeight="1" x14ac:dyDescent="0.2">
      <c r="A34" s="412" t="s">
        <v>549</v>
      </c>
      <c r="B34" s="393" t="s">
        <v>269</v>
      </c>
      <c r="C34" s="276"/>
    </row>
    <row r="35" spans="1:3" s="88" customFormat="1" ht="12" customHeight="1" x14ac:dyDescent="0.2">
      <c r="A35" s="412" t="s">
        <v>550</v>
      </c>
      <c r="B35" s="393" t="s">
        <v>270</v>
      </c>
      <c r="C35" s="276"/>
    </row>
    <row r="36" spans="1:3" s="88" customFormat="1" ht="12" customHeight="1" thickBot="1" x14ac:dyDescent="0.25">
      <c r="A36" s="413" t="s">
        <v>551</v>
      </c>
      <c r="B36" s="394" t="s">
        <v>271</v>
      </c>
      <c r="C36" s="278"/>
    </row>
    <row r="37" spans="1:3" s="88" customFormat="1" ht="12" customHeight="1" thickBot="1" x14ac:dyDescent="0.25">
      <c r="A37" s="31" t="s">
        <v>22</v>
      </c>
      <c r="B37" s="21" t="s">
        <v>431</v>
      </c>
      <c r="C37" s="274">
        <f>SUM(C38:C48)</f>
        <v>0</v>
      </c>
    </row>
    <row r="38" spans="1:3" s="88" customFormat="1" ht="12" customHeight="1" x14ac:dyDescent="0.2">
      <c r="A38" s="411" t="s">
        <v>91</v>
      </c>
      <c r="B38" s="392" t="s">
        <v>274</v>
      </c>
      <c r="C38" s="277"/>
    </row>
    <row r="39" spans="1:3" s="88" customFormat="1" ht="12" customHeight="1" x14ac:dyDescent="0.2">
      <c r="A39" s="412" t="s">
        <v>92</v>
      </c>
      <c r="B39" s="393" t="s">
        <v>275</v>
      </c>
      <c r="C39" s="276"/>
    </row>
    <row r="40" spans="1:3" s="88" customFormat="1" ht="12" customHeight="1" x14ac:dyDescent="0.2">
      <c r="A40" s="412" t="s">
        <v>93</v>
      </c>
      <c r="B40" s="393" t="s">
        <v>276</v>
      </c>
      <c r="C40" s="276"/>
    </row>
    <row r="41" spans="1:3" s="88" customFormat="1" ht="12" customHeight="1" x14ac:dyDescent="0.2">
      <c r="A41" s="412" t="s">
        <v>174</v>
      </c>
      <c r="B41" s="393" t="s">
        <v>277</v>
      </c>
      <c r="C41" s="276"/>
    </row>
    <row r="42" spans="1:3" s="88" customFormat="1" ht="12" customHeight="1" x14ac:dyDescent="0.2">
      <c r="A42" s="412" t="s">
        <v>175</v>
      </c>
      <c r="B42" s="393" t="s">
        <v>278</v>
      </c>
      <c r="C42" s="276"/>
    </row>
    <row r="43" spans="1:3" s="88" customFormat="1" ht="12" customHeight="1" x14ac:dyDescent="0.2">
      <c r="A43" s="412" t="s">
        <v>176</v>
      </c>
      <c r="B43" s="393" t="s">
        <v>279</v>
      </c>
      <c r="C43" s="276"/>
    </row>
    <row r="44" spans="1:3" s="88" customFormat="1" ht="12" customHeight="1" x14ac:dyDescent="0.2">
      <c r="A44" s="412" t="s">
        <v>177</v>
      </c>
      <c r="B44" s="393" t="s">
        <v>280</v>
      </c>
      <c r="C44" s="276"/>
    </row>
    <row r="45" spans="1:3" s="88" customFormat="1" ht="12" customHeight="1" x14ac:dyDescent="0.2">
      <c r="A45" s="412" t="s">
        <v>178</v>
      </c>
      <c r="B45" s="393" t="s">
        <v>558</v>
      </c>
      <c r="C45" s="276"/>
    </row>
    <row r="46" spans="1:3" s="88" customFormat="1" ht="12" customHeight="1" x14ac:dyDescent="0.2">
      <c r="A46" s="412" t="s">
        <v>272</v>
      </c>
      <c r="B46" s="393" t="s">
        <v>282</v>
      </c>
      <c r="C46" s="279"/>
    </row>
    <row r="47" spans="1:3" s="88" customFormat="1" ht="12" customHeight="1" x14ac:dyDescent="0.2">
      <c r="A47" s="413" t="s">
        <v>273</v>
      </c>
      <c r="B47" s="394" t="s">
        <v>433</v>
      </c>
      <c r="C47" s="380"/>
    </row>
    <row r="48" spans="1:3" s="88" customFormat="1" ht="12" customHeight="1" thickBot="1" x14ac:dyDescent="0.25">
      <c r="A48" s="413" t="s">
        <v>432</v>
      </c>
      <c r="B48" s="394" t="s">
        <v>283</v>
      </c>
      <c r="C48" s="380"/>
    </row>
    <row r="49" spans="1:3" s="88" customFormat="1" ht="12" customHeight="1" thickBot="1" x14ac:dyDescent="0.25">
      <c r="A49" s="31" t="s">
        <v>23</v>
      </c>
      <c r="B49" s="21" t="s">
        <v>284</v>
      </c>
      <c r="C49" s="274">
        <f>SUM(C50:C54)</f>
        <v>0</v>
      </c>
    </row>
    <row r="50" spans="1:3" s="88" customFormat="1" ht="12" customHeight="1" x14ac:dyDescent="0.2">
      <c r="A50" s="411" t="s">
        <v>94</v>
      </c>
      <c r="B50" s="392" t="s">
        <v>288</v>
      </c>
      <c r="C50" s="436"/>
    </row>
    <row r="51" spans="1:3" s="88" customFormat="1" ht="12" customHeight="1" x14ac:dyDescent="0.2">
      <c r="A51" s="412" t="s">
        <v>95</v>
      </c>
      <c r="B51" s="393" t="s">
        <v>289</v>
      </c>
      <c r="C51" s="279"/>
    </row>
    <row r="52" spans="1:3" s="88" customFormat="1" ht="12" customHeight="1" x14ac:dyDescent="0.2">
      <c r="A52" s="412" t="s">
        <v>285</v>
      </c>
      <c r="B52" s="393" t="s">
        <v>290</v>
      </c>
      <c r="C52" s="279"/>
    </row>
    <row r="53" spans="1:3" s="88" customFormat="1" ht="12" customHeight="1" x14ac:dyDescent="0.2">
      <c r="A53" s="412" t="s">
        <v>286</v>
      </c>
      <c r="B53" s="393" t="s">
        <v>291</v>
      </c>
      <c r="C53" s="279"/>
    </row>
    <row r="54" spans="1:3" s="88" customFormat="1" ht="12" customHeight="1" thickBot="1" x14ac:dyDescent="0.25">
      <c r="A54" s="413" t="s">
        <v>287</v>
      </c>
      <c r="B54" s="394" t="s">
        <v>292</v>
      </c>
      <c r="C54" s="380"/>
    </row>
    <row r="55" spans="1:3" s="88" customFormat="1" ht="12" customHeight="1" thickBot="1" x14ac:dyDescent="0.25">
      <c r="A55" s="31" t="s">
        <v>179</v>
      </c>
      <c r="B55" s="21" t="s">
        <v>293</v>
      </c>
      <c r="C55" s="274">
        <f>SUM(C56:C58)</f>
        <v>0</v>
      </c>
    </row>
    <row r="56" spans="1:3" s="88" customFormat="1" ht="12" customHeight="1" x14ac:dyDescent="0.2">
      <c r="A56" s="411" t="s">
        <v>96</v>
      </c>
      <c r="B56" s="392" t="s">
        <v>294</v>
      </c>
      <c r="C56" s="277"/>
    </row>
    <row r="57" spans="1:3" s="88" customFormat="1" ht="12" customHeight="1" x14ac:dyDescent="0.2">
      <c r="A57" s="412" t="s">
        <v>97</v>
      </c>
      <c r="B57" s="393" t="s">
        <v>423</v>
      </c>
      <c r="C57" s="276"/>
    </row>
    <row r="58" spans="1:3" s="88" customFormat="1" ht="12" customHeight="1" x14ac:dyDescent="0.2">
      <c r="A58" s="412" t="s">
        <v>297</v>
      </c>
      <c r="B58" s="393" t="s">
        <v>295</v>
      </c>
      <c r="C58" s="276"/>
    </row>
    <row r="59" spans="1:3" s="88" customFormat="1" ht="12" customHeight="1" thickBot="1" x14ac:dyDescent="0.25">
      <c r="A59" s="413" t="s">
        <v>298</v>
      </c>
      <c r="B59" s="394" t="s">
        <v>296</v>
      </c>
      <c r="C59" s="278"/>
    </row>
    <row r="60" spans="1:3" s="88" customFormat="1" ht="12" customHeight="1" thickBot="1" x14ac:dyDescent="0.25">
      <c r="A60" s="31" t="s">
        <v>25</v>
      </c>
      <c r="B60" s="269" t="s">
        <v>299</v>
      </c>
      <c r="C60" s="274">
        <f>SUM(C61:C63)</f>
        <v>0</v>
      </c>
    </row>
    <row r="61" spans="1:3" s="88" customFormat="1" ht="12" customHeight="1" x14ac:dyDescent="0.2">
      <c r="A61" s="411" t="s">
        <v>180</v>
      </c>
      <c r="B61" s="392" t="s">
        <v>301</v>
      </c>
      <c r="C61" s="279"/>
    </row>
    <row r="62" spans="1:3" s="88" customFormat="1" ht="12" customHeight="1" x14ac:dyDescent="0.2">
      <c r="A62" s="412" t="s">
        <v>181</v>
      </c>
      <c r="B62" s="393" t="s">
        <v>424</v>
      </c>
      <c r="C62" s="279"/>
    </row>
    <row r="63" spans="1:3" s="88" customFormat="1" ht="12" customHeight="1" x14ac:dyDescent="0.2">
      <c r="A63" s="412" t="s">
        <v>228</v>
      </c>
      <c r="B63" s="393" t="s">
        <v>302</v>
      </c>
      <c r="C63" s="279"/>
    </row>
    <row r="64" spans="1:3" s="88" customFormat="1" ht="12" customHeight="1" thickBot="1" x14ac:dyDescent="0.25">
      <c r="A64" s="413" t="s">
        <v>300</v>
      </c>
      <c r="B64" s="394" t="s">
        <v>303</v>
      </c>
      <c r="C64" s="279"/>
    </row>
    <row r="65" spans="1:3" s="88" customFormat="1" ht="12" customHeight="1" thickBot="1" x14ac:dyDescent="0.25">
      <c r="A65" s="31" t="s">
        <v>26</v>
      </c>
      <c r="B65" s="21" t="s">
        <v>304</v>
      </c>
      <c r="C65" s="280">
        <f>+C8+C15+C22+C29+C37+C49+C55+C60</f>
        <v>0</v>
      </c>
    </row>
    <row r="66" spans="1:3" s="88" customFormat="1" ht="12" customHeight="1" thickBot="1" x14ac:dyDescent="0.2">
      <c r="A66" s="414" t="s">
        <v>391</v>
      </c>
      <c r="B66" s="269" t="s">
        <v>306</v>
      </c>
      <c r="C66" s="274">
        <f>SUM(C67:C69)</f>
        <v>0</v>
      </c>
    </row>
    <row r="67" spans="1:3" s="88" customFormat="1" ht="12" customHeight="1" x14ac:dyDescent="0.2">
      <c r="A67" s="411" t="s">
        <v>334</v>
      </c>
      <c r="B67" s="392" t="s">
        <v>307</v>
      </c>
      <c r="C67" s="279"/>
    </row>
    <row r="68" spans="1:3" s="88" customFormat="1" ht="12" customHeight="1" x14ac:dyDescent="0.2">
      <c r="A68" s="412" t="s">
        <v>343</v>
      </c>
      <c r="B68" s="393" t="s">
        <v>308</v>
      </c>
      <c r="C68" s="279"/>
    </row>
    <row r="69" spans="1:3" s="88" customFormat="1" ht="12" customHeight="1" thickBot="1" x14ac:dyDescent="0.25">
      <c r="A69" s="413" t="s">
        <v>344</v>
      </c>
      <c r="B69" s="395" t="s">
        <v>309</v>
      </c>
      <c r="C69" s="279"/>
    </row>
    <row r="70" spans="1:3" s="88" customFormat="1" ht="12" customHeight="1" thickBot="1" x14ac:dyDescent="0.2">
      <c r="A70" s="414" t="s">
        <v>310</v>
      </c>
      <c r="B70" s="269" t="s">
        <v>311</v>
      </c>
      <c r="C70" s="274">
        <f>SUM(C71:C74)</f>
        <v>0</v>
      </c>
    </row>
    <row r="71" spans="1:3" s="88" customFormat="1" ht="12" customHeight="1" x14ac:dyDescent="0.2">
      <c r="A71" s="411" t="s">
        <v>148</v>
      </c>
      <c r="B71" s="392" t="s">
        <v>312</v>
      </c>
      <c r="C71" s="279"/>
    </row>
    <row r="72" spans="1:3" s="88" customFormat="1" ht="12" customHeight="1" x14ac:dyDescent="0.2">
      <c r="A72" s="412" t="s">
        <v>149</v>
      </c>
      <c r="B72" s="393" t="s">
        <v>566</v>
      </c>
      <c r="C72" s="279"/>
    </row>
    <row r="73" spans="1:3" s="88" customFormat="1" ht="12" customHeight="1" x14ac:dyDescent="0.2">
      <c r="A73" s="412" t="s">
        <v>335</v>
      </c>
      <c r="B73" s="393" t="s">
        <v>313</v>
      </c>
      <c r="C73" s="279"/>
    </row>
    <row r="74" spans="1:3" s="88" customFormat="1" ht="12" customHeight="1" thickBot="1" x14ac:dyDescent="0.25">
      <c r="A74" s="413" t="s">
        <v>336</v>
      </c>
      <c r="B74" s="271" t="s">
        <v>567</v>
      </c>
      <c r="C74" s="279"/>
    </row>
    <row r="75" spans="1:3" s="88" customFormat="1" ht="12" customHeight="1" thickBot="1" x14ac:dyDescent="0.2">
      <c r="A75" s="414" t="s">
        <v>314</v>
      </c>
      <c r="B75" s="269" t="s">
        <v>315</v>
      </c>
      <c r="C75" s="274">
        <f>SUM(C76:C77)</f>
        <v>0</v>
      </c>
    </row>
    <row r="76" spans="1:3" s="88" customFormat="1" ht="12" customHeight="1" x14ac:dyDescent="0.2">
      <c r="A76" s="411" t="s">
        <v>337</v>
      </c>
      <c r="B76" s="392" t="s">
        <v>316</v>
      </c>
      <c r="C76" s="279"/>
    </row>
    <row r="77" spans="1:3" s="88" customFormat="1" ht="12" customHeight="1" thickBot="1" x14ac:dyDescent="0.25">
      <c r="A77" s="413" t="s">
        <v>338</v>
      </c>
      <c r="B77" s="394" t="s">
        <v>317</v>
      </c>
      <c r="C77" s="279"/>
    </row>
    <row r="78" spans="1:3" s="87" customFormat="1" ht="12" customHeight="1" thickBot="1" x14ac:dyDescent="0.2">
      <c r="A78" s="414" t="s">
        <v>318</v>
      </c>
      <c r="B78" s="269" t="s">
        <v>319</v>
      </c>
      <c r="C78" s="274">
        <f>SUM(C79:C81)</f>
        <v>0</v>
      </c>
    </row>
    <row r="79" spans="1:3" s="88" customFormat="1" ht="12" customHeight="1" x14ac:dyDescent="0.2">
      <c r="A79" s="411" t="s">
        <v>339</v>
      </c>
      <c r="B79" s="392" t="s">
        <v>320</v>
      </c>
      <c r="C79" s="279"/>
    </row>
    <row r="80" spans="1:3" s="88" customFormat="1" ht="12" customHeight="1" x14ac:dyDescent="0.2">
      <c r="A80" s="412" t="s">
        <v>340</v>
      </c>
      <c r="B80" s="393" t="s">
        <v>321</v>
      </c>
      <c r="C80" s="279"/>
    </row>
    <row r="81" spans="1:3" s="88" customFormat="1" ht="12" customHeight="1" thickBot="1" x14ac:dyDescent="0.25">
      <c r="A81" s="413" t="s">
        <v>341</v>
      </c>
      <c r="B81" s="394" t="s">
        <v>568</v>
      </c>
      <c r="C81" s="279"/>
    </row>
    <row r="82" spans="1:3" s="88" customFormat="1" ht="12" customHeight="1" thickBot="1" x14ac:dyDescent="0.2">
      <c r="A82" s="414" t="s">
        <v>322</v>
      </c>
      <c r="B82" s="269" t="s">
        <v>342</v>
      </c>
      <c r="C82" s="274">
        <f>SUM(C83:C86)</f>
        <v>0</v>
      </c>
    </row>
    <row r="83" spans="1:3" s="88" customFormat="1" ht="12" customHeight="1" x14ac:dyDescent="0.2">
      <c r="A83" s="415" t="s">
        <v>323</v>
      </c>
      <c r="B83" s="392" t="s">
        <v>324</v>
      </c>
      <c r="C83" s="279"/>
    </row>
    <row r="84" spans="1:3" s="88" customFormat="1" ht="12" customHeight="1" x14ac:dyDescent="0.2">
      <c r="A84" s="416" t="s">
        <v>325</v>
      </c>
      <c r="B84" s="393" t="s">
        <v>326</v>
      </c>
      <c r="C84" s="279"/>
    </row>
    <row r="85" spans="1:3" s="88" customFormat="1" ht="12" customHeight="1" x14ac:dyDescent="0.2">
      <c r="A85" s="416" t="s">
        <v>327</v>
      </c>
      <c r="B85" s="393" t="s">
        <v>328</v>
      </c>
      <c r="C85" s="279"/>
    </row>
    <row r="86" spans="1:3" s="87" customFormat="1" ht="12" customHeight="1" thickBot="1" x14ac:dyDescent="0.25">
      <c r="A86" s="417" t="s">
        <v>329</v>
      </c>
      <c r="B86" s="394" t="s">
        <v>330</v>
      </c>
      <c r="C86" s="279"/>
    </row>
    <row r="87" spans="1:3" s="87" customFormat="1" ht="12" customHeight="1" thickBot="1" x14ac:dyDescent="0.2">
      <c r="A87" s="414" t="s">
        <v>331</v>
      </c>
      <c r="B87" s="269" t="s">
        <v>472</v>
      </c>
      <c r="C87" s="437"/>
    </row>
    <row r="88" spans="1:3" s="87" customFormat="1" ht="12" customHeight="1" thickBot="1" x14ac:dyDescent="0.2">
      <c r="A88" s="414" t="s">
        <v>504</v>
      </c>
      <c r="B88" s="269" t="s">
        <v>332</v>
      </c>
      <c r="C88" s="437"/>
    </row>
    <row r="89" spans="1:3" s="87" customFormat="1" ht="12" customHeight="1" thickBot="1" x14ac:dyDescent="0.2">
      <c r="A89" s="414" t="s">
        <v>505</v>
      </c>
      <c r="B89" s="399" t="s">
        <v>475</v>
      </c>
      <c r="C89" s="280">
        <f>+C66+C70+C75+C78+C82+C88+C87</f>
        <v>0</v>
      </c>
    </row>
    <row r="90" spans="1:3" s="87" customFormat="1" ht="12" customHeight="1" thickBot="1" x14ac:dyDescent="0.2">
      <c r="A90" s="418" t="s">
        <v>506</v>
      </c>
      <c r="B90" s="400" t="s">
        <v>507</v>
      </c>
      <c r="C90" s="280">
        <f>+C65+C89</f>
        <v>0</v>
      </c>
    </row>
    <row r="91" spans="1:3" s="88" customFormat="1" ht="15.2" customHeight="1" thickBot="1" x14ac:dyDescent="0.25">
      <c r="A91" s="221"/>
      <c r="B91" s="222"/>
      <c r="C91" s="339"/>
    </row>
    <row r="92" spans="1:3" s="61" customFormat="1" ht="16.5" customHeight="1" thickBot="1" x14ac:dyDescent="0.25">
      <c r="A92" s="225"/>
      <c r="B92" s="226" t="s">
        <v>57</v>
      </c>
      <c r="C92" s="341"/>
    </row>
    <row r="93" spans="1:3" s="89" customFormat="1" ht="12" customHeight="1" thickBot="1" x14ac:dyDescent="0.25">
      <c r="A93" s="386" t="s">
        <v>18</v>
      </c>
      <c r="B93" s="27" t="s">
        <v>511</v>
      </c>
      <c r="C93" s="273">
        <f>+C94+C95+C96+C97+C98+C111</f>
        <v>0</v>
      </c>
    </row>
    <row r="94" spans="1:3" ht="12" customHeight="1" x14ac:dyDescent="0.2">
      <c r="A94" s="419" t="s">
        <v>98</v>
      </c>
      <c r="B94" s="10" t="s">
        <v>49</v>
      </c>
      <c r="C94" s="275"/>
    </row>
    <row r="95" spans="1:3" ht="12" customHeight="1" x14ac:dyDescent="0.2">
      <c r="A95" s="412" t="s">
        <v>99</v>
      </c>
      <c r="B95" s="8" t="s">
        <v>182</v>
      </c>
      <c r="C95" s="276"/>
    </row>
    <row r="96" spans="1:3" ht="12" customHeight="1" x14ac:dyDescent="0.2">
      <c r="A96" s="412" t="s">
        <v>100</v>
      </c>
      <c r="B96" s="8" t="s">
        <v>139</v>
      </c>
      <c r="C96" s="278"/>
    </row>
    <row r="97" spans="1:3" ht="12" customHeight="1" x14ac:dyDescent="0.2">
      <c r="A97" s="412" t="s">
        <v>101</v>
      </c>
      <c r="B97" s="11" t="s">
        <v>183</v>
      </c>
      <c r="C97" s="278"/>
    </row>
    <row r="98" spans="1:3" ht="12" customHeight="1" x14ac:dyDescent="0.2">
      <c r="A98" s="412" t="s">
        <v>112</v>
      </c>
      <c r="B98" s="19" t="s">
        <v>184</v>
      </c>
      <c r="C98" s="278"/>
    </row>
    <row r="99" spans="1:3" ht="12" customHeight="1" x14ac:dyDescent="0.2">
      <c r="A99" s="412" t="s">
        <v>102</v>
      </c>
      <c r="B99" s="8" t="s">
        <v>508</v>
      </c>
      <c r="C99" s="278"/>
    </row>
    <row r="100" spans="1:3" ht="12" customHeight="1" x14ac:dyDescent="0.2">
      <c r="A100" s="412" t="s">
        <v>103</v>
      </c>
      <c r="B100" s="132" t="s">
        <v>438</v>
      </c>
      <c r="C100" s="278"/>
    </row>
    <row r="101" spans="1:3" ht="12" customHeight="1" x14ac:dyDescent="0.2">
      <c r="A101" s="412" t="s">
        <v>113</v>
      </c>
      <c r="B101" s="132" t="s">
        <v>437</v>
      </c>
      <c r="C101" s="278"/>
    </row>
    <row r="102" spans="1:3" ht="12" customHeight="1" x14ac:dyDescent="0.2">
      <c r="A102" s="412" t="s">
        <v>114</v>
      </c>
      <c r="B102" s="132" t="s">
        <v>348</v>
      </c>
      <c r="C102" s="278"/>
    </row>
    <row r="103" spans="1:3" ht="12" customHeight="1" x14ac:dyDescent="0.2">
      <c r="A103" s="412" t="s">
        <v>115</v>
      </c>
      <c r="B103" s="133" t="s">
        <v>349</v>
      </c>
      <c r="C103" s="278"/>
    </row>
    <row r="104" spans="1:3" ht="12" customHeight="1" x14ac:dyDescent="0.2">
      <c r="A104" s="412" t="s">
        <v>116</v>
      </c>
      <c r="B104" s="133" t="s">
        <v>350</v>
      </c>
      <c r="C104" s="278"/>
    </row>
    <row r="105" spans="1:3" ht="12" customHeight="1" x14ac:dyDescent="0.2">
      <c r="A105" s="412" t="s">
        <v>118</v>
      </c>
      <c r="B105" s="132" t="s">
        <v>351</v>
      </c>
      <c r="C105" s="278"/>
    </row>
    <row r="106" spans="1:3" ht="12" customHeight="1" x14ac:dyDescent="0.2">
      <c r="A106" s="412" t="s">
        <v>185</v>
      </c>
      <c r="B106" s="132" t="s">
        <v>352</v>
      </c>
      <c r="C106" s="278"/>
    </row>
    <row r="107" spans="1:3" ht="12" customHeight="1" x14ac:dyDescent="0.2">
      <c r="A107" s="412" t="s">
        <v>346</v>
      </c>
      <c r="B107" s="133" t="s">
        <v>353</v>
      </c>
      <c r="C107" s="278"/>
    </row>
    <row r="108" spans="1:3" ht="12" customHeight="1" x14ac:dyDescent="0.2">
      <c r="A108" s="420" t="s">
        <v>347</v>
      </c>
      <c r="B108" s="134" t="s">
        <v>354</v>
      </c>
      <c r="C108" s="278"/>
    </row>
    <row r="109" spans="1:3" ht="12" customHeight="1" x14ac:dyDescent="0.2">
      <c r="A109" s="412" t="s">
        <v>435</v>
      </c>
      <c r="B109" s="134" t="s">
        <v>355</v>
      </c>
      <c r="C109" s="278"/>
    </row>
    <row r="110" spans="1:3" ht="12" customHeight="1" x14ac:dyDescent="0.2">
      <c r="A110" s="412" t="s">
        <v>436</v>
      </c>
      <c r="B110" s="133" t="s">
        <v>356</v>
      </c>
      <c r="C110" s="276"/>
    </row>
    <row r="111" spans="1:3" ht="12" customHeight="1" x14ac:dyDescent="0.2">
      <c r="A111" s="412" t="s">
        <v>440</v>
      </c>
      <c r="B111" s="11" t="s">
        <v>50</v>
      </c>
      <c r="C111" s="276"/>
    </row>
    <row r="112" spans="1:3" ht="12" customHeight="1" x14ac:dyDescent="0.2">
      <c r="A112" s="413" t="s">
        <v>441</v>
      </c>
      <c r="B112" s="8" t="s">
        <v>509</v>
      </c>
      <c r="C112" s="278"/>
    </row>
    <row r="113" spans="1:3" ht="12" customHeight="1" thickBot="1" x14ac:dyDescent="0.25">
      <c r="A113" s="421" t="s">
        <v>442</v>
      </c>
      <c r="B113" s="135" t="s">
        <v>510</v>
      </c>
      <c r="C113" s="282"/>
    </row>
    <row r="114" spans="1:3" ht="12" customHeight="1" thickBot="1" x14ac:dyDescent="0.25">
      <c r="A114" s="31" t="s">
        <v>19</v>
      </c>
      <c r="B114" s="26" t="s">
        <v>357</v>
      </c>
      <c r="C114" s="274">
        <f>+C115+C117+C119</f>
        <v>0</v>
      </c>
    </row>
    <row r="115" spans="1:3" ht="12" customHeight="1" x14ac:dyDescent="0.2">
      <c r="A115" s="411" t="s">
        <v>104</v>
      </c>
      <c r="B115" s="8" t="s">
        <v>227</v>
      </c>
      <c r="C115" s="277"/>
    </row>
    <row r="116" spans="1:3" ht="12" customHeight="1" x14ac:dyDescent="0.2">
      <c r="A116" s="411" t="s">
        <v>105</v>
      </c>
      <c r="B116" s="12" t="s">
        <v>361</v>
      </c>
      <c r="C116" s="277"/>
    </row>
    <row r="117" spans="1:3" ht="12" customHeight="1" x14ac:dyDescent="0.2">
      <c r="A117" s="411" t="s">
        <v>106</v>
      </c>
      <c r="B117" s="12" t="s">
        <v>186</v>
      </c>
      <c r="C117" s="276"/>
    </row>
    <row r="118" spans="1:3" ht="12" customHeight="1" x14ac:dyDescent="0.2">
      <c r="A118" s="411" t="s">
        <v>107</v>
      </c>
      <c r="B118" s="12" t="s">
        <v>362</v>
      </c>
      <c r="C118" s="244"/>
    </row>
    <row r="119" spans="1:3" ht="12" customHeight="1" x14ac:dyDescent="0.2">
      <c r="A119" s="411" t="s">
        <v>108</v>
      </c>
      <c r="B119" s="271" t="s">
        <v>229</v>
      </c>
      <c r="C119" s="244"/>
    </row>
    <row r="120" spans="1:3" ht="12" customHeight="1" x14ac:dyDescent="0.2">
      <c r="A120" s="411" t="s">
        <v>117</v>
      </c>
      <c r="B120" s="270" t="s">
        <v>425</v>
      </c>
      <c r="C120" s="244"/>
    </row>
    <row r="121" spans="1:3" ht="12" customHeight="1" x14ac:dyDescent="0.2">
      <c r="A121" s="411" t="s">
        <v>119</v>
      </c>
      <c r="B121" s="388" t="s">
        <v>367</v>
      </c>
      <c r="C121" s="244"/>
    </row>
    <row r="122" spans="1:3" ht="12" customHeight="1" x14ac:dyDescent="0.2">
      <c r="A122" s="411" t="s">
        <v>187</v>
      </c>
      <c r="B122" s="133" t="s">
        <v>350</v>
      </c>
      <c r="C122" s="244"/>
    </row>
    <row r="123" spans="1:3" ht="12" customHeight="1" x14ac:dyDescent="0.2">
      <c r="A123" s="411" t="s">
        <v>188</v>
      </c>
      <c r="B123" s="133" t="s">
        <v>366</v>
      </c>
      <c r="C123" s="244"/>
    </row>
    <row r="124" spans="1:3" ht="12" customHeight="1" x14ac:dyDescent="0.2">
      <c r="A124" s="411" t="s">
        <v>189</v>
      </c>
      <c r="B124" s="133" t="s">
        <v>365</v>
      </c>
      <c r="C124" s="244"/>
    </row>
    <row r="125" spans="1:3" ht="12" customHeight="1" x14ac:dyDescent="0.2">
      <c r="A125" s="411" t="s">
        <v>358</v>
      </c>
      <c r="B125" s="133" t="s">
        <v>353</v>
      </c>
      <c r="C125" s="244"/>
    </row>
    <row r="126" spans="1:3" ht="12" customHeight="1" x14ac:dyDescent="0.2">
      <c r="A126" s="411" t="s">
        <v>359</v>
      </c>
      <c r="B126" s="133" t="s">
        <v>364</v>
      </c>
      <c r="C126" s="244"/>
    </row>
    <row r="127" spans="1:3" ht="12" customHeight="1" thickBot="1" x14ac:dyDescent="0.25">
      <c r="A127" s="420" t="s">
        <v>360</v>
      </c>
      <c r="B127" s="133" t="s">
        <v>363</v>
      </c>
      <c r="C127" s="246"/>
    </row>
    <row r="128" spans="1:3" ht="12" customHeight="1" thickBot="1" x14ac:dyDescent="0.25">
      <c r="A128" s="31" t="s">
        <v>20</v>
      </c>
      <c r="B128" s="116" t="s">
        <v>445</v>
      </c>
      <c r="C128" s="274">
        <f>+C93+C114</f>
        <v>0</v>
      </c>
    </row>
    <row r="129" spans="1:11" ht="12" customHeight="1" thickBot="1" x14ac:dyDescent="0.25">
      <c r="A129" s="31" t="s">
        <v>21</v>
      </c>
      <c r="B129" s="116" t="s">
        <v>446</v>
      </c>
      <c r="C129" s="274">
        <f>+C130+C131+C132</f>
        <v>0</v>
      </c>
    </row>
    <row r="130" spans="1:11" s="89" customFormat="1" ht="12" customHeight="1" x14ac:dyDescent="0.2">
      <c r="A130" s="411" t="s">
        <v>265</v>
      </c>
      <c r="B130" s="9" t="s">
        <v>514</v>
      </c>
      <c r="C130" s="244"/>
    </row>
    <row r="131" spans="1:11" ht="12" customHeight="1" x14ac:dyDescent="0.2">
      <c r="A131" s="411" t="s">
        <v>266</v>
      </c>
      <c r="B131" s="9" t="s">
        <v>454</v>
      </c>
      <c r="C131" s="244"/>
    </row>
    <row r="132" spans="1:11" ht="12" customHeight="1" thickBot="1" x14ac:dyDescent="0.25">
      <c r="A132" s="420" t="s">
        <v>267</v>
      </c>
      <c r="B132" s="7" t="s">
        <v>513</v>
      </c>
      <c r="C132" s="244"/>
    </row>
    <row r="133" spans="1:11" ht="12" customHeight="1" thickBot="1" x14ac:dyDescent="0.25">
      <c r="A133" s="31" t="s">
        <v>22</v>
      </c>
      <c r="B133" s="116" t="s">
        <v>447</v>
      </c>
      <c r="C133" s="274">
        <f>+C134+C135+C136+C137+C138+C139</f>
        <v>0</v>
      </c>
    </row>
    <row r="134" spans="1:11" ht="12" customHeight="1" x14ac:dyDescent="0.2">
      <c r="A134" s="411" t="s">
        <v>91</v>
      </c>
      <c r="B134" s="9" t="s">
        <v>456</v>
      </c>
      <c r="C134" s="244"/>
    </row>
    <row r="135" spans="1:11" ht="12" customHeight="1" x14ac:dyDescent="0.2">
      <c r="A135" s="411" t="s">
        <v>92</v>
      </c>
      <c r="B135" s="9" t="s">
        <v>448</v>
      </c>
      <c r="C135" s="244"/>
    </row>
    <row r="136" spans="1:11" ht="12" customHeight="1" x14ac:dyDescent="0.2">
      <c r="A136" s="411" t="s">
        <v>93</v>
      </c>
      <c r="B136" s="9" t="s">
        <v>449</v>
      </c>
      <c r="C136" s="244"/>
    </row>
    <row r="137" spans="1:11" ht="12" customHeight="1" x14ac:dyDescent="0.2">
      <c r="A137" s="411" t="s">
        <v>174</v>
      </c>
      <c r="B137" s="9" t="s">
        <v>512</v>
      </c>
      <c r="C137" s="244"/>
    </row>
    <row r="138" spans="1:11" ht="12" customHeight="1" x14ac:dyDescent="0.2">
      <c r="A138" s="411" t="s">
        <v>175</v>
      </c>
      <c r="B138" s="9" t="s">
        <v>451</v>
      </c>
      <c r="C138" s="244"/>
    </row>
    <row r="139" spans="1:11" s="89" customFormat="1" ht="12" customHeight="1" thickBot="1" x14ac:dyDescent="0.25">
      <c r="A139" s="420" t="s">
        <v>176</v>
      </c>
      <c r="B139" s="7" t="s">
        <v>452</v>
      </c>
      <c r="C139" s="244"/>
    </row>
    <row r="140" spans="1:11" ht="12" customHeight="1" thickBot="1" x14ac:dyDescent="0.25">
      <c r="A140" s="31" t="s">
        <v>23</v>
      </c>
      <c r="B140" s="116" t="s">
        <v>538</v>
      </c>
      <c r="C140" s="280">
        <f>+C141+C142+C144+C145+C143</f>
        <v>0</v>
      </c>
      <c r="K140" s="232"/>
    </row>
    <row r="141" spans="1:11" x14ac:dyDescent="0.2">
      <c r="A141" s="411" t="s">
        <v>94</v>
      </c>
      <c r="B141" s="9" t="s">
        <v>368</v>
      </c>
      <c r="C141" s="244"/>
    </row>
    <row r="142" spans="1:11" ht="12" customHeight="1" x14ac:dyDescent="0.2">
      <c r="A142" s="411" t="s">
        <v>95</v>
      </c>
      <c r="B142" s="9" t="s">
        <v>369</v>
      </c>
      <c r="C142" s="244"/>
    </row>
    <row r="143" spans="1:11" s="89" customFormat="1" ht="12" customHeight="1" x14ac:dyDescent="0.2">
      <c r="A143" s="411" t="s">
        <v>285</v>
      </c>
      <c r="B143" s="9" t="s">
        <v>537</v>
      </c>
      <c r="C143" s="244"/>
    </row>
    <row r="144" spans="1:11" s="89" customFormat="1" ht="12" customHeight="1" x14ac:dyDescent="0.2">
      <c r="A144" s="411" t="s">
        <v>286</v>
      </c>
      <c r="B144" s="9" t="s">
        <v>461</v>
      </c>
      <c r="C144" s="244"/>
    </row>
    <row r="145" spans="1:3" s="89" customFormat="1" ht="12" customHeight="1" thickBot="1" x14ac:dyDescent="0.25">
      <c r="A145" s="420" t="s">
        <v>287</v>
      </c>
      <c r="B145" s="7" t="s">
        <v>387</v>
      </c>
      <c r="C145" s="244"/>
    </row>
    <row r="146" spans="1:3" s="89" customFormat="1" ht="12" customHeight="1" thickBot="1" x14ac:dyDescent="0.25">
      <c r="A146" s="31" t="s">
        <v>24</v>
      </c>
      <c r="B146" s="116" t="s">
        <v>462</v>
      </c>
      <c r="C146" s="283">
        <f>+C147+C148+C149+C150+C151</f>
        <v>0</v>
      </c>
    </row>
    <row r="147" spans="1:3" s="89" customFormat="1" ht="12" customHeight="1" x14ac:dyDescent="0.2">
      <c r="A147" s="411" t="s">
        <v>96</v>
      </c>
      <c r="B147" s="9" t="s">
        <v>457</v>
      </c>
      <c r="C147" s="244"/>
    </row>
    <row r="148" spans="1:3" s="89" customFormat="1" ht="12" customHeight="1" x14ac:dyDescent="0.2">
      <c r="A148" s="411" t="s">
        <v>97</v>
      </c>
      <c r="B148" s="9" t="s">
        <v>464</v>
      </c>
      <c r="C148" s="244"/>
    </row>
    <row r="149" spans="1:3" s="89" customFormat="1" ht="12" customHeight="1" x14ac:dyDescent="0.2">
      <c r="A149" s="411" t="s">
        <v>297</v>
      </c>
      <c r="B149" s="9" t="s">
        <v>459</v>
      </c>
      <c r="C149" s="244"/>
    </row>
    <row r="150" spans="1:3" ht="12.75" customHeight="1" x14ac:dyDescent="0.2">
      <c r="A150" s="411" t="s">
        <v>298</v>
      </c>
      <c r="B150" s="9" t="s">
        <v>515</v>
      </c>
      <c r="C150" s="244"/>
    </row>
    <row r="151" spans="1:3" ht="12.75" customHeight="1" thickBot="1" x14ac:dyDescent="0.25">
      <c r="A151" s="420" t="s">
        <v>463</v>
      </c>
      <c r="B151" s="7" t="s">
        <v>466</v>
      </c>
      <c r="C151" s="246"/>
    </row>
    <row r="152" spans="1:3" ht="12.75" customHeight="1" thickBot="1" x14ac:dyDescent="0.25">
      <c r="A152" s="465" t="s">
        <v>25</v>
      </c>
      <c r="B152" s="116" t="s">
        <v>467</v>
      </c>
      <c r="C152" s="283"/>
    </row>
    <row r="153" spans="1:3" ht="12" customHeight="1" thickBot="1" x14ac:dyDescent="0.25">
      <c r="A153" s="465" t="s">
        <v>26</v>
      </c>
      <c r="B153" s="116" t="s">
        <v>468</v>
      </c>
      <c r="C153" s="283"/>
    </row>
    <row r="154" spans="1:3" ht="15.2" customHeight="1" thickBot="1" x14ac:dyDescent="0.25">
      <c r="A154" s="31" t="s">
        <v>27</v>
      </c>
      <c r="B154" s="116" t="s">
        <v>470</v>
      </c>
      <c r="C154" s="402">
        <f>+C129+C133+C140+C146+C152+C153</f>
        <v>0</v>
      </c>
    </row>
    <row r="155" spans="1:3" ht="13.5" thickBot="1" x14ac:dyDescent="0.25">
      <c r="A155" s="422" t="s">
        <v>28</v>
      </c>
      <c r="B155" s="357" t="s">
        <v>469</v>
      </c>
      <c r="C155" s="402">
        <f>+C128+C154</f>
        <v>0</v>
      </c>
    </row>
    <row r="156" spans="1:3" ht="15.2" customHeight="1" thickBot="1" x14ac:dyDescent="0.25">
      <c r="A156" s="365"/>
      <c r="B156" s="366"/>
      <c r="C156" s="584">
        <f>C90-C155</f>
        <v>0</v>
      </c>
    </row>
    <row r="157" spans="1:3" ht="14.45" customHeight="1" thickBot="1" x14ac:dyDescent="0.25">
      <c r="A157" s="230" t="s">
        <v>516</v>
      </c>
      <c r="B157" s="231"/>
      <c r="C157" s="113"/>
    </row>
    <row r="158" spans="1:3" ht="13.5" thickBot="1" x14ac:dyDescent="0.25">
      <c r="A158" s="230" t="s">
        <v>205</v>
      </c>
      <c r="B158" s="231"/>
      <c r="C158" s="113"/>
    </row>
    <row r="159" spans="1:3" x14ac:dyDescent="0.2">
      <c r="A159" s="581"/>
      <c r="B159" s="582"/>
      <c r="C159" s="583"/>
    </row>
    <row r="160" spans="1:3" x14ac:dyDescent="0.2">
      <c r="A160" s="581"/>
      <c r="B160" s="582"/>
    </row>
    <row r="161" spans="1:3" x14ac:dyDescent="0.2">
      <c r="A161" s="581"/>
      <c r="B161" s="582"/>
      <c r="C161" s="583"/>
    </row>
    <row r="162" spans="1:3" x14ac:dyDescent="0.2">
      <c r="A162" s="581"/>
      <c r="B162" s="582"/>
      <c r="C162" s="583"/>
    </row>
    <row r="163" spans="1:3" x14ac:dyDescent="0.2">
      <c r="A163" s="581"/>
      <c r="B163" s="582"/>
      <c r="C163" s="583"/>
    </row>
    <row r="164" spans="1:3" x14ac:dyDescent="0.2">
      <c r="A164" s="581"/>
      <c r="B164" s="582"/>
      <c r="C164" s="583"/>
    </row>
    <row r="165" spans="1:3" x14ac:dyDescent="0.2">
      <c r="A165" s="581"/>
      <c r="B165" s="582"/>
      <c r="C165" s="583"/>
    </row>
    <row r="166" spans="1:3" x14ac:dyDescent="0.2">
      <c r="A166" s="581"/>
      <c r="B166" s="582"/>
      <c r="C166" s="583"/>
    </row>
    <row r="167" spans="1:3" x14ac:dyDescent="0.2">
      <c r="A167" s="581"/>
      <c r="B167" s="582"/>
      <c r="C167" s="583"/>
    </row>
    <row r="168" spans="1:3" x14ac:dyDescent="0.2">
      <c r="A168" s="581"/>
      <c r="B168" s="582"/>
      <c r="C168" s="583"/>
    </row>
    <row r="169" spans="1:3" x14ac:dyDescent="0.2">
      <c r="A169" s="581"/>
      <c r="B169" s="582"/>
      <c r="C169" s="583"/>
    </row>
    <row r="170" spans="1:3" x14ac:dyDescent="0.2">
      <c r="A170" s="581"/>
      <c r="B170" s="582"/>
      <c r="C170" s="583"/>
    </row>
    <row r="171" spans="1:3" x14ac:dyDescent="0.2">
      <c r="A171" s="581"/>
      <c r="B171" s="582"/>
      <c r="C171" s="583"/>
    </row>
    <row r="172" spans="1:3" x14ac:dyDescent="0.2">
      <c r="A172" s="581"/>
      <c r="B172" s="582"/>
      <c r="C172" s="583"/>
    </row>
    <row r="173" spans="1:3" x14ac:dyDescent="0.2">
      <c r="A173" s="581"/>
      <c r="B173" s="582"/>
      <c r="C173" s="583"/>
    </row>
    <row r="174" spans="1:3" x14ac:dyDescent="0.2">
      <c r="A174" s="581"/>
      <c r="B174" s="582"/>
      <c r="C174" s="583"/>
    </row>
    <row r="175" spans="1:3" x14ac:dyDescent="0.2">
      <c r="A175" s="581"/>
      <c r="B175" s="582"/>
      <c r="C175" s="583"/>
    </row>
    <row r="176" spans="1:3" x14ac:dyDescent="0.2">
      <c r="A176" s="581"/>
      <c r="B176" s="582"/>
      <c r="C176" s="583"/>
    </row>
    <row r="177" spans="1:3" x14ac:dyDescent="0.2">
      <c r="A177" s="581"/>
      <c r="B177" s="582"/>
      <c r="C177" s="583"/>
    </row>
    <row r="178" spans="1:3" x14ac:dyDescent="0.2">
      <c r="A178" s="581"/>
      <c r="B178" s="582"/>
      <c r="C178" s="583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3019-2742-4837-AE91-DF2785AF022F}">
  <sheetPr>
    <tabColor rgb="FF92D050"/>
  </sheetPr>
  <dimension ref="A1:K176"/>
  <sheetViews>
    <sheetView zoomScale="120" zoomScaleNormal="120" zoomScaleSheetLayoutView="85" workbookViewId="0">
      <selection activeCell="C39" sqref="C39"/>
    </sheetView>
  </sheetViews>
  <sheetFormatPr defaultRowHeight="12.75" x14ac:dyDescent="0.2"/>
  <cols>
    <col min="1" max="1" width="19.5" style="367" customWidth="1"/>
    <col min="2" max="2" width="72" style="368" customWidth="1"/>
    <col min="3" max="3" width="25" style="369" customWidth="1"/>
    <col min="4" max="16384" width="9.33203125" style="3"/>
  </cols>
  <sheetData>
    <row r="1" spans="1:3" s="2" customFormat="1" ht="16.5" customHeight="1" thickBot="1" x14ac:dyDescent="0.25">
      <c r="A1" s="562"/>
      <c r="B1" s="563"/>
      <c r="C1" s="557" t="str">
        <f>CONCATENATE("9.1.3. melléklet ",ALAPADATOK!A7," ",ALAPADATOK!B7," ",ALAPADATOK!C7," ",ALAPADATOK!D7," ",ALAPADATOK!E7," ",ALAPADATOK!F7," ",ALAPADATOK!G7," ",ALAPADATOK!H7)</f>
        <v>9.1.3. melléklet a … / 2019 ( I.31. ) önkormányzati rendelethez</v>
      </c>
    </row>
    <row r="2" spans="1:3" s="85" customFormat="1" ht="21.2" customHeight="1" x14ac:dyDescent="0.2">
      <c r="A2" s="564" t="s">
        <v>61</v>
      </c>
      <c r="B2" s="565" t="str">
        <f>CONCATENATE(ALAPADATOK!A3)</f>
        <v>Sajószöged Községi Önkormányzat</v>
      </c>
      <c r="C2" s="566" t="s">
        <v>54</v>
      </c>
    </row>
    <row r="3" spans="1:3" s="85" customFormat="1" ht="16.5" thickBot="1" x14ac:dyDescent="0.25">
      <c r="A3" s="567" t="s">
        <v>202</v>
      </c>
      <c r="B3" s="568" t="s">
        <v>525</v>
      </c>
      <c r="C3" s="569" t="s">
        <v>428</v>
      </c>
    </row>
    <row r="4" spans="1:3" s="86" customFormat="1" ht="15.95" customHeight="1" thickBot="1" x14ac:dyDescent="0.3">
      <c r="A4" s="570"/>
      <c r="B4" s="570"/>
      <c r="C4" s="571" t="str">
        <f>'KV_9.1.2.sz.mell.'!C4</f>
        <v>Forintban!</v>
      </c>
    </row>
    <row r="5" spans="1:3" ht="13.5" thickBot="1" x14ac:dyDescent="0.25">
      <c r="A5" s="572" t="s">
        <v>204</v>
      </c>
      <c r="B5" s="573" t="s">
        <v>560</v>
      </c>
      <c r="C5" s="574" t="s">
        <v>55</v>
      </c>
    </row>
    <row r="6" spans="1:3" s="61" customFormat="1" ht="12.95" customHeight="1" thickBot="1" x14ac:dyDescent="0.25">
      <c r="A6" s="575"/>
      <c r="B6" s="576" t="s">
        <v>490</v>
      </c>
      <c r="C6" s="577" t="s">
        <v>491</v>
      </c>
    </row>
    <row r="7" spans="1:3" s="61" customFormat="1" ht="15.95" customHeight="1" thickBot="1" x14ac:dyDescent="0.25">
      <c r="A7" s="215"/>
      <c r="B7" s="216" t="s">
        <v>56</v>
      </c>
      <c r="C7" s="334"/>
    </row>
    <row r="8" spans="1:3" s="61" customFormat="1" ht="12" customHeight="1" thickBot="1" x14ac:dyDescent="0.25">
      <c r="A8" s="31" t="s">
        <v>18</v>
      </c>
      <c r="B8" s="21" t="s">
        <v>249</v>
      </c>
      <c r="C8" s="274">
        <f>+C9+C10+C11+C12+C13+C14</f>
        <v>0</v>
      </c>
    </row>
    <row r="9" spans="1:3" s="87" customFormat="1" ht="12" customHeight="1" x14ac:dyDescent="0.2">
      <c r="A9" s="411" t="s">
        <v>98</v>
      </c>
      <c r="B9" s="392" t="s">
        <v>250</v>
      </c>
      <c r="C9" s="277"/>
    </row>
    <row r="10" spans="1:3" s="88" customFormat="1" ht="12" customHeight="1" x14ac:dyDescent="0.2">
      <c r="A10" s="412" t="s">
        <v>99</v>
      </c>
      <c r="B10" s="393" t="s">
        <v>251</v>
      </c>
      <c r="C10" s="276"/>
    </row>
    <row r="11" spans="1:3" s="88" customFormat="1" ht="12" customHeight="1" x14ac:dyDescent="0.2">
      <c r="A11" s="412" t="s">
        <v>100</v>
      </c>
      <c r="B11" s="393" t="s">
        <v>547</v>
      </c>
      <c r="C11" s="276"/>
    </row>
    <row r="12" spans="1:3" s="88" customFormat="1" ht="12" customHeight="1" x14ac:dyDescent="0.2">
      <c r="A12" s="412" t="s">
        <v>101</v>
      </c>
      <c r="B12" s="393" t="s">
        <v>253</v>
      </c>
      <c r="C12" s="276"/>
    </row>
    <row r="13" spans="1:3" s="88" customFormat="1" ht="12" customHeight="1" x14ac:dyDescent="0.2">
      <c r="A13" s="412" t="s">
        <v>147</v>
      </c>
      <c r="B13" s="393" t="s">
        <v>503</v>
      </c>
      <c r="C13" s="276"/>
    </row>
    <row r="14" spans="1:3" s="87" customFormat="1" ht="12" customHeight="1" thickBot="1" x14ac:dyDescent="0.25">
      <c r="A14" s="413" t="s">
        <v>102</v>
      </c>
      <c r="B14" s="394" t="s">
        <v>430</v>
      </c>
      <c r="C14" s="276"/>
    </row>
    <row r="15" spans="1:3" s="87" customFormat="1" ht="12" customHeight="1" thickBot="1" x14ac:dyDescent="0.25">
      <c r="A15" s="31" t="s">
        <v>19</v>
      </c>
      <c r="B15" s="269" t="s">
        <v>254</v>
      </c>
      <c r="C15" s="274">
        <f>+C16+C17+C18+C19+C20</f>
        <v>0</v>
      </c>
    </row>
    <row r="16" spans="1:3" s="87" customFormat="1" ht="12" customHeight="1" x14ac:dyDescent="0.2">
      <c r="A16" s="411" t="s">
        <v>104</v>
      </c>
      <c r="B16" s="392" t="s">
        <v>255</v>
      </c>
      <c r="C16" s="277"/>
    </row>
    <row r="17" spans="1:3" s="87" customFormat="1" ht="12" customHeight="1" x14ac:dyDescent="0.2">
      <c r="A17" s="412" t="s">
        <v>105</v>
      </c>
      <c r="B17" s="393" t="s">
        <v>256</v>
      </c>
      <c r="C17" s="276"/>
    </row>
    <row r="18" spans="1:3" s="87" customFormat="1" ht="12" customHeight="1" x14ac:dyDescent="0.2">
      <c r="A18" s="412" t="s">
        <v>106</v>
      </c>
      <c r="B18" s="393" t="s">
        <v>419</v>
      </c>
      <c r="C18" s="276"/>
    </row>
    <row r="19" spans="1:3" s="87" customFormat="1" ht="12" customHeight="1" x14ac:dyDescent="0.2">
      <c r="A19" s="412" t="s">
        <v>107</v>
      </c>
      <c r="B19" s="393" t="s">
        <v>420</v>
      </c>
      <c r="C19" s="276"/>
    </row>
    <row r="20" spans="1:3" s="87" customFormat="1" ht="12" customHeight="1" x14ac:dyDescent="0.2">
      <c r="A20" s="412" t="s">
        <v>108</v>
      </c>
      <c r="B20" s="393" t="s">
        <v>257</v>
      </c>
      <c r="C20" s="276"/>
    </row>
    <row r="21" spans="1:3" s="88" customFormat="1" ht="12" customHeight="1" thickBot="1" x14ac:dyDescent="0.25">
      <c r="A21" s="413" t="s">
        <v>117</v>
      </c>
      <c r="B21" s="394" t="s">
        <v>258</v>
      </c>
      <c r="C21" s="278"/>
    </row>
    <row r="22" spans="1:3" s="88" customFormat="1" ht="12" customHeight="1" thickBot="1" x14ac:dyDescent="0.25">
      <c r="A22" s="31" t="s">
        <v>20</v>
      </c>
      <c r="B22" s="21" t="s">
        <v>259</v>
      </c>
      <c r="C22" s="274">
        <f>+C23+C24+C25+C26+C27</f>
        <v>0</v>
      </c>
    </row>
    <row r="23" spans="1:3" s="88" customFormat="1" ht="12" customHeight="1" x14ac:dyDescent="0.2">
      <c r="A23" s="411" t="s">
        <v>87</v>
      </c>
      <c r="B23" s="392" t="s">
        <v>260</v>
      </c>
      <c r="C23" s="277"/>
    </row>
    <row r="24" spans="1:3" s="87" customFormat="1" ht="12" customHeight="1" x14ac:dyDescent="0.2">
      <c r="A24" s="412" t="s">
        <v>88</v>
      </c>
      <c r="B24" s="393" t="s">
        <v>261</v>
      </c>
      <c r="C24" s="276"/>
    </row>
    <row r="25" spans="1:3" s="88" customFormat="1" ht="12" customHeight="1" x14ac:dyDescent="0.2">
      <c r="A25" s="412" t="s">
        <v>89</v>
      </c>
      <c r="B25" s="393" t="s">
        <v>421</v>
      </c>
      <c r="C25" s="276"/>
    </row>
    <row r="26" spans="1:3" s="88" customFormat="1" ht="12" customHeight="1" x14ac:dyDescent="0.2">
      <c r="A26" s="412" t="s">
        <v>90</v>
      </c>
      <c r="B26" s="393" t="s">
        <v>422</v>
      </c>
      <c r="C26" s="276"/>
    </row>
    <row r="27" spans="1:3" s="88" customFormat="1" ht="12" customHeight="1" x14ac:dyDescent="0.2">
      <c r="A27" s="412" t="s">
        <v>170</v>
      </c>
      <c r="B27" s="393" t="s">
        <v>262</v>
      </c>
      <c r="C27" s="276"/>
    </row>
    <row r="28" spans="1:3" s="88" customFormat="1" ht="12" customHeight="1" thickBot="1" x14ac:dyDescent="0.25">
      <c r="A28" s="413" t="s">
        <v>171</v>
      </c>
      <c r="B28" s="394" t="s">
        <v>263</v>
      </c>
      <c r="C28" s="278"/>
    </row>
    <row r="29" spans="1:3" s="88" customFormat="1" ht="12" customHeight="1" thickBot="1" x14ac:dyDescent="0.25">
      <c r="A29" s="31" t="s">
        <v>172</v>
      </c>
      <c r="B29" s="21" t="s">
        <v>264</v>
      </c>
      <c r="C29" s="280">
        <f>SUM(C30:C36)</f>
        <v>0</v>
      </c>
    </row>
    <row r="30" spans="1:3" s="88" customFormat="1" ht="12" customHeight="1" x14ac:dyDescent="0.2">
      <c r="A30" s="411" t="s">
        <v>265</v>
      </c>
      <c r="B30" s="392" t="s">
        <v>552</v>
      </c>
      <c r="C30" s="277"/>
    </row>
    <row r="31" spans="1:3" s="88" customFormat="1" ht="12" customHeight="1" x14ac:dyDescent="0.2">
      <c r="A31" s="412" t="s">
        <v>266</v>
      </c>
      <c r="B31" s="393" t="s">
        <v>553</v>
      </c>
      <c r="C31" s="276"/>
    </row>
    <row r="32" spans="1:3" s="88" customFormat="1" ht="12" customHeight="1" x14ac:dyDescent="0.2">
      <c r="A32" s="412" t="s">
        <v>267</v>
      </c>
      <c r="B32" s="393" t="s">
        <v>554</v>
      </c>
      <c r="C32" s="276"/>
    </row>
    <row r="33" spans="1:3" s="88" customFormat="1" ht="12" customHeight="1" x14ac:dyDescent="0.2">
      <c r="A33" s="412" t="s">
        <v>268</v>
      </c>
      <c r="B33" s="393" t="s">
        <v>555</v>
      </c>
      <c r="C33" s="276"/>
    </row>
    <row r="34" spans="1:3" s="88" customFormat="1" ht="12" customHeight="1" x14ac:dyDescent="0.2">
      <c r="A34" s="412" t="s">
        <v>549</v>
      </c>
      <c r="B34" s="393" t="s">
        <v>269</v>
      </c>
      <c r="C34" s="276"/>
    </row>
    <row r="35" spans="1:3" s="88" customFormat="1" ht="12" customHeight="1" x14ac:dyDescent="0.2">
      <c r="A35" s="412" t="s">
        <v>550</v>
      </c>
      <c r="B35" s="393" t="s">
        <v>270</v>
      </c>
      <c r="C35" s="276"/>
    </row>
    <row r="36" spans="1:3" s="88" customFormat="1" ht="12" customHeight="1" thickBot="1" x14ac:dyDescent="0.25">
      <c r="A36" s="413" t="s">
        <v>551</v>
      </c>
      <c r="B36" s="490" t="s">
        <v>271</v>
      </c>
      <c r="C36" s="278"/>
    </row>
    <row r="37" spans="1:3" s="88" customFormat="1" ht="12" customHeight="1" thickBot="1" x14ac:dyDescent="0.25">
      <c r="A37" s="31" t="s">
        <v>22</v>
      </c>
      <c r="B37" s="21" t="s">
        <v>431</v>
      </c>
      <c r="C37" s="274">
        <f>SUM(C38:C48)</f>
        <v>0</v>
      </c>
    </row>
    <row r="38" spans="1:3" s="88" customFormat="1" ht="12" customHeight="1" x14ac:dyDescent="0.2">
      <c r="A38" s="411" t="s">
        <v>91</v>
      </c>
      <c r="B38" s="392" t="s">
        <v>274</v>
      </c>
      <c r="C38" s="277"/>
    </row>
    <row r="39" spans="1:3" s="88" customFormat="1" ht="12" customHeight="1" x14ac:dyDescent="0.2">
      <c r="A39" s="412" t="s">
        <v>92</v>
      </c>
      <c r="B39" s="393" t="s">
        <v>275</v>
      </c>
      <c r="C39" s="276"/>
    </row>
    <row r="40" spans="1:3" s="88" customFormat="1" ht="12" customHeight="1" x14ac:dyDescent="0.2">
      <c r="A40" s="412" t="s">
        <v>93</v>
      </c>
      <c r="B40" s="393" t="s">
        <v>276</v>
      </c>
      <c r="C40" s="276"/>
    </row>
    <row r="41" spans="1:3" s="88" customFormat="1" ht="12" customHeight="1" x14ac:dyDescent="0.2">
      <c r="A41" s="412" t="s">
        <v>174</v>
      </c>
      <c r="B41" s="393" t="s">
        <v>277</v>
      </c>
      <c r="C41" s="276"/>
    </row>
    <row r="42" spans="1:3" s="88" customFormat="1" ht="12" customHeight="1" x14ac:dyDescent="0.2">
      <c r="A42" s="412" t="s">
        <v>175</v>
      </c>
      <c r="B42" s="393" t="s">
        <v>278</v>
      </c>
      <c r="C42" s="276"/>
    </row>
    <row r="43" spans="1:3" s="88" customFormat="1" ht="12" customHeight="1" x14ac:dyDescent="0.2">
      <c r="A43" s="412" t="s">
        <v>176</v>
      </c>
      <c r="B43" s="393" t="s">
        <v>279</v>
      </c>
      <c r="C43" s="276"/>
    </row>
    <row r="44" spans="1:3" s="88" customFormat="1" ht="12" customHeight="1" x14ac:dyDescent="0.2">
      <c r="A44" s="412" t="s">
        <v>177</v>
      </c>
      <c r="B44" s="393" t="s">
        <v>280</v>
      </c>
      <c r="C44" s="276"/>
    </row>
    <row r="45" spans="1:3" s="88" customFormat="1" ht="12" customHeight="1" x14ac:dyDescent="0.2">
      <c r="A45" s="412" t="s">
        <v>178</v>
      </c>
      <c r="B45" s="393" t="s">
        <v>556</v>
      </c>
      <c r="C45" s="276"/>
    </row>
    <row r="46" spans="1:3" s="88" customFormat="1" ht="12" customHeight="1" x14ac:dyDescent="0.2">
      <c r="A46" s="412" t="s">
        <v>272</v>
      </c>
      <c r="B46" s="393" t="s">
        <v>282</v>
      </c>
      <c r="C46" s="279"/>
    </row>
    <row r="47" spans="1:3" s="88" customFormat="1" ht="12" customHeight="1" x14ac:dyDescent="0.2">
      <c r="A47" s="413" t="s">
        <v>273</v>
      </c>
      <c r="B47" s="394" t="s">
        <v>433</v>
      </c>
      <c r="C47" s="380"/>
    </row>
    <row r="48" spans="1:3" s="88" customFormat="1" ht="12" customHeight="1" thickBot="1" x14ac:dyDescent="0.25">
      <c r="A48" s="413" t="s">
        <v>432</v>
      </c>
      <c r="B48" s="394" t="s">
        <v>283</v>
      </c>
      <c r="C48" s="380"/>
    </row>
    <row r="49" spans="1:3" s="88" customFormat="1" ht="12" customHeight="1" thickBot="1" x14ac:dyDescent="0.25">
      <c r="A49" s="31" t="s">
        <v>23</v>
      </c>
      <c r="B49" s="21" t="s">
        <v>284</v>
      </c>
      <c r="C49" s="274">
        <f>SUM(C50:C54)</f>
        <v>0</v>
      </c>
    </row>
    <row r="50" spans="1:3" s="88" customFormat="1" ht="12" customHeight="1" x14ac:dyDescent="0.2">
      <c r="A50" s="411" t="s">
        <v>94</v>
      </c>
      <c r="B50" s="392" t="s">
        <v>288</v>
      </c>
      <c r="C50" s="436"/>
    </row>
    <row r="51" spans="1:3" s="88" customFormat="1" ht="12" customHeight="1" x14ac:dyDescent="0.2">
      <c r="A51" s="412" t="s">
        <v>95</v>
      </c>
      <c r="B51" s="393" t="s">
        <v>289</v>
      </c>
      <c r="C51" s="279"/>
    </row>
    <row r="52" spans="1:3" s="88" customFormat="1" ht="12" customHeight="1" x14ac:dyDescent="0.2">
      <c r="A52" s="412" t="s">
        <v>285</v>
      </c>
      <c r="B52" s="393" t="s">
        <v>290</v>
      </c>
      <c r="C52" s="279"/>
    </row>
    <row r="53" spans="1:3" s="88" customFormat="1" ht="12" customHeight="1" x14ac:dyDescent="0.2">
      <c r="A53" s="412" t="s">
        <v>286</v>
      </c>
      <c r="B53" s="393" t="s">
        <v>291</v>
      </c>
      <c r="C53" s="279"/>
    </row>
    <row r="54" spans="1:3" s="88" customFormat="1" ht="12" customHeight="1" thickBot="1" x14ac:dyDescent="0.25">
      <c r="A54" s="413" t="s">
        <v>287</v>
      </c>
      <c r="B54" s="490" t="s">
        <v>292</v>
      </c>
      <c r="C54" s="380"/>
    </row>
    <row r="55" spans="1:3" s="88" customFormat="1" ht="12" customHeight="1" thickBot="1" x14ac:dyDescent="0.25">
      <c r="A55" s="31" t="s">
        <v>179</v>
      </c>
      <c r="B55" s="21" t="s">
        <v>293</v>
      </c>
      <c r="C55" s="274">
        <f>SUM(C56:C58)</f>
        <v>0</v>
      </c>
    </row>
    <row r="56" spans="1:3" s="88" customFormat="1" ht="12" customHeight="1" x14ac:dyDescent="0.2">
      <c r="A56" s="411" t="s">
        <v>96</v>
      </c>
      <c r="B56" s="392" t="s">
        <v>294</v>
      </c>
      <c r="C56" s="277"/>
    </row>
    <row r="57" spans="1:3" s="88" customFormat="1" ht="12" customHeight="1" x14ac:dyDescent="0.2">
      <c r="A57" s="412" t="s">
        <v>97</v>
      </c>
      <c r="B57" s="393" t="s">
        <v>423</v>
      </c>
      <c r="C57" s="276"/>
    </row>
    <row r="58" spans="1:3" s="88" customFormat="1" ht="12" customHeight="1" x14ac:dyDescent="0.2">
      <c r="A58" s="412" t="s">
        <v>297</v>
      </c>
      <c r="B58" s="393" t="s">
        <v>295</v>
      </c>
      <c r="C58" s="276"/>
    </row>
    <row r="59" spans="1:3" s="88" customFormat="1" ht="12" customHeight="1" thickBot="1" x14ac:dyDescent="0.25">
      <c r="A59" s="413" t="s">
        <v>298</v>
      </c>
      <c r="B59" s="490" t="s">
        <v>296</v>
      </c>
      <c r="C59" s="278"/>
    </row>
    <row r="60" spans="1:3" s="88" customFormat="1" ht="12" customHeight="1" thickBot="1" x14ac:dyDescent="0.25">
      <c r="A60" s="31" t="s">
        <v>25</v>
      </c>
      <c r="B60" s="269" t="s">
        <v>299</v>
      </c>
      <c r="C60" s="274">
        <f>SUM(C61:C63)</f>
        <v>0</v>
      </c>
    </row>
    <row r="61" spans="1:3" s="88" customFormat="1" ht="12" customHeight="1" x14ac:dyDescent="0.2">
      <c r="A61" s="411" t="s">
        <v>180</v>
      </c>
      <c r="B61" s="392" t="s">
        <v>301</v>
      </c>
      <c r="C61" s="279"/>
    </row>
    <row r="62" spans="1:3" s="88" customFormat="1" ht="12" customHeight="1" x14ac:dyDescent="0.2">
      <c r="A62" s="412" t="s">
        <v>181</v>
      </c>
      <c r="B62" s="393" t="s">
        <v>424</v>
      </c>
      <c r="C62" s="279"/>
    </row>
    <row r="63" spans="1:3" s="88" customFormat="1" ht="12" customHeight="1" x14ac:dyDescent="0.2">
      <c r="A63" s="412" t="s">
        <v>228</v>
      </c>
      <c r="B63" s="393" t="s">
        <v>302</v>
      </c>
      <c r="C63" s="279"/>
    </row>
    <row r="64" spans="1:3" s="88" customFormat="1" ht="12" customHeight="1" thickBot="1" x14ac:dyDescent="0.25">
      <c r="A64" s="413" t="s">
        <v>300</v>
      </c>
      <c r="B64" s="490" t="s">
        <v>303</v>
      </c>
      <c r="C64" s="279"/>
    </row>
    <row r="65" spans="1:3" s="88" customFormat="1" ht="12" customHeight="1" thickBot="1" x14ac:dyDescent="0.25">
      <c r="A65" s="31" t="s">
        <v>26</v>
      </c>
      <c r="B65" s="21" t="s">
        <v>304</v>
      </c>
      <c r="C65" s="280">
        <f>+C8+C15+C22+C29+C37+C49+C55+C60</f>
        <v>0</v>
      </c>
    </row>
    <row r="66" spans="1:3" s="88" customFormat="1" ht="12" customHeight="1" thickBot="1" x14ac:dyDescent="0.2">
      <c r="A66" s="414" t="s">
        <v>391</v>
      </c>
      <c r="B66" s="269" t="s">
        <v>306</v>
      </c>
      <c r="C66" s="274">
        <f>SUM(C67:C69)</f>
        <v>0</v>
      </c>
    </row>
    <row r="67" spans="1:3" s="88" customFormat="1" ht="12" customHeight="1" x14ac:dyDescent="0.2">
      <c r="A67" s="411" t="s">
        <v>334</v>
      </c>
      <c r="B67" s="392" t="s">
        <v>307</v>
      </c>
      <c r="C67" s="279"/>
    </row>
    <row r="68" spans="1:3" s="88" customFormat="1" ht="12" customHeight="1" x14ac:dyDescent="0.2">
      <c r="A68" s="412" t="s">
        <v>343</v>
      </c>
      <c r="B68" s="393" t="s">
        <v>308</v>
      </c>
      <c r="C68" s="279"/>
    </row>
    <row r="69" spans="1:3" s="88" customFormat="1" ht="12" customHeight="1" thickBot="1" x14ac:dyDescent="0.25">
      <c r="A69" s="413" t="s">
        <v>344</v>
      </c>
      <c r="B69" s="493" t="s">
        <v>309</v>
      </c>
      <c r="C69" s="279"/>
    </row>
    <row r="70" spans="1:3" s="88" customFormat="1" ht="12" customHeight="1" thickBot="1" x14ac:dyDescent="0.2">
      <c r="A70" s="414" t="s">
        <v>310</v>
      </c>
      <c r="B70" s="269" t="s">
        <v>311</v>
      </c>
      <c r="C70" s="274">
        <f>SUM(C71:C74)</f>
        <v>0</v>
      </c>
    </row>
    <row r="71" spans="1:3" s="88" customFormat="1" ht="12" customHeight="1" x14ac:dyDescent="0.2">
      <c r="A71" s="411" t="s">
        <v>148</v>
      </c>
      <c r="B71" s="392" t="s">
        <v>312</v>
      </c>
      <c r="C71" s="279"/>
    </row>
    <row r="72" spans="1:3" s="88" customFormat="1" ht="12" customHeight="1" x14ac:dyDescent="0.2">
      <c r="A72" s="412" t="s">
        <v>149</v>
      </c>
      <c r="B72" s="393" t="s">
        <v>566</v>
      </c>
      <c r="C72" s="279"/>
    </row>
    <row r="73" spans="1:3" s="88" customFormat="1" ht="12" customHeight="1" x14ac:dyDescent="0.2">
      <c r="A73" s="412" t="s">
        <v>335</v>
      </c>
      <c r="B73" s="393" t="s">
        <v>313</v>
      </c>
      <c r="C73" s="279"/>
    </row>
    <row r="74" spans="1:3" s="88" customFormat="1" ht="12" customHeight="1" thickBot="1" x14ac:dyDescent="0.25">
      <c r="A74" s="413" t="s">
        <v>336</v>
      </c>
      <c r="B74" s="271" t="s">
        <v>567</v>
      </c>
      <c r="C74" s="279"/>
    </row>
    <row r="75" spans="1:3" s="88" customFormat="1" ht="12" customHeight="1" thickBot="1" x14ac:dyDescent="0.2">
      <c r="A75" s="414" t="s">
        <v>314</v>
      </c>
      <c r="B75" s="269" t="s">
        <v>315</v>
      </c>
      <c r="C75" s="274">
        <f>SUM(C76:C77)</f>
        <v>0</v>
      </c>
    </row>
    <row r="76" spans="1:3" s="88" customFormat="1" ht="12" customHeight="1" x14ac:dyDescent="0.2">
      <c r="A76" s="411" t="s">
        <v>337</v>
      </c>
      <c r="B76" s="392" t="s">
        <v>316</v>
      </c>
      <c r="C76" s="279"/>
    </row>
    <row r="77" spans="1:3" s="88" customFormat="1" ht="12" customHeight="1" thickBot="1" x14ac:dyDescent="0.25">
      <c r="A77" s="413" t="s">
        <v>338</v>
      </c>
      <c r="B77" s="394" t="s">
        <v>317</v>
      </c>
      <c r="C77" s="279"/>
    </row>
    <row r="78" spans="1:3" s="87" customFormat="1" ht="12" customHeight="1" thickBot="1" x14ac:dyDescent="0.2">
      <c r="A78" s="414" t="s">
        <v>318</v>
      </c>
      <c r="B78" s="269" t="s">
        <v>319</v>
      </c>
      <c r="C78" s="274">
        <f>SUM(C79:C81)</f>
        <v>0</v>
      </c>
    </row>
    <row r="79" spans="1:3" s="88" customFormat="1" ht="12" customHeight="1" x14ac:dyDescent="0.2">
      <c r="A79" s="411" t="s">
        <v>339</v>
      </c>
      <c r="B79" s="392" t="s">
        <v>320</v>
      </c>
      <c r="C79" s="279"/>
    </row>
    <row r="80" spans="1:3" s="88" customFormat="1" ht="12" customHeight="1" x14ac:dyDescent="0.2">
      <c r="A80" s="412" t="s">
        <v>340</v>
      </c>
      <c r="B80" s="393" t="s">
        <v>321</v>
      </c>
      <c r="C80" s="279"/>
    </row>
    <row r="81" spans="1:3" s="88" customFormat="1" ht="12" customHeight="1" thickBot="1" x14ac:dyDescent="0.25">
      <c r="A81" s="413" t="s">
        <v>341</v>
      </c>
      <c r="B81" s="394" t="s">
        <v>568</v>
      </c>
      <c r="C81" s="279"/>
    </row>
    <row r="82" spans="1:3" s="88" customFormat="1" ht="12" customHeight="1" thickBot="1" x14ac:dyDescent="0.2">
      <c r="A82" s="414" t="s">
        <v>322</v>
      </c>
      <c r="B82" s="269" t="s">
        <v>342</v>
      </c>
      <c r="C82" s="274">
        <f>SUM(C83:C86)</f>
        <v>0</v>
      </c>
    </row>
    <row r="83" spans="1:3" s="88" customFormat="1" ht="12" customHeight="1" x14ac:dyDescent="0.2">
      <c r="A83" s="415" t="s">
        <v>323</v>
      </c>
      <c r="B83" s="392" t="s">
        <v>324</v>
      </c>
      <c r="C83" s="279"/>
    </row>
    <row r="84" spans="1:3" s="88" customFormat="1" ht="12" customHeight="1" x14ac:dyDescent="0.2">
      <c r="A84" s="416" t="s">
        <v>325</v>
      </c>
      <c r="B84" s="393" t="s">
        <v>326</v>
      </c>
      <c r="C84" s="279"/>
    </row>
    <row r="85" spans="1:3" s="88" customFormat="1" ht="12" customHeight="1" x14ac:dyDescent="0.2">
      <c r="A85" s="416" t="s">
        <v>327</v>
      </c>
      <c r="B85" s="393" t="s">
        <v>328</v>
      </c>
      <c r="C85" s="279"/>
    </row>
    <row r="86" spans="1:3" s="87" customFormat="1" ht="12" customHeight="1" thickBot="1" x14ac:dyDescent="0.25">
      <c r="A86" s="417" t="s">
        <v>329</v>
      </c>
      <c r="B86" s="394" t="s">
        <v>330</v>
      </c>
      <c r="C86" s="279"/>
    </row>
    <row r="87" spans="1:3" s="87" customFormat="1" ht="12" customHeight="1" thickBot="1" x14ac:dyDescent="0.2">
      <c r="A87" s="414" t="s">
        <v>331</v>
      </c>
      <c r="B87" s="269" t="s">
        <v>472</v>
      </c>
      <c r="C87" s="437"/>
    </row>
    <row r="88" spans="1:3" s="87" customFormat="1" ht="12" customHeight="1" thickBot="1" x14ac:dyDescent="0.2">
      <c r="A88" s="414" t="s">
        <v>504</v>
      </c>
      <c r="B88" s="269" t="s">
        <v>332</v>
      </c>
      <c r="C88" s="437"/>
    </row>
    <row r="89" spans="1:3" s="87" customFormat="1" ht="12" customHeight="1" thickBot="1" x14ac:dyDescent="0.2">
      <c r="A89" s="414" t="s">
        <v>505</v>
      </c>
      <c r="B89" s="399" t="s">
        <v>475</v>
      </c>
      <c r="C89" s="280">
        <f>+C66+C70+C75+C78+C82+C88+C87</f>
        <v>0</v>
      </c>
    </row>
    <row r="90" spans="1:3" s="87" customFormat="1" ht="12" customHeight="1" thickBot="1" x14ac:dyDescent="0.2">
      <c r="A90" s="418" t="s">
        <v>506</v>
      </c>
      <c r="B90" s="400" t="s">
        <v>507</v>
      </c>
      <c r="C90" s="280">
        <f>+C65+C89</f>
        <v>0</v>
      </c>
    </row>
    <row r="91" spans="1:3" s="88" customFormat="1" ht="15.2" customHeight="1" thickBot="1" x14ac:dyDescent="0.25">
      <c r="A91" s="221"/>
      <c r="B91" s="222"/>
      <c r="C91" s="339"/>
    </row>
    <row r="92" spans="1:3" s="61" customFormat="1" ht="16.5" customHeight="1" thickBot="1" x14ac:dyDescent="0.25">
      <c r="A92" s="225"/>
      <c r="B92" s="226" t="s">
        <v>57</v>
      </c>
      <c r="C92" s="341"/>
    </row>
    <row r="93" spans="1:3" s="89" customFormat="1" ht="12" customHeight="1" thickBot="1" x14ac:dyDescent="0.25">
      <c r="A93" s="386" t="s">
        <v>18</v>
      </c>
      <c r="B93" s="27" t="s">
        <v>511</v>
      </c>
      <c r="C93" s="273">
        <f>+C94+C95+C96+C97+C98+C111</f>
        <v>0</v>
      </c>
    </row>
    <row r="94" spans="1:3" ht="12" customHeight="1" x14ac:dyDescent="0.2">
      <c r="A94" s="419" t="s">
        <v>98</v>
      </c>
      <c r="B94" s="10" t="s">
        <v>49</v>
      </c>
      <c r="C94" s="275"/>
    </row>
    <row r="95" spans="1:3" ht="12" customHeight="1" x14ac:dyDescent="0.2">
      <c r="A95" s="412" t="s">
        <v>99</v>
      </c>
      <c r="B95" s="8" t="s">
        <v>182</v>
      </c>
      <c r="C95" s="276"/>
    </row>
    <row r="96" spans="1:3" ht="12" customHeight="1" x14ac:dyDescent="0.2">
      <c r="A96" s="412" t="s">
        <v>100</v>
      </c>
      <c r="B96" s="8" t="s">
        <v>139</v>
      </c>
      <c r="C96" s="278"/>
    </row>
    <row r="97" spans="1:3" ht="12" customHeight="1" x14ac:dyDescent="0.2">
      <c r="A97" s="412" t="s">
        <v>101</v>
      </c>
      <c r="B97" s="11" t="s">
        <v>183</v>
      </c>
      <c r="C97" s="278"/>
    </row>
    <row r="98" spans="1:3" ht="12" customHeight="1" x14ac:dyDescent="0.2">
      <c r="A98" s="412" t="s">
        <v>112</v>
      </c>
      <c r="B98" s="19" t="s">
        <v>184</v>
      </c>
      <c r="C98" s="278"/>
    </row>
    <row r="99" spans="1:3" ht="12" customHeight="1" x14ac:dyDescent="0.2">
      <c r="A99" s="412" t="s">
        <v>102</v>
      </c>
      <c r="B99" s="8" t="s">
        <v>508</v>
      </c>
      <c r="C99" s="278"/>
    </row>
    <row r="100" spans="1:3" ht="12" customHeight="1" x14ac:dyDescent="0.2">
      <c r="A100" s="412" t="s">
        <v>103</v>
      </c>
      <c r="B100" s="132" t="s">
        <v>438</v>
      </c>
      <c r="C100" s="278"/>
    </row>
    <row r="101" spans="1:3" ht="12" customHeight="1" x14ac:dyDescent="0.2">
      <c r="A101" s="412" t="s">
        <v>113</v>
      </c>
      <c r="B101" s="132" t="s">
        <v>437</v>
      </c>
      <c r="C101" s="278"/>
    </row>
    <row r="102" spans="1:3" ht="12" customHeight="1" x14ac:dyDescent="0.2">
      <c r="A102" s="412" t="s">
        <v>114</v>
      </c>
      <c r="B102" s="132" t="s">
        <v>348</v>
      </c>
      <c r="C102" s="278"/>
    </row>
    <row r="103" spans="1:3" ht="12" customHeight="1" x14ac:dyDescent="0.2">
      <c r="A103" s="412" t="s">
        <v>115</v>
      </c>
      <c r="B103" s="133" t="s">
        <v>349</v>
      </c>
      <c r="C103" s="278"/>
    </row>
    <row r="104" spans="1:3" ht="12" customHeight="1" x14ac:dyDescent="0.2">
      <c r="A104" s="412" t="s">
        <v>116</v>
      </c>
      <c r="B104" s="133" t="s">
        <v>350</v>
      </c>
      <c r="C104" s="278"/>
    </row>
    <row r="105" spans="1:3" ht="12" customHeight="1" x14ac:dyDescent="0.2">
      <c r="A105" s="412" t="s">
        <v>118</v>
      </c>
      <c r="B105" s="132" t="s">
        <v>351</v>
      </c>
      <c r="C105" s="278"/>
    </row>
    <row r="106" spans="1:3" ht="12" customHeight="1" x14ac:dyDescent="0.2">
      <c r="A106" s="412" t="s">
        <v>185</v>
      </c>
      <c r="B106" s="132" t="s">
        <v>352</v>
      </c>
      <c r="C106" s="278"/>
    </row>
    <row r="107" spans="1:3" ht="12" customHeight="1" x14ac:dyDescent="0.2">
      <c r="A107" s="412" t="s">
        <v>346</v>
      </c>
      <c r="B107" s="133" t="s">
        <v>353</v>
      </c>
      <c r="C107" s="278"/>
    </row>
    <row r="108" spans="1:3" ht="12" customHeight="1" x14ac:dyDescent="0.2">
      <c r="A108" s="420" t="s">
        <v>347</v>
      </c>
      <c r="B108" s="134" t="s">
        <v>354</v>
      </c>
      <c r="C108" s="278"/>
    </row>
    <row r="109" spans="1:3" ht="12" customHeight="1" x14ac:dyDescent="0.2">
      <c r="A109" s="412" t="s">
        <v>435</v>
      </c>
      <c r="B109" s="134" t="s">
        <v>355</v>
      </c>
      <c r="C109" s="278"/>
    </row>
    <row r="110" spans="1:3" ht="12" customHeight="1" x14ac:dyDescent="0.2">
      <c r="A110" s="412" t="s">
        <v>436</v>
      </c>
      <c r="B110" s="133" t="s">
        <v>356</v>
      </c>
      <c r="C110" s="276"/>
    </row>
    <row r="111" spans="1:3" ht="12" customHeight="1" x14ac:dyDescent="0.2">
      <c r="A111" s="412" t="s">
        <v>440</v>
      </c>
      <c r="B111" s="11" t="s">
        <v>50</v>
      </c>
      <c r="C111" s="276"/>
    </row>
    <row r="112" spans="1:3" ht="12" customHeight="1" x14ac:dyDescent="0.2">
      <c r="A112" s="413" t="s">
        <v>441</v>
      </c>
      <c r="B112" s="8" t="s">
        <v>509</v>
      </c>
      <c r="C112" s="278"/>
    </row>
    <row r="113" spans="1:3" ht="12" customHeight="1" thickBot="1" x14ac:dyDescent="0.25">
      <c r="A113" s="421" t="s">
        <v>442</v>
      </c>
      <c r="B113" s="135" t="s">
        <v>510</v>
      </c>
      <c r="C113" s="282"/>
    </row>
    <row r="114" spans="1:3" ht="12" customHeight="1" thickBot="1" x14ac:dyDescent="0.25">
      <c r="A114" s="31" t="s">
        <v>19</v>
      </c>
      <c r="B114" s="26" t="s">
        <v>357</v>
      </c>
      <c r="C114" s="274">
        <f>+C115+C117+C119</f>
        <v>0</v>
      </c>
    </row>
    <row r="115" spans="1:3" ht="12" customHeight="1" x14ac:dyDescent="0.2">
      <c r="A115" s="411" t="s">
        <v>104</v>
      </c>
      <c r="B115" s="8" t="s">
        <v>227</v>
      </c>
      <c r="C115" s="277"/>
    </row>
    <row r="116" spans="1:3" ht="12" customHeight="1" x14ac:dyDescent="0.2">
      <c r="A116" s="411" t="s">
        <v>105</v>
      </c>
      <c r="B116" s="12" t="s">
        <v>361</v>
      </c>
      <c r="C116" s="277"/>
    </row>
    <row r="117" spans="1:3" ht="12" customHeight="1" x14ac:dyDescent="0.2">
      <c r="A117" s="411" t="s">
        <v>106</v>
      </c>
      <c r="B117" s="12" t="s">
        <v>186</v>
      </c>
      <c r="C117" s="276"/>
    </row>
    <row r="118" spans="1:3" ht="12" customHeight="1" x14ac:dyDescent="0.2">
      <c r="A118" s="411" t="s">
        <v>107</v>
      </c>
      <c r="B118" s="12" t="s">
        <v>362</v>
      </c>
      <c r="C118" s="244"/>
    </row>
    <row r="119" spans="1:3" ht="12" customHeight="1" x14ac:dyDescent="0.2">
      <c r="A119" s="411" t="s">
        <v>108</v>
      </c>
      <c r="B119" s="271" t="s">
        <v>229</v>
      </c>
      <c r="C119" s="244"/>
    </row>
    <row r="120" spans="1:3" ht="12" customHeight="1" x14ac:dyDescent="0.2">
      <c r="A120" s="411" t="s">
        <v>117</v>
      </c>
      <c r="B120" s="270" t="s">
        <v>425</v>
      </c>
      <c r="C120" s="244"/>
    </row>
    <row r="121" spans="1:3" ht="12" customHeight="1" x14ac:dyDescent="0.2">
      <c r="A121" s="411" t="s">
        <v>119</v>
      </c>
      <c r="B121" s="388" t="s">
        <v>367</v>
      </c>
      <c r="C121" s="244"/>
    </row>
    <row r="122" spans="1:3" ht="12" customHeight="1" x14ac:dyDescent="0.2">
      <c r="A122" s="411" t="s">
        <v>187</v>
      </c>
      <c r="B122" s="133" t="s">
        <v>350</v>
      </c>
      <c r="C122" s="244"/>
    </row>
    <row r="123" spans="1:3" ht="12" customHeight="1" x14ac:dyDescent="0.2">
      <c r="A123" s="411" t="s">
        <v>188</v>
      </c>
      <c r="B123" s="133" t="s">
        <v>366</v>
      </c>
      <c r="C123" s="244"/>
    </row>
    <row r="124" spans="1:3" ht="12" customHeight="1" x14ac:dyDescent="0.2">
      <c r="A124" s="411" t="s">
        <v>189</v>
      </c>
      <c r="B124" s="133" t="s">
        <v>365</v>
      </c>
      <c r="C124" s="244"/>
    </row>
    <row r="125" spans="1:3" ht="12" customHeight="1" x14ac:dyDescent="0.2">
      <c r="A125" s="411" t="s">
        <v>358</v>
      </c>
      <c r="B125" s="133" t="s">
        <v>353</v>
      </c>
      <c r="C125" s="244"/>
    </row>
    <row r="126" spans="1:3" ht="12" customHeight="1" x14ac:dyDescent="0.2">
      <c r="A126" s="411" t="s">
        <v>359</v>
      </c>
      <c r="B126" s="133" t="s">
        <v>364</v>
      </c>
      <c r="C126" s="244"/>
    </row>
    <row r="127" spans="1:3" ht="12" customHeight="1" thickBot="1" x14ac:dyDescent="0.25">
      <c r="A127" s="420" t="s">
        <v>360</v>
      </c>
      <c r="B127" s="133" t="s">
        <v>363</v>
      </c>
      <c r="C127" s="246"/>
    </row>
    <row r="128" spans="1:3" ht="12" customHeight="1" thickBot="1" x14ac:dyDescent="0.25">
      <c r="A128" s="31" t="s">
        <v>20</v>
      </c>
      <c r="B128" s="116" t="s">
        <v>445</v>
      </c>
      <c r="C128" s="274">
        <f>+C93+C114</f>
        <v>0</v>
      </c>
    </row>
    <row r="129" spans="1:11" ht="12" customHeight="1" thickBot="1" x14ac:dyDescent="0.25">
      <c r="A129" s="31" t="s">
        <v>21</v>
      </c>
      <c r="B129" s="116" t="s">
        <v>446</v>
      </c>
      <c r="C129" s="274">
        <f>+C130+C131+C132</f>
        <v>0</v>
      </c>
    </row>
    <row r="130" spans="1:11" s="89" customFormat="1" ht="12" customHeight="1" x14ac:dyDescent="0.2">
      <c r="A130" s="411" t="s">
        <v>265</v>
      </c>
      <c r="B130" s="9" t="s">
        <v>514</v>
      </c>
      <c r="C130" s="244"/>
    </row>
    <row r="131" spans="1:11" ht="12" customHeight="1" x14ac:dyDescent="0.2">
      <c r="A131" s="411" t="s">
        <v>266</v>
      </c>
      <c r="B131" s="9" t="s">
        <v>454</v>
      </c>
      <c r="C131" s="244"/>
    </row>
    <row r="132" spans="1:11" ht="12" customHeight="1" thickBot="1" x14ac:dyDescent="0.25">
      <c r="A132" s="420" t="s">
        <v>267</v>
      </c>
      <c r="B132" s="7" t="s">
        <v>513</v>
      </c>
      <c r="C132" s="244"/>
    </row>
    <row r="133" spans="1:11" ht="12" customHeight="1" thickBot="1" x14ac:dyDescent="0.25">
      <c r="A133" s="31" t="s">
        <v>22</v>
      </c>
      <c r="B133" s="116" t="s">
        <v>447</v>
      </c>
      <c r="C133" s="274">
        <f>+C134+C135+C136+C137+C138+C139</f>
        <v>0</v>
      </c>
    </row>
    <row r="134" spans="1:11" ht="12" customHeight="1" x14ac:dyDescent="0.2">
      <c r="A134" s="411" t="s">
        <v>91</v>
      </c>
      <c r="B134" s="9" t="s">
        <v>456</v>
      </c>
      <c r="C134" s="244"/>
    </row>
    <row r="135" spans="1:11" ht="12" customHeight="1" x14ac:dyDescent="0.2">
      <c r="A135" s="411" t="s">
        <v>92</v>
      </c>
      <c r="B135" s="9" t="s">
        <v>448</v>
      </c>
      <c r="C135" s="244"/>
    </row>
    <row r="136" spans="1:11" ht="12" customHeight="1" x14ac:dyDescent="0.2">
      <c r="A136" s="411" t="s">
        <v>93</v>
      </c>
      <c r="B136" s="9" t="s">
        <v>449</v>
      </c>
      <c r="C136" s="244"/>
    </row>
    <row r="137" spans="1:11" ht="12" customHeight="1" x14ac:dyDescent="0.2">
      <c r="A137" s="411" t="s">
        <v>174</v>
      </c>
      <c r="B137" s="9" t="s">
        <v>512</v>
      </c>
      <c r="C137" s="244"/>
    </row>
    <row r="138" spans="1:11" ht="12" customHeight="1" x14ac:dyDescent="0.2">
      <c r="A138" s="411" t="s">
        <v>175</v>
      </c>
      <c r="B138" s="9" t="s">
        <v>451</v>
      </c>
      <c r="C138" s="244"/>
    </row>
    <row r="139" spans="1:11" s="89" customFormat="1" ht="12" customHeight="1" thickBot="1" x14ac:dyDescent="0.25">
      <c r="A139" s="420" t="s">
        <v>176</v>
      </c>
      <c r="B139" s="7" t="s">
        <v>452</v>
      </c>
      <c r="C139" s="244"/>
    </row>
    <row r="140" spans="1:11" ht="12" customHeight="1" thickBot="1" x14ac:dyDescent="0.25">
      <c r="A140" s="31" t="s">
        <v>23</v>
      </c>
      <c r="B140" s="116" t="s">
        <v>538</v>
      </c>
      <c r="C140" s="280">
        <f>+C141+C142+C144+C145+C143</f>
        <v>0</v>
      </c>
      <c r="K140" s="232"/>
    </row>
    <row r="141" spans="1:11" x14ac:dyDescent="0.2">
      <c r="A141" s="411" t="s">
        <v>94</v>
      </c>
      <c r="B141" s="9" t="s">
        <v>368</v>
      </c>
      <c r="C141" s="244"/>
    </row>
    <row r="142" spans="1:11" ht="12" customHeight="1" x14ac:dyDescent="0.2">
      <c r="A142" s="411" t="s">
        <v>95</v>
      </c>
      <c r="B142" s="9" t="s">
        <v>369</v>
      </c>
      <c r="C142" s="244"/>
    </row>
    <row r="143" spans="1:11" s="89" customFormat="1" ht="12" customHeight="1" x14ac:dyDescent="0.2">
      <c r="A143" s="411" t="s">
        <v>285</v>
      </c>
      <c r="B143" s="9" t="s">
        <v>537</v>
      </c>
      <c r="C143" s="244"/>
    </row>
    <row r="144" spans="1:11" s="89" customFormat="1" ht="12" customHeight="1" x14ac:dyDescent="0.2">
      <c r="A144" s="411" t="s">
        <v>286</v>
      </c>
      <c r="B144" s="9" t="s">
        <v>461</v>
      </c>
      <c r="C144" s="244"/>
    </row>
    <row r="145" spans="1:3" s="89" customFormat="1" ht="12" customHeight="1" thickBot="1" x14ac:dyDescent="0.25">
      <c r="A145" s="420" t="s">
        <v>287</v>
      </c>
      <c r="B145" s="7" t="s">
        <v>387</v>
      </c>
      <c r="C145" s="244"/>
    </row>
    <row r="146" spans="1:3" s="89" customFormat="1" ht="12" customHeight="1" thickBot="1" x14ac:dyDescent="0.25">
      <c r="A146" s="31" t="s">
        <v>24</v>
      </c>
      <c r="B146" s="116" t="s">
        <v>462</v>
      </c>
      <c r="C146" s="283">
        <f>+C147+C148+C149+C150+C151</f>
        <v>0</v>
      </c>
    </row>
    <row r="147" spans="1:3" s="89" customFormat="1" ht="12" customHeight="1" x14ac:dyDescent="0.2">
      <c r="A147" s="411" t="s">
        <v>96</v>
      </c>
      <c r="B147" s="9" t="s">
        <v>457</v>
      </c>
      <c r="C147" s="244"/>
    </row>
    <row r="148" spans="1:3" s="89" customFormat="1" ht="12" customHeight="1" x14ac:dyDescent="0.2">
      <c r="A148" s="411" t="s">
        <v>97</v>
      </c>
      <c r="B148" s="9" t="s">
        <v>464</v>
      </c>
      <c r="C148" s="244"/>
    </row>
    <row r="149" spans="1:3" s="89" customFormat="1" ht="12" customHeight="1" x14ac:dyDescent="0.2">
      <c r="A149" s="411" t="s">
        <v>297</v>
      </c>
      <c r="B149" s="9" t="s">
        <v>459</v>
      </c>
      <c r="C149" s="244"/>
    </row>
    <row r="150" spans="1:3" ht="12.75" customHeight="1" x14ac:dyDescent="0.2">
      <c r="A150" s="411" t="s">
        <v>298</v>
      </c>
      <c r="B150" s="9" t="s">
        <v>515</v>
      </c>
      <c r="C150" s="244"/>
    </row>
    <row r="151" spans="1:3" ht="12.75" customHeight="1" thickBot="1" x14ac:dyDescent="0.25">
      <c r="A151" s="420" t="s">
        <v>463</v>
      </c>
      <c r="B151" s="7" t="s">
        <v>466</v>
      </c>
      <c r="C151" s="246"/>
    </row>
    <row r="152" spans="1:3" ht="12.75" customHeight="1" thickBot="1" x14ac:dyDescent="0.25">
      <c r="A152" s="465" t="s">
        <v>25</v>
      </c>
      <c r="B152" s="116" t="s">
        <v>467</v>
      </c>
      <c r="C152" s="283"/>
    </row>
    <row r="153" spans="1:3" ht="12" customHeight="1" thickBot="1" x14ac:dyDescent="0.25">
      <c r="A153" s="465" t="s">
        <v>26</v>
      </c>
      <c r="B153" s="116" t="s">
        <v>468</v>
      </c>
      <c r="C153" s="283"/>
    </row>
    <row r="154" spans="1:3" ht="15.2" customHeight="1" thickBot="1" x14ac:dyDescent="0.25">
      <c r="A154" s="31" t="s">
        <v>27</v>
      </c>
      <c r="B154" s="116" t="s">
        <v>470</v>
      </c>
      <c r="C154" s="402">
        <f>+C129+C133+C140+C146+C152+C153</f>
        <v>0</v>
      </c>
    </row>
    <row r="155" spans="1:3" ht="13.5" thickBot="1" x14ac:dyDescent="0.25">
      <c r="A155" s="422" t="s">
        <v>28</v>
      </c>
      <c r="B155" s="357" t="s">
        <v>469</v>
      </c>
      <c r="C155" s="402">
        <f>+C128+C154</f>
        <v>0</v>
      </c>
    </row>
    <row r="156" spans="1:3" ht="15.2" customHeight="1" thickBot="1" x14ac:dyDescent="0.25">
      <c r="A156" s="365"/>
      <c r="B156" s="366"/>
      <c r="C156" s="584">
        <f>C90-C155</f>
        <v>0</v>
      </c>
    </row>
    <row r="157" spans="1:3" ht="14.45" customHeight="1" thickBot="1" x14ac:dyDescent="0.25">
      <c r="A157" s="230" t="s">
        <v>516</v>
      </c>
      <c r="B157" s="231"/>
      <c r="C157" s="113"/>
    </row>
    <row r="158" spans="1:3" ht="13.5" thickBot="1" x14ac:dyDescent="0.25">
      <c r="A158" s="230" t="s">
        <v>205</v>
      </c>
      <c r="B158" s="231"/>
      <c r="C158" s="113"/>
    </row>
    <row r="159" spans="1:3" x14ac:dyDescent="0.2">
      <c r="A159" s="581"/>
      <c r="B159" s="582"/>
      <c r="C159" s="583"/>
    </row>
    <row r="160" spans="1:3" x14ac:dyDescent="0.2">
      <c r="A160" s="581"/>
      <c r="B160" s="582"/>
    </row>
    <row r="161" spans="1:3" x14ac:dyDescent="0.2">
      <c r="A161" s="581"/>
      <c r="B161" s="582"/>
      <c r="C161" s="583"/>
    </row>
    <row r="162" spans="1:3" x14ac:dyDescent="0.2">
      <c r="A162" s="581"/>
      <c r="B162" s="582"/>
      <c r="C162" s="583"/>
    </row>
    <row r="163" spans="1:3" x14ac:dyDescent="0.2">
      <c r="A163" s="581"/>
      <c r="B163" s="582"/>
      <c r="C163" s="583"/>
    </row>
    <row r="164" spans="1:3" x14ac:dyDescent="0.2">
      <c r="A164" s="581"/>
      <c r="B164" s="582"/>
      <c r="C164" s="583"/>
    </row>
    <row r="165" spans="1:3" x14ac:dyDescent="0.2">
      <c r="A165" s="581"/>
      <c r="B165" s="582"/>
      <c r="C165" s="583"/>
    </row>
    <row r="166" spans="1:3" x14ac:dyDescent="0.2">
      <c r="A166" s="581"/>
      <c r="B166" s="582"/>
      <c r="C166" s="583"/>
    </row>
    <row r="167" spans="1:3" x14ac:dyDescent="0.2">
      <c r="A167" s="581"/>
      <c r="B167" s="582"/>
      <c r="C167" s="583"/>
    </row>
    <row r="168" spans="1:3" x14ac:dyDescent="0.2">
      <c r="A168" s="581"/>
      <c r="B168" s="582"/>
      <c r="C168" s="583"/>
    </row>
    <row r="169" spans="1:3" x14ac:dyDescent="0.2">
      <c r="A169" s="581"/>
      <c r="B169" s="582"/>
      <c r="C169" s="583"/>
    </row>
    <row r="170" spans="1:3" x14ac:dyDescent="0.2">
      <c r="A170" s="581"/>
      <c r="B170" s="582"/>
      <c r="C170" s="583"/>
    </row>
    <row r="171" spans="1:3" x14ac:dyDescent="0.2">
      <c r="A171" s="581"/>
      <c r="B171" s="582"/>
      <c r="C171" s="583"/>
    </row>
    <row r="172" spans="1:3" x14ac:dyDescent="0.2">
      <c r="A172" s="581"/>
      <c r="B172" s="582"/>
      <c r="C172" s="583"/>
    </row>
    <row r="173" spans="1:3" x14ac:dyDescent="0.2">
      <c r="A173" s="581"/>
      <c r="B173" s="582"/>
      <c r="C173" s="583"/>
    </row>
    <row r="174" spans="1:3" x14ac:dyDescent="0.2">
      <c r="A174" s="581"/>
      <c r="B174" s="582"/>
      <c r="C174" s="583"/>
    </row>
    <row r="175" spans="1:3" x14ac:dyDescent="0.2">
      <c r="A175" s="581"/>
      <c r="B175" s="582"/>
      <c r="C175" s="583"/>
    </row>
    <row r="176" spans="1:3" x14ac:dyDescent="0.2">
      <c r="A176" s="581"/>
      <c r="B176" s="582"/>
      <c r="C176" s="583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8B049-5D35-4232-AC6D-DFA27DB53857}">
  <sheetPr>
    <tabColor rgb="FF92D050"/>
  </sheetPr>
  <dimension ref="A1:C83"/>
  <sheetViews>
    <sheetView topLeftCell="A30" zoomScale="120" zoomScaleNormal="120" workbookViewId="0">
      <selection activeCell="C64" sqref="C64"/>
    </sheetView>
  </sheetViews>
  <sheetFormatPr defaultRowHeight="12.75" x14ac:dyDescent="0.2"/>
  <cols>
    <col min="1" max="1" width="13.83203125" style="228" customWidth="1"/>
    <col min="2" max="2" width="79.1640625" style="229" customWidth="1"/>
    <col min="3" max="3" width="25" style="229" customWidth="1"/>
    <col min="4" max="16384" width="9.33203125" style="229"/>
  </cols>
  <sheetData>
    <row r="1" spans="1:3" s="209" customFormat="1" ht="21.2" customHeight="1" thickBot="1" x14ac:dyDescent="0.25">
      <c r="A1" s="562"/>
      <c r="B1" s="563"/>
      <c r="C1" s="557" t="str">
        <f>CONCATENATE("9.2. melléklet ",ALAPADATOK!A7," ",ALAPADATOK!B7," ",ALAPADATOK!C7," ",ALAPADATOK!D7," ",ALAPADATOK!E7," ",ALAPADATOK!F7," ",ALAPADATOK!G7," ",ALAPADATOK!H7)</f>
        <v>9.2. melléklet a … / 2019 ( I.31. ) önkormányzati rendelethez</v>
      </c>
    </row>
    <row r="2" spans="1:3" s="431" customFormat="1" ht="36" x14ac:dyDescent="0.2">
      <c r="A2" s="564" t="s">
        <v>203</v>
      </c>
      <c r="B2" s="565" t="str">
        <f>CONCATENATE(ALAPADATOK!A11)</f>
        <v>Sajószögedi Polgármesteri Hivatal</v>
      </c>
      <c r="C2" s="585" t="s">
        <v>59</v>
      </c>
    </row>
    <row r="3" spans="1:3" s="431" customFormat="1" ht="24.75" thickBot="1" x14ac:dyDescent="0.25">
      <c r="A3" s="586" t="s">
        <v>202</v>
      </c>
      <c r="B3" s="568" t="s">
        <v>395</v>
      </c>
      <c r="C3" s="587" t="s">
        <v>54</v>
      </c>
    </row>
    <row r="4" spans="1:3" s="432" customFormat="1" ht="15.95" customHeight="1" thickBot="1" x14ac:dyDescent="0.3">
      <c r="A4" s="570"/>
      <c r="B4" s="570"/>
      <c r="C4" s="571" t="str">
        <f>'KV_9.1.3.sz.mell'!C4</f>
        <v>Forintban!</v>
      </c>
    </row>
    <row r="5" spans="1:3" ht="13.5" thickBot="1" x14ac:dyDescent="0.25">
      <c r="A5" s="572" t="s">
        <v>204</v>
      </c>
      <c r="B5" s="573" t="s">
        <v>560</v>
      </c>
      <c r="C5" s="588" t="s">
        <v>55</v>
      </c>
    </row>
    <row r="6" spans="1:3" s="433" customFormat="1" ht="12.95" customHeight="1" thickBot="1" x14ac:dyDescent="0.25">
      <c r="A6" s="575"/>
      <c r="B6" s="576" t="s">
        <v>490</v>
      </c>
      <c r="C6" s="577" t="s">
        <v>491</v>
      </c>
    </row>
    <row r="7" spans="1:3" s="433" customFormat="1" ht="15.95" customHeight="1" thickBot="1" x14ac:dyDescent="0.25">
      <c r="A7" s="215"/>
      <c r="B7" s="216" t="s">
        <v>56</v>
      </c>
      <c r="C7" s="217"/>
    </row>
    <row r="8" spans="1:3" s="345" customFormat="1" ht="12" customHeight="1" thickBot="1" x14ac:dyDescent="0.25">
      <c r="A8" s="179" t="s">
        <v>18</v>
      </c>
      <c r="B8" s="218" t="s">
        <v>517</v>
      </c>
      <c r="C8" s="294">
        <f>SUM(C9:C19)</f>
        <v>0</v>
      </c>
    </row>
    <row r="9" spans="1:3" s="345" customFormat="1" ht="12" customHeight="1" x14ac:dyDescent="0.2">
      <c r="A9" s="426" t="s">
        <v>98</v>
      </c>
      <c r="B9" s="10" t="s">
        <v>274</v>
      </c>
      <c r="C9" s="335"/>
    </row>
    <row r="10" spans="1:3" s="345" customFormat="1" ht="12" customHeight="1" x14ac:dyDescent="0.2">
      <c r="A10" s="427" t="s">
        <v>99</v>
      </c>
      <c r="B10" s="8" t="s">
        <v>275</v>
      </c>
      <c r="C10" s="292"/>
    </row>
    <row r="11" spans="1:3" s="345" customFormat="1" ht="12" customHeight="1" x14ac:dyDescent="0.2">
      <c r="A11" s="427" t="s">
        <v>100</v>
      </c>
      <c r="B11" s="8" t="s">
        <v>276</v>
      </c>
      <c r="C11" s="292"/>
    </row>
    <row r="12" spans="1:3" s="345" customFormat="1" ht="12" customHeight="1" x14ac:dyDescent="0.2">
      <c r="A12" s="427" t="s">
        <v>101</v>
      </c>
      <c r="B12" s="8" t="s">
        <v>277</v>
      </c>
      <c r="C12" s="292"/>
    </row>
    <row r="13" spans="1:3" s="345" customFormat="1" ht="12" customHeight="1" x14ac:dyDescent="0.2">
      <c r="A13" s="427" t="s">
        <v>147</v>
      </c>
      <c r="B13" s="8" t="s">
        <v>278</v>
      </c>
      <c r="C13" s="292"/>
    </row>
    <row r="14" spans="1:3" s="345" customFormat="1" ht="12" customHeight="1" x14ac:dyDescent="0.2">
      <c r="A14" s="427" t="s">
        <v>102</v>
      </c>
      <c r="B14" s="8" t="s">
        <v>396</v>
      </c>
      <c r="C14" s="292"/>
    </row>
    <row r="15" spans="1:3" s="345" customFormat="1" ht="12" customHeight="1" x14ac:dyDescent="0.2">
      <c r="A15" s="427" t="s">
        <v>103</v>
      </c>
      <c r="B15" s="7" t="s">
        <v>397</v>
      </c>
      <c r="C15" s="292"/>
    </row>
    <row r="16" spans="1:3" s="345" customFormat="1" ht="12" customHeight="1" x14ac:dyDescent="0.2">
      <c r="A16" s="427" t="s">
        <v>113</v>
      </c>
      <c r="B16" s="8" t="s">
        <v>281</v>
      </c>
      <c r="C16" s="336"/>
    </row>
    <row r="17" spans="1:3" s="434" customFormat="1" ht="12" customHeight="1" x14ac:dyDescent="0.2">
      <c r="A17" s="427" t="s">
        <v>114</v>
      </c>
      <c r="B17" s="8" t="s">
        <v>282</v>
      </c>
      <c r="C17" s="292"/>
    </row>
    <row r="18" spans="1:3" s="434" customFormat="1" ht="12" customHeight="1" x14ac:dyDescent="0.2">
      <c r="A18" s="427" t="s">
        <v>115</v>
      </c>
      <c r="B18" s="8" t="s">
        <v>433</v>
      </c>
      <c r="C18" s="293"/>
    </row>
    <row r="19" spans="1:3" s="434" customFormat="1" ht="12" customHeight="1" thickBot="1" x14ac:dyDescent="0.25">
      <c r="A19" s="427" t="s">
        <v>116</v>
      </c>
      <c r="B19" s="7" t="s">
        <v>283</v>
      </c>
      <c r="C19" s="293"/>
    </row>
    <row r="20" spans="1:3" s="345" customFormat="1" ht="12" customHeight="1" thickBot="1" x14ac:dyDescent="0.25">
      <c r="A20" s="179" t="s">
        <v>19</v>
      </c>
      <c r="B20" s="218" t="s">
        <v>398</v>
      </c>
      <c r="C20" s="294">
        <f>SUM(C21:C23)</f>
        <v>0</v>
      </c>
    </row>
    <row r="21" spans="1:3" s="434" customFormat="1" ht="12" customHeight="1" x14ac:dyDescent="0.2">
      <c r="A21" s="427" t="s">
        <v>104</v>
      </c>
      <c r="B21" s="9" t="s">
        <v>255</v>
      </c>
      <c r="C21" s="292"/>
    </row>
    <row r="22" spans="1:3" s="434" customFormat="1" ht="12" customHeight="1" x14ac:dyDescent="0.2">
      <c r="A22" s="427" t="s">
        <v>105</v>
      </c>
      <c r="B22" s="8" t="s">
        <v>399</v>
      </c>
      <c r="C22" s="292"/>
    </row>
    <row r="23" spans="1:3" s="434" customFormat="1" ht="12" customHeight="1" x14ac:dyDescent="0.2">
      <c r="A23" s="427" t="s">
        <v>106</v>
      </c>
      <c r="B23" s="8" t="s">
        <v>400</v>
      </c>
      <c r="C23" s="292"/>
    </row>
    <row r="24" spans="1:3" s="434" customFormat="1" ht="12" customHeight="1" thickBot="1" x14ac:dyDescent="0.25">
      <c r="A24" s="427" t="s">
        <v>107</v>
      </c>
      <c r="B24" s="8" t="s">
        <v>518</v>
      </c>
      <c r="C24" s="292"/>
    </row>
    <row r="25" spans="1:3" s="434" customFormat="1" ht="12" customHeight="1" thickBot="1" x14ac:dyDescent="0.25">
      <c r="A25" s="187" t="s">
        <v>20</v>
      </c>
      <c r="B25" s="116" t="s">
        <v>173</v>
      </c>
      <c r="C25" s="320">
        <v>20000</v>
      </c>
    </row>
    <row r="26" spans="1:3" s="434" customFormat="1" ht="12" customHeight="1" thickBot="1" x14ac:dyDescent="0.25">
      <c r="A26" s="187" t="s">
        <v>21</v>
      </c>
      <c r="B26" s="116" t="s">
        <v>519</v>
      </c>
      <c r="C26" s="294">
        <f>+C27+C28+C29</f>
        <v>0</v>
      </c>
    </row>
    <row r="27" spans="1:3" s="434" customFormat="1" ht="12" customHeight="1" x14ac:dyDescent="0.2">
      <c r="A27" s="428" t="s">
        <v>265</v>
      </c>
      <c r="B27" s="429" t="s">
        <v>260</v>
      </c>
      <c r="C27" s="69"/>
    </row>
    <row r="28" spans="1:3" s="434" customFormat="1" ht="12" customHeight="1" x14ac:dyDescent="0.2">
      <c r="A28" s="428" t="s">
        <v>266</v>
      </c>
      <c r="B28" s="429" t="s">
        <v>399</v>
      </c>
      <c r="C28" s="292"/>
    </row>
    <row r="29" spans="1:3" s="434" customFormat="1" ht="12" customHeight="1" x14ac:dyDescent="0.2">
      <c r="A29" s="428" t="s">
        <v>267</v>
      </c>
      <c r="B29" s="430" t="s">
        <v>402</v>
      </c>
      <c r="C29" s="292"/>
    </row>
    <row r="30" spans="1:3" s="434" customFormat="1" ht="12" customHeight="1" thickBot="1" x14ac:dyDescent="0.25">
      <c r="A30" s="427" t="s">
        <v>268</v>
      </c>
      <c r="B30" s="131" t="s">
        <v>520</v>
      </c>
      <c r="C30" s="75"/>
    </row>
    <row r="31" spans="1:3" s="434" customFormat="1" ht="12" customHeight="1" thickBot="1" x14ac:dyDescent="0.25">
      <c r="A31" s="187" t="s">
        <v>22</v>
      </c>
      <c r="B31" s="116" t="s">
        <v>403</v>
      </c>
      <c r="C31" s="294">
        <f>+C32+C33+C34</f>
        <v>0</v>
      </c>
    </row>
    <row r="32" spans="1:3" s="434" customFormat="1" ht="12" customHeight="1" x14ac:dyDescent="0.2">
      <c r="A32" s="428" t="s">
        <v>91</v>
      </c>
      <c r="B32" s="429" t="s">
        <v>288</v>
      </c>
      <c r="C32" s="69"/>
    </row>
    <row r="33" spans="1:3" s="434" customFormat="1" ht="12" customHeight="1" x14ac:dyDescent="0.2">
      <c r="A33" s="428" t="s">
        <v>92</v>
      </c>
      <c r="B33" s="430" t="s">
        <v>289</v>
      </c>
      <c r="C33" s="295"/>
    </row>
    <row r="34" spans="1:3" s="434" customFormat="1" ht="12" customHeight="1" thickBot="1" x14ac:dyDescent="0.25">
      <c r="A34" s="427" t="s">
        <v>93</v>
      </c>
      <c r="B34" s="131" t="s">
        <v>290</v>
      </c>
      <c r="C34" s="75"/>
    </row>
    <row r="35" spans="1:3" s="345" customFormat="1" ht="12" customHeight="1" thickBot="1" x14ac:dyDescent="0.25">
      <c r="A35" s="187" t="s">
        <v>23</v>
      </c>
      <c r="B35" s="116" t="s">
        <v>373</v>
      </c>
      <c r="C35" s="320"/>
    </row>
    <row r="36" spans="1:3" s="345" customFormat="1" ht="12" customHeight="1" thickBot="1" x14ac:dyDescent="0.25">
      <c r="A36" s="187" t="s">
        <v>24</v>
      </c>
      <c r="B36" s="116" t="s">
        <v>404</v>
      </c>
      <c r="C36" s="337"/>
    </row>
    <row r="37" spans="1:3" s="345" customFormat="1" ht="12" customHeight="1" thickBot="1" x14ac:dyDescent="0.25">
      <c r="A37" s="179" t="s">
        <v>25</v>
      </c>
      <c r="B37" s="116" t="s">
        <v>405</v>
      </c>
      <c r="C37" s="338">
        <f>+C8+C20+C25+C26+C31+C35+C36</f>
        <v>20000</v>
      </c>
    </row>
    <row r="38" spans="1:3" s="345" customFormat="1" ht="12" customHeight="1" thickBot="1" x14ac:dyDescent="0.25">
      <c r="A38" s="219" t="s">
        <v>26</v>
      </c>
      <c r="B38" s="116" t="s">
        <v>406</v>
      </c>
      <c r="C38" s="338">
        <f>+C39+C40+C41</f>
        <v>72463360</v>
      </c>
    </row>
    <row r="39" spans="1:3" s="345" customFormat="1" ht="12" customHeight="1" x14ac:dyDescent="0.2">
      <c r="A39" s="428" t="s">
        <v>407</v>
      </c>
      <c r="B39" s="429" t="s">
        <v>233</v>
      </c>
      <c r="C39" s="69">
        <v>170203</v>
      </c>
    </row>
    <row r="40" spans="1:3" s="345" customFormat="1" ht="12" customHeight="1" x14ac:dyDescent="0.2">
      <c r="A40" s="428" t="s">
        <v>408</v>
      </c>
      <c r="B40" s="430" t="s">
        <v>2</v>
      </c>
      <c r="C40" s="295"/>
    </row>
    <row r="41" spans="1:3" s="434" customFormat="1" ht="12" customHeight="1" thickBot="1" x14ac:dyDescent="0.25">
      <c r="A41" s="427" t="s">
        <v>409</v>
      </c>
      <c r="B41" s="131" t="s">
        <v>410</v>
      </c>
      <c r="C41" s="75">
        <v>72293157</v>
      </c>
    </row>
    <row r="42" spans="1:3" s="434" customFormat="1" ht="15.2" customHeight="1" thickBot="1" x14ac:dyDescent="0.25">
      <c r="A42" s="219" t="s">
        <v>27</v>
      </c>
      <c r="B42" s="220" t="s">
        <v>411</v>
      </c>
      <c r="C42" s="341">
        <f>+C37+C38</f>
        <v>72483360</v>
      </c>
    </row>
    <row r="43" spans="1:3" s="434" customFormat="1" ht="15.2" customHeight="1" x14ac:dyDescent="0.2">
      <c r="A43" s="221"/>
      <c r="B43" s="222"/>
      <c r="C43" s="339"/>
    </row>
    <row r="44" spans="1:3" ht="13.5" thickBot="1" x14ac:dyDescent="0.25">
      <c r="A44" s="223"/>
      <c r="B44" s="224"/>
      <c r="C44" s="340"/>
    </row>
    <row r="45" spans="1:3" s="433" customFormat="1" ht="16.5" customHeight="1" thickBot="1" x14ac:dyDescent="0.25">
      <c r="A45" s="225"/>
      <c r="B45" s="226" t="s">
        <v>57</v>
      </c>
      <c r="C45" s="341"/>
    </row>
    <row r="46" spans="1:3" s="435" customFormat="1" ht="12" customHeight="1" thickBot="1" x14ac:dyDescent="0.25">
      <c r="A46" s="187" t="s">
        <v>18</v>
      </c>
      <c r="B46" s="116" t="s">
        <v>412</v>
      </c>
      <c r="C46" s="294">
        <f>SUM(C47:C51)</f>
        <v>71213360</v>
      </c>
    </row>
    <row r="47" spans="1:3" ht="12" customHeight="1" x14ac:dyDescent="0.2">
      <c r="A47" s="427" t="s">
        <v>98</v>
      </c>
      <c r="B47" s="9" t="s">
        <v>49</v>
      </c>
      <c r="C47" s="69">
        <v>43501688</v>
      </c>
    </row>
    <row r="48" spans="1:3" ht="12" customHeight="1" x14ac:dyDescent="0.2">
      <c r="A48" s="427" t="s">
        <v>99</v>
      </c>
      <c r="B48" s="8" t="s">
        <v>182</v>
      </c>
      <c r="C48" s="72">
        <v>8991872</v>
      </c>
    </row>
    <row r="49" spans="1:3" ht="12" customHeight="1" x14ac:dyDescent="0.2">
      <c r="A49" s="427" t="s">
        <v>100</v>
      </c>
      <c r="B49" s="8" t="s">
        <v>139</v>
      </c>
      <c r="C49" s="72">
        <v>18719800</v>
      </c>
    </row>
    <row r="50" spans="1:3" ht="12" customHeight="1" x14ac:dyDescent="0.2">
      <c r="A50" s="427" t="s">
        <v>101</v>
      </c>
      <c r="B50" s="8" t="s">
        <v>183</v>
      </c>
      <c r="C50" s="72"/>
    </row>
    <row r="51" spans="1:3" ht="12" customHeight="1" thickBot="1" x14ac:dyDescent="0.25">
      <c r="A51" s="427" t="s">
        <v>147</v>
      </c>
      <c r="B51" s="8" t="s">
        <v>184</v>
      </c>
      <c r="C51" s="72"/>
    </row>
    <row r="52" spans="1:3" ht="12" customHeight="1" thickBot="1" x14ac:dyDescent="0.25">
      <c r="A52" s="187" t="s">
        <v>19</v>
      </c>
      <c r="B52" s="116" t="s">
        <v>413</v>
      </c>
      <c r="C52" s="294">
        <f>SUM(C53:C55)</f>
        <v>1270000</v>
      </c>
    </row>
    <row r="53" spans="1:3" s="435" customFormat="1" ht="12" customHeight="1" x14ac:dyDescent="0.2">
      <c r="A53" s="427" t="s">
        <v>104</v>
      </c>
      <c r="B53" s="9" t="s">
        <v>227</v>
      </c>
      <c r="C53" s="69">
        <v>1270000</v>
      </c>
    </row>
    <row r="54" spans="1:3" ht="12" customHeight="1" x14ac:dyDescent="0.2">
      <c r="A54" s="427" t="s">
        <v>105</v>
      </c>
      <c r="B54" s="8" t="s">
        <v>186</v>
      </c>
      <c r="C54" s="72"/>
    </row>
    <row r="55" spans="1:3" ht="12" customHeight="1" x14ac:dyDescent="0.2">
      <c r="A55" s="427" t="s">
        <v>106</v>
      </c>
      <c r="B55" s="8" t="s">
        <v>58</v>
      </c>
      <c r="C55" s="72"/>
    </row>
    <row r="56" spans="1:3" ht="12" customHeight="1" thickBot="1" x14ac:dyDescent="0.25">
      <c r="A56" s="427" t="s">
        <v>107</v>
      </c>
      <c r="B56" s="8" t="s">
        <v>521</v>
      </c>
      <c r="C56" s="72"/>
    </row>
    <row r="57" spans="1:3" ht="12" customHeight="1" thickBot="1" x14ac:dyDescent="0.25">
      <c r="A57" s="187" t="s">
        <v>20</v>
      </c>
      <c r="B57" s="116" t="s">
        <v>13</v>
      </c>
      <c r="C57" s="320"/>
    </row>
    <row r="58" spans="1:3" ht="15.2" customHeight="1" thickBot="1" x14ac:dyDescent="0.25">
      <c r="A58" s="187" t="s">
        <v>21</v>
      </c>
      <c r="B58" s="227" t="s">
        <v>526</v>
      </c>
      <c r="C58" s="342">
        <f>+C46+C52+C57</f>
        <v>72483360</v>
      </c>
    </row>
    <row r="59" spans="1:3" ht="13.5" thickBot="1" x14ac:dyDescent="0.25">
      <c r="C59" s="592">
        <f>C42-C58</f>
        <v>0</v>
      </c>
    </row>
    <row r="60" spans="1:3" ht="15.2" customHeight="1" thickBot="1" x14ac:dyDescent="0.25">
      <c r="A60" s="230" t="s">
        <v>516</v>
      </c>
      <c r="B60" s="231"/>
      <c r="C60" s="113">
        <v>8</v>
      </c>
    </row>
    <row r="61" spans="1:3" ht="14.45" customHeight="1" thickBot="1" x14ac:dyDescent="0.25">
      <c r="A61" s="230" t="s">
        <v>205</v>
      </c>
      <c r="B61" s="231"/>
      <c r="C61" s="113">
        <v>0</v>
      </c>
    </row>
    <row r="62" spans="1:3" x14ac:dyDescent="0.2">
      <c r="A62" s="589"/>
      <c r="B62" s="590"/>
      <c r="C62" s="590"/>
    </row>
    <row r="63" spans="1:3" x14ac:dyDescent="0.2">
      <c r="A63" s="589"/>
      <c r="B63" s="590"/>
    </row>
    <row r="64" spans="1:3" x14ac:dyDescent="0.2">
      <c r="A64" s="589"/>
      <c r="B64" s="590"/>
      <c r="C64" s="590"/>
    </row>
    <row r="65" spans="1:3" x14ac:dyDescent="0.2">
      <c r="A65" s="589"/>
      <c r="B65" s="590"/>
      <c r="C65" s="590"/>
    </row>
    <row r="66" spans="1:3" x14ac:dyDescent="0.2">
      <c r="A66" s="589"/>
      <c r="B66" s="590"/>
      <c r="C66" s="590"/>
    </row>
    <row r="67" spans="1:3" x14ac:dyDescent="0.2">
      <c r="A67" s="589"/>
      <c r="B67" s="590"/>
      <c r="C67" s="590"/>
    </row>
    <row r="68" spans="1:3" x14ac:dyDescent="0.2">
      <c r="A68" s="589"/>
      <c r="B68" s="590"/>
      <c r="C68" s="590"/>
    </row>
    <row r="69" spans="1:3" x14ac:dyDescent="0.2">
      <c r="A69" s="589"/>
      <c r="B69" s="590"/>
      <c r="C69" s="590"/>
    </row>
    <row r="70" spans="1:3" x14ac:dyDescent="0.2">
      <c r="A70" s="589"/>
      <c r="B70" s="590"/>
      <c r="C70" s="590"/>
    </row>
    <row r="71" spans="1:3" x14ac:dyDescent="0.2">
      <c r="A71" s="589"/>
      <c r="B71" s="590"/>
      <c r="C71" s="590"/>
    </row>
    <row r="72" spans="1:3" x14ac:dyDescent="0.2">
      <c r="A72" s="589"/>
      <c r="B72" s="590"/>
      <c r="C72" s="590"/>
    </row>
    <row r="73" spans="1:3" x14ac:dyDescent="0.2">
      <c r="A73" s="589"/>
      <c r="B73" s="590"/>
      <c r="C73" s="590"/>
    </row>
    <row r="74" spans="1:3" x14ac:dyDescent="0.2">
      <c r="A74" s="589"/>
      <c r="B74" s="590"/>
      <c r="C74" s="590"/>
    </row>
    <row r="75" spans="1:3" x14ac:dyDescent="0.2">
      <c r="A75" s="589"/>
      <c r="B75" s="590"/>
      <c r="C75" s="590"/>
    </row>
    <row r="76" spans="1:3" x14ac:dyDescent="0.2">
      <c r="A76" s="589"/>
      <c r="B76" s="590"/>
      <c r="C76" s="590"/>
    </row>
    <row r="77" spans="1:3" x14ac:dyDescent="0.2">
      <c r="A77" s="589"/>
      <c r="B77" s="590"/>
      <c r="C77" s="590"/>
    </row>
    <row r="78" spans="1:3" x14ac:dyDescent="0.2">
      <c r="A78" s="589"/>
      <c r="B78" s="590"/>
      <c r="C78" s="590"/>
    </row>
    <row r="79" spans="1:3" x14ac:dyDescent="0.2">
      <c r="A79" s="589"/>
      <c r="B79" s="590"/>
      <c r="C79" s="590"/>
    </row>
    <row r="80" spans="1:3" x14ac:dyDescent="0.2">
      <c r="A80" s="589"/>
      <c r="B80" s="590"/>
      <c r="C80" s="590"/>
    </row>
    <row r="81" spans="1:3" x14ac:dyDescent="0.2">
      <c r="A81" s="589"/>
      <c r="B81" s="590"/>
      <c r="C81" s="590"/>
    </row>
    <row r="82" spans="1:3" x14ac:dyDescent="0.2">
      <c r="A82" s="589"/>
      <c r="B82" s="590"/>
      <c r="C82" s="590"/>
    </row>
    <row r="83" spans="1:3" x14ac:dyDescent="0.2">
      <c r="A83" s="589"/>
      <c r="B83" s="590"/>
      <c r="C83" s="590"/>
    </row>
  </sheetData>
  <sheetProtection formatCells="0"/>
  <phoneticPr fontId="29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7142C-5C23-474F-9AF0-4DD027B1363A}">
  <sheetPr>
    <tabColor rgb="FF92D050"/>
  </sheetPr>
  <dimension ref="A1:C63"/>
  <sheetViews>
    <sheetView topLeftCell="A21" zoomScale="120" zoomScaleNormal="120" workbookViewId="0">
      <selection activeCell="F60" sqref="F60"/>
    </sheetView>
  </sheetViews>
  <sheetFormatPr defaultRowHeight="12.75" x14ac:dyDescent="0.2"/>
  <cols>
    <col min="1" max="1" width="13.83203125" style="228" customWidth="1"/>
    <col min="2" max="2" width="79.1640625" style="229" customWidth="1"/>
    <col min="3" max="3" width="25" style="229" customWidth="1"/>
    <col min="4" max="16384" width="9.33203125" style="229"/>
  </cols>
  <sheetData>
    <row r="1" spans="1:3" s="209" customFormat="1" ht="21.2" customHeight="1" thickBot="1" x14ac:dyDescent="0.25">
      <c r="A1" s="208"/>
      <c r="B1" s="210"/>
      <c r="C1" s="557" t="str">
        <f>CONCATENATE("9.2.1. melléklet ",ALAPADATOK!A7," ",ALAPADATOK!B7," ",ALAPADATOK!C7," ",ALAPADATOK!D7," ",ALAPADATOK!E7," ",ALAPADATOK!F7," ",ALAPADATOK!G7," ",ALAPADATOK!H7)</f>
        <v>9.2.1. melléklet a … / 2019 ( I.31. ) önkormányzati rendelethez</v>
      </c>
    </row>
    <row r="2" spans="1:3" s="431" customFormat="1" ht="36" x14ac:dyDescent="0.2">
      <c r="A2" s="384" t="s">
        <v>203</v>
      </c>
      <c r="B2" s="555" t="str">
        <f>CONCATENATE(ALAPADATOK!A11)</f>
        <v>Sajószögedi Polgármesteri Hivatal</v>
      </c>
      <c r="C2" s="343" t="s">
        <v>59</v>
      </c>
    </row>
    <row r="3" spans="1:3" s="431" customFormat="1" ht="24.75" thickBot="1" x14ac:dyDescent="0.25">
      <c r="A3" s="425" t="s">
        <v>202</v>
      </c>
      <c r="B3" s="556" t="s">
        <v>414</v>
      </c>
      <c r="C3" s="344" t="s">
        <v>59</v>
      </c>
    </row>
    <row r="4" spans="1:3" s="432" customFormat="1" ht="15.95" customHeight="1" thickBot="1" x14ac:dyDescent="0.3">
      <c r="A4" s="211"/>
      <c r="B4" s="211"/>
      <c r="C4" s="212" t="str">
        <f>'KV_9.2.sz.mell'!C4</f>
        <v>Forintban!</v>
      </c>
    </row>
    <row r="5" spans="1:3" ht="13.5" thickBot="1" x14ac:dyDescent="0.25">
      <c r="A5" s="385" t="s">
        <v>204</v>
      </c>
      <c r="B5" s="213" t="s">
        <v>560</v>
      </c>
      <c r="C5" s="214" t="s">
        <v>55</v>
      </c>
    </row>
    <row r="6" spans="1:3" s="433" customFormat="1" ht="12.95" customHeight="1" thickBot="1" x14ac:dyDescent="0.25">
      <c r="A6" s="179"/>
      <c r="B6" s="180" t="s">
        <v>490</v>
      </c>
      <c r="C6" s="181" t="s">
        <v>491</v>
      </c>
    </row>
    <row r="7" spans="1:3" s="433" customFormat="1" ht="15.95" customHeight="1" thickBot="1" x14ac:dyDescent="0.25">
      <c r="A7" s="215"/>
      <c r="B7" s="216" t="s">
        <v>56</v>
      </c>
      <c r="C7" s="217"/>
    </row>
    <row r="8" spans="1:3" s="345" customFormat="1" ht="12" customHeight="1" thickBot="1" x14ac:dyDescent="0.25">
      <c r="A8" s="179" t="s">
        <v>18</v>
      </c>
      <c r="B8" s="218" t="s">
        <v>517</v>
      </c>
      <c r="C8" s="294">
        <f>SUM(C9:C19)</f>
        <v>0</v>
      </c>
    </row>
    <row r="9" spans="1:3" s="345" customFormat="1" ht="12" customHeight="1" x14ac:dyDescent="0.2">
      <c r="A9" s="426" t="s">
        <v>98</v>
      </c>
      <c r="B9" s="10" t="s">
        <v>274</v>
      </c>
      <c r="C9" s="335"/>
    </row>
    <row r="10" spans="1:3" s="345" customFormat="1" ht="12" customHeight="1" x14ac:dyDescent="0.2">
      <c r="A10" s="427" t="s">
        <v>99</v>
      </c>
      <c r="B10" s="8" t="s">
        <v>275</v>
      </c>
      <c r="C10" s="292"/>
    </row>
    <row r="11" spans="1:3" s="345" customFormat="1" ht="12" customHeight="1" x14ac:dyDescent="0.2">
      <c r="A11" s="427" t="s">
        <v>100</v>
      </c>
      <c r="B11" s="8" t="s">
        <v>276</v>
      </c>
      <c r="C11" s="292"/>
    </row>
    <row r="12" spans="1:3" s="345" customFormat="1" ht="12" customHeight="1" x14ac:dyDescent="0.2">
      <c r="A12" s="427" t="s">
        <v>101</v>
      </c>
      <c r="B12" s="8" t="s">
        <v>277</v>
      </c>
      <c r="C12" s="292"/>
    </row>
    <row r="13" spans="1:3" s="345" customFormat="1" ht="12" customHeight="1" x14ac:dyDescent="0.2">
      <c r="A13" s="427" t="s">
        <v>147</v>
      </c>
      <c r="B13" s="8" t="s">
        <v>278</v>
      </c>
      <c r="C13" s="292"/>
    </row>
    <row r="14" spans="1:3" s="345" customFormat="1" ht="12" customHeight="1" x14ac:dyDescent="0.2">
      <c r="A14" s="427" t="s">
        <v>102</v>
      </c>
      <c r="B14" s="8" t="s">
        <v>396</v>
      </c>
      <c r="C14" s="292"/>
    </row>
    <row r="15" spans="1:3" s="345" customFormat="1" ht="12" customHeight="1" x14ac:dyDescent="0.2">
      <c r="A15" s="427" t="s">
        <v>103</v>
      </c>
      <c r="B15" s="7" t="s">
        <v>397</v>
      </c>
      <c r="C15" s="292"/>
    </row>
    <row r="16" spans="1:3" s="345" customFormat="1" ht="12" customHeight="1" x14ac:dyDescent="0.2">
      <c r="A16" s="427" t="s">
        <v>113</v>
      </c>
      <c r="B16" s="8" t="s">
        <v>281</v>
      </c>
      <c r="C16" s="336"/>
    </row>
    <row r="17" spans="1:3" s="434" customFormat="1" ht="12" customHeight="1" x14ac:dyDescent="0.2">
      <c r="A17" s="427" t="s">
        <v>114</v>
      </c>
      <c r="B17" s="8" t="s">
        <v>282</v>
      </c>
      <c r="C17" s="292"/>
    </row>
    <row r="18" spans="1:3" s="434" customFormat="1" ht="12" customHeight="1" x14ac:dyDescent="0.2">
      <c r="A18" s="427" t="s">
        <v>115</v>
      </c>
      <c r="B18" s="8" t="s">
        <v>433</v>
      </c>
      <c r="C18" s="293"/>
    </row>
    <row r="19" spans="1:3" s="434" customFormat="1" ht="12" customHeight="1" thickBot="1" x14ac:dyDescent="0.25">
      <c r="A19" s="427" t="s">
        <v>116</v>
      </c>
      <c r="B19" s="7" t="s">
        <v>283</v>
      </c>
      <c r="C19" s="293"/>
    </row>
    <row r="20" spans="1:3" s="345" customFormat="1" ht="12" customHeight="1" thickBot="1" x14ac:dyDescent="0.25">
      <c r="A20" s="179" t="s">
        <v>19</v>
      </c>
      <c r="B20" s="218" t="s">
        <v>398</v>
      </c>
      <c r="C20" s="294">
        <f>SUM(C21:C23)</f>
        <v>0</v>
      </c>
    </row>
    <row r="21" spans="1:3" s="434" customFormat="1" ht="12" customHeight="1" x14ac:dyDescent="0.2">
      <c r="A21" s="427" t="s">
        <v>104</v>
      </c>
      <c r="B21" s="9" t="s">
        <v>255</v>
      </c>
      <c r="C21" s="292"/>
    </row>
    <row r="22" spans="1:3" s="434" customFormat="1" ht="12" customHeight="1" x14ac:dyDescent="0.2">
      <c r="A22" s="427" t="s">
        <v>105</v>
      </c>
      <c r="B22" s="8" t="s">
        <v>399</v>
      </c>
      <c r="C22" s="292"/>
    </row>
    <row r="23" spans="1:3" s="434" customFormat="1" ht="12" customHeight="1" x14ac:dyDescent="0.2">
      <c r="A23" s="427" t="s">
        <v>106</v>
      </c>
      <c r="B23" s="8" t="s">
        <v>400</v>
      </c>
      <c r="C23" s="292"/>
    </row>
    <row r="24" spans="1:3" s="434" customFormat="1" ht="12" customHeight="1" thickBot="1" x14ac:dyDescent="0.25">
      <c r="A24" s="427" t="s">
        <v>107</v>
      </c>
      <c r="B24" s="8" t="s">
        <v>518</v>
      </c>
      <c r="C24" s="292"/>
    </row>
    <row r="25" spans="1:3" s="434" customFormat="1" ht="12" customHeight="1" thickBot="1" x14ac:dyDescent="0.25">
      <c r="A25" s="187" t="s">
        <v>20</v>
      </c>
      <c r="B25" s="116" t="s">
        <v>173</v>
      </c>
      <c r="C25" s="320">
        <v>20000</v>
      </c>
    </row>
    <row r="26" spans="1:3" s="434" customFormat="1" ht="12" customHeight="1" thickBot="1" x14ac:dyDescent="0.25">
      <c r="A26" s="187" t="s">
        <v>21</v>
      </c>
      <c r="B26" s="116" t="s">
        <v>519</v>
      </c>
      <c r="C26" s="294">
        <f>+C27+C28+C29</f>
        <v>0</v>
      </c>
    </row>
    <row r="27" spans="1:3" s="434" customFormat="1" ht="12" customHeight="1" x14ac:dyDescent="0.2">
      <c r="A27" s="428" t="s">
        <v>265</v>
      </c>
      <c r="B27" s="429" t="s">
        <v>260</v>
      </c>
      <c r="C27" s="69"/>
    </row>
    <row r="28" spans="1:3" s="434" customFormat="1" ht="12" customHeight="1" x14ac:dyDescent="0.2">
      <c r="A28" s="428" t="s">
        <v>266</v>
      </c>
      <c r="B28" s="429" t="s">
        <v>399</v>
      </c>
      <c r="C28" s="292"/>
    </row>
    <row r="29" spans="1:3" s="434" customFormat="1" ht="12" customHeight="1" x14ac:dyDescent="0.2">
      <c r="A29" s="428" t="s">
        <v>267</v>
      </c>
      <c r="B29" s="430" t="s">
        <v>402</v>
      </c>
      <c r="C29" s="292"/>
    </row>
    <row r="30" spans="1:3" s="434" customFormat="1" ht="12" customHeight="1" thickBot="1" x14ac:dyDescent="0.25">
      <c r="A30" s="427" t="s">
        <v>268</v>
      </c>
      <c r="B30" s="131" t="s">
        <v>520</v>
      </c>
      <c r="C30" s="75"/>
    </row>
    <row r="31" spans="1:3" s="434" customFormat="1" ht="12" customHeight="1" thickBot="1" x14ac:dyDescent="0.25">
      <c r="A31" s="187" t="s">
        <v>22</v>
      </c>
      <c r="B31" s="116" t="s">
        <v>403</v>
      </c>
      <c r="C31" s="294">
        <f>+C32+C33+C34</f>
        <v>0</v>
      </c>
    </row>
    <row r="32" spans="1:3" s="434" customFormat="1" ht="12" customHeight="1" x14ac:dyDescent="0.2">
      <c r="A32" s="428" t="s">
        <v>91</v>
      </c>
      <c r="B32" s="429" t="s">
        <v>288</v>
      </c>
      <c r="C32" s="69"/>
    </row>
    <row r="33" spans="1:3" s="434" customFormat="1" ht="12" customHeight="1" x14ac:dyDescent="0.2">
      <c r="A33" s="428" t="s">
        <v>92</v>
      </c>
      <c r="B33" s="430" t="s">
        <v>289</v>
      </c>
      <c r="C33" s="295"/>
    </row>
    <row r="34" spans="1:3" s="434" customFormat="1" ht="12" customHeight="1" thickBot="1" x14ac:dyDescent="0.25">
      <c r="A34" s="427" t="s">
        <v>93</v>
      </c>
      <c r="B34" s="131" t="s">
        <v>290</v>
      </c>
      <c r="C34" s="75"/>
    </row>
    <row r="35" spans="1:3" s="345" customFormat="1" ht="12" customHeight="1" thickBot="1" x14ac:dyDescent="0.25">
      <c r="A35" s="187" t="s">
        <v>23</v>
      </c>
      <c r="B35" s="116" t="s">
        <v>373</v>
      </c>
      <c r="C35" s="320"/>
    </row>
    <row r="36" spans="1:3" s="345" customFormat="1" ht="12" customHeight="1" thickBot="1" x14ac:dyDescent="0.25">
      <c r="A36" s="187" t="s">
        <v>24</v>
      </c>
      <c r="B36" s="116" t="s">
        <v>404</v>
      </c>
      <c r="C36" s="337"/>
    </row>
    <row r="37" spans="1:3" s="345" customFormat="1" ht="12" customHeight="1" thickBot="1" x14ac:dyDescent="0.25">
      <c r="A37" s="179" t="s">
        <v>25</v>
      </c>
      <c r="B37" s="116" t="s">
        <v>405</v>
      </c>
      <c r="C37" s="338">
        <f>+C8+C20+C25+C26+C31+C35+C36</f>
        <v>20000</v>
      </c>
    </row>
    <row r="38" spans="1:3" s="345" customFormat="1" ht="12" customHeight="1" thickBot="1" x14ac:dyDescent="0.25">
      <c r="A38" s="219" t="s">
        <v>26</v>
      </c>
      <c r="B38" s="116" t="s">
        <v>406</v>
      </c>
      <c r="C38" s="338">
        <f>+C39+C40+C41</f>
        <v>72463360</v>
      </c>
    </row>
    <row r="39" spans="1:3" s="345" customFormat="1" ht="12" customHeight="1" x14ac:dyDescent="0.2">
      <c r="A39" s="428" t="s">
        <v>407</v>
      </c>
      <c r="B39" s="429" t="s">
        <v>233</v>
      </c>
      <c r="C39" s="69">
        <v>170203</v>
      </c>
    </row>
    <row r="40" spans="1:3" s="345" customFormat="1" ht="12" customHeight="1" x14ac:dyDescent="0.2">
      <c r="A40" s="428" t="s">
        <v>408</v>
      </c>
      <c r="B40" s="430" t="s">
        <v>2</v>
      </c>
      <c r="C40" s="295"/>
    </row>
    <row r="41" spans="1:3" s="434" customFormat="1" ht="12" customHeight="1" thickBot="1" x14ac:dyDescent="0.25">
      <c r="A41" s="427" t="s">
        <v>409</v>
      </c>
      <c r="B41" s="131" t="s">
        <v>410</v>
      </c>
      <c r="C41" s="75">
        <v>72293157</v>
      </c>
    </row>
    <row r="42" spans="1:3" s="434" customFormat="1" ht="15.2" customHeight="1" thickBot="1" x14ac:dyDescent="0.25">
      <c r="A42" s="219" t="s">
        <v>27</v>
      </c>
      <c r="B42" s="220" t="s">
        <v>411</v>
      </c>
      <c r="C42" s="341">
        <f>+C37+C38</f>
        <v>72483360</v>
      </c>
    </row>
    <row r="43" spans="1:3" s="434" customFormat="1" ht="15.2" customHeight="1" x14ac:dyDescent="0.2">
      <c r="A43" s="221"/>
      <c r="B43" s="222"/>
      <c r="C43" s="339"/>
    </row>
    <row r="44" spans="1:3" ht="13.5" thickBot="1" x14ac:dyDescent="0.25">
      <c r="A44" s="223"/>
      <c r="B44" s="224"/>
      <c r="C44" s="340"/>
    </row>
    <row r="45" spans="1:3" s="433" customFormat="1" ht="16.5" customHeight="1" thickBot="1" x14ac:dyDescent="0.25">
      <c r="A45" s="225"/>
      <c r="B45" s="226" t="s">
        <v>57</v>
      </c>
      <c r="C45" s="341"/>
    </row>
    <row r="46" spans="1:3" s="435" customFormat="1" ht="12" customHeight="1" thickBot="1" x14ac:dyDescent="0.25">
      <c r="A46" s="187" t="s">
        <v>18</v>
      </c>
      <c r="B46" s="116" t="s">
        <v>412</v>
      </c>
      <c r="C46" s="294">
        <f>SUM(C47:C51)</f>
        <v>71213360</v>
      </c>
    </row>
    <row r="47" spans="1:3" ht="12" customHeight="1" x14ac:dyDescent="0.2">
      <c r="A47" s="427" t="s">
        <v>98</v>
      </c>
      <c r="B47" s="9" t="s">
        <v>49</v>
      </c>
      <c r="C47" s="69">
        <v>43501688</v>
      </c>
    </row>
    <row r="48" spans="1:3" ht="12" customHeight="1" x14ac:dyDescent="0.2">
      <c r="A48" s="427" t="s">
        <v>99</v>
      </c>
      <c r="B48" s="8" t="s">
        <v>182</v>
      </c>
      <c r="C48" s="72">
        <v>8991872</v>
      </c>
    </row>
    <row r="49" spans="1:3" ht="12" customHeight="1" x14ac:dyDescent="0.2">
      <c r="A49" s="427" t="s">
        <v>100</v>
      </c>
      <c r="B49" s="8" t="s">
        <v>139</v>
      </c>
      <c r="C49" s="72">
        <v>18719800</v>
      </c>
    </row>
    <row r="50" spans="1:3" ht="12" customHeight="1" x14ac:dyDescent="0.2">
      <c r="A50" s="427" t="s">
        <v>101</v>
      </c>
      <c r="B50" s="8" t="s">
        <v>183</v>
      </c>
      <c r="C50" s="72"/>
    </row>
    <row r="51" spans="1:3" ht="12" customHeight="1" thickBot="1" x14ac:dyDescent="0.25">
      <c r="A51" s="427" t="s">
        <v>147</v>
      </c>
      <c r="B51" s="8" t="s">
        <v>184</v>
      </c>
      <c r="C51" s="72"/>
    </row>
    <row r="52" spans="1:3" ht="12" customHeight="1" thickBot="1" x14ac:dyDescent="0.25">
      <c r="A52" s="187" t="s">
        <v>19</v>
      </c>
      <c r="B52" s="116" t="s">
        <v>413</v>
      </c>
      <c r="C52" s="294">
        <f>SUM(C53:C55)</f>
        <v>1270000</v>
      </c>
    </row>
    <row r="53" spans="1:3" s="435" customFormat="1" ht="12" customHeight="1" x14ac:dyDescent="0.2">
      <c r="A53" s="427" t="s">
        <v>104</v>
      </c>
      <c r="B53" s="9" t="s">
        <v>227</v>
      </c>
      <c r="C53" s="69">
        <v>1270000</v>
      </c>
    </row>
    <row r="54" spans="1:3" ht="12" customHeight="1" x14ac:dyDescent="0.2">
      <c r="A54" s="427" t="s">
        <v>105</v>
      </c>
      <c r="B54" s="8" t="s">
        <v>186</v>
      </c>
      <c r="C54" s="72"/>
    </row>
    <row r="55" spans="1:3" ht="12" customHeight="1" x14ac:dyDescent="0.2">
      <c r="A55" s="427" t="s">
        <v>106</v>
      </c>
      <c r="B55" s="8" t="s">
        <v>58</v>
      </c>
      <c r="C55" s="72"/>
    </row>
    <row r="56" spans="1:3" ht="12" customHeight="1" thickBot="1" x14ac:dyDescent="0.25">
      <c r="A56" s="427" t="s">
        <v>107</v>
      </c>
      <c r="B56" s="8" t="s">
        <v>521</v>
      </c>
      <c r="C56" s="72"/>
    </row>
    <row r="57" spans="1:3" ht="15.2" customHeight="1" thickBot="1" x14ac:dyDescent="0.25">
      <c r="A57" s="187" t="s">
        <v>20</v>
      </c>
      <c r="B57" s="116" t="s">
        <v>13</v>
      </c>
      <c r="C57" s="320"/>
    </row>
    <row r="58" spans="1:3" ht="13.5" thickBot="1" x14ac:dyDescent="0.25">
      <c r="A58" s="187" t="s">
        <v>21</v>
      </c>
      <c r="B58" s="227" t="s">
        <v>526</v>
      </c>
      <c r="C58" s="342">
        <f>+C46+C52+C57</f>
        <v>72483360</v>
      </c>
    </row>
    <row r="59" spans="1:3" ht="15.2" customHeight="1" thickBot="1" x14ac:dyDescent="0.25">
      <c r="C59" s="592">
        <f>C42-C58</f>
        <v>0</v>
      </c>
    </row>
    <row r="60" spans="1:3" ht="14.45" customHeight="1" thickBot="1" x14ac:dyDescent="0.25">
      <c r="A60" s="230" t="s">
        <v>516</v>
      </c>
      <c r="B60" s="231"/>
      <c r="C60" s="113">
        <v>8</v>
      </c>
    </row>
    <row r="61" spans="1:3" ht="13.5" thickBot="1" x14ac:dyDescent="0.25">
      <c r="A61" s="230" t="s">
        <v>205</v>
      </c>
      <c r="B61" s="231"/>
      <c r="C61" s="113">
        <v>0</v>
      </c>
    </row>
    <row r="63" spans="1:3" x14ac:dyDescent="0.2">
      <c r="C63" s="53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C2D4E-BD16-4570-AB8C-3527DA9C3EB3}">
  <sheetPr>
    <tabColor rgb="FF92D050"/>
  </sheetPr>
  <dimension ref="A1:C61"/>
  <sheetViews>
    <sheetView topLeftCell="A19" zoomScale="120" zoomScaleNormal="120" workbookViewId="0">
      <selection activeCell="E3" sqref="E3"/>
    </sheetView>
  </sheetViews>
  <sheetFormatPr defaultRowHeight="12.75" x14ac:dyDescent="0.2"/>
  <cols>
    <col min="1" max="1" width="13.83203125" style="228" customWidth="1"/>
    <col min="2" max="2" width="79.1640625" style="229" customWidth="1"/>
    <col min="3" max="3" width="25" style="229" customWidth="1"/>
    <col min="4" max="16384" width="9.33203125" style="229"/>
  </cols>
  <sheetData>
    <row r="1" spans="1:3" s="209" customFormat="1" ht="21.2" customHeight="1" thickBot="1" x14ac:dyDescent="0.25">
      <c r="A1" s="208"/>
      <c r="B1" s="210"/>
      <c r="C1" s="557" t="str">
        <f>CONCATENATE("9.2.2. melléklet ",ALAPADATOK!A7," ",ALAPADATOK!B7," ",ALAPADATOK!C7," ",ALAPADATOK!D7," ",ALAPADATOK!E7," ",ALAPADATOK!F7," ",ALAPADATOK!G7," ",ALAPADATOK!H7)</f>
        <v>9.2.2. melléklet a … / 2019 ( I.31. ) önkormányzati rendelethez</v>
      </c>
    </row>
    <row r="2" spans="1:3" s="431" customFormat="1" ht="36" x14ac:dyDescent="0.2">
      <c r="A2" s="384" t="s">
        <v>203</v>
      </c>
      <c r="B2" s="555" t="str">
        <f>CONCATENATE(ALAPADATOK!A11)</f>
        <v>Sajószögedi Polgármesteri Hivatal</v>
      </c>
      <c r="C2" s="343" t="s">
        <v>59</v>
      </c>
    </row>
    <row r="3" spans="1:3" s="431" customFormat="1" ht="24.75" thickBot="1" x14ac:dyDescent="0.25">
      <c r="A3" s="425" t="s">
        <v>202</v>
      </c>
      <c r="B3" s="556" t="s">
        <v>415</v>
      </c>
      <c r="C3" s="344" t="s">
        <v>60</v>
      </c>
    </row>
    <row r="4" spans="1:3" s="432" customFormat="1" ht="15.95" customHeight="1" thickBot="1" x14ac:dyDescent="0.3">
      <c r="A4" s="211"/>
      <c r="B4" s="211"/>
      <c r="C4" s="212" t="str">
        <f>'KV_9.2.1.sz.mell'!C4</f>
        <v>Forintban!</v>
      </c>
    </row>
    <row r="5" spans="1:3" ht="13.5" thickBot="1" x14ac:dyDescent="0.25">
      <c r="A5" s="385" t="s">
        <v>204</v>
      </c>
      <c r="B5" s="213" t="s">
        <v>560</v>
      </c>
      <c r="C5" s="214" t="s">
        <v>55</v>
      </c>
    </row>
    <row r="6" spans="1:3" s="433" customFormat="1" ht="12.95" customHeight="1" thickBot="1" x14ac:dyDescent="0.25">
      <c r="A6" s="179"/>
      <c r="B6" s="180" t="s">
        <v>490</v>
      </c>
      <c r="C6" s="181" t="s">
        <v>491</v>
      </c>
    </row>
    <row r="7" spans="1:3" s="433" customFormat="1" ht="15.95" customHeight="1" thickBot="1" x14ac:dyDescent="0.25">
      <c r="A7" s="215"/>
      <c r="B7" s="216" t="s">
        <v>56</v>
      </c>
      <c r="C7" s="217"/>
    </row>
    <row r="8" spans="1:3" s="345" customFormat="1" ht="12" customHeight="1" thickBot="1" x14ac:dyDescent="0.25">
      <c r="A8" s="179" t="s">
        <v>18</v>
      </c>
      <c r="B8" s="218" t="s">
        <v>517</v>
      </c>
      <c r="C8" s="294">
        <f>SUM(C9:C19)</f>
        <v>0</v>
      </c>
    </row>
    <row r="9" spans="1:3" s="345" customFormat="1" ht="12" customHeight="1" x14ac:dyDescent="0.2">
      <c r="A9" s="426" t="s">
        <v>98</v>
      </c>
      <c r="B9" s="10" t="s">
        <v>274</v>
      </c>
      <c r="C9" s="335"/>
    </row>
    <row r="10" spans="1:3" s="345" customFormat="1" ht="12" customHeight="1" x14ac:dyDescent="0.2">
      <c r="A10" s="427" t="s">
        <v>99</v>
      </c>
      <c r="B10" s="8" t="s">
        <v>275</v>
      </c>
      <c r="C10" s="292"/>
    </row>
    <row r="11" spans="1:3" s="345" customFormat="1" ht="12" customHeight="1" x14ac:dyDescent="0.2">
      <c r="A11" s="427" t="s">
        <v>100</v>
      </c>
      <c r="B11" s="8" t="s">
        <v>276</v>
      </c>
      <c r="C11" s="292"/>
    </row>
    <row r="12" spans="1:3" s="345" customFormat="1" ht="12" customHeight="1" x14ac:dyDescent="0.2">
      <c r="A12" s="427" t="s">
        <v>101</v>
      </c>
      <c r="B12" s="8" t="s">
        <v>277</v>
      </c>
      <c r="C12" s="292"/>
    </row>
    <row r="13" spans="1:3" s="345" customFormat="1" ht="12" customHeight="1" x14ac:dyDescent="0.2">
      <c r="A13" s="427" t="s">
        <v>147</v>
      </c>
      <c r="B13" s="8" t="s">
        <v>278</v>
      </c>
      <c r="C13" s="292"/>
    </row>
    <row r="14" spans="1:3" s="345" customFormat="1" ht="12" customHeight="1" x14ac:dyDescent="0.2">
      <c r="A14" s="427" t="s">
        <v>102</v>
      </c>
      <c r="B14" s="8" t="s">
        <v>396</v>
      </c>
      <c r="C14" s="292"/>
    </row>
    <row r="15" spans="1:3" s="345" customFormat="1" ht="12" customHeight="1" x14ac:dyDescent="0.2">
      <c r="A15" s="427" t="s">
        <v>103</v>
      </c>
      <c r="B15" s="7" t="s">
        <v>397</v>
      </c>
      <c r="C15" s="292"/>
    </row>
    <row r="16" spans="1:3" s="345" customFormat="1" ht="12" customHeight="1" x14ac:dyDescent="0.2">
      <c r="A16" s="427" t="s">
        <v>113</v>
      </c>
      <c r="B16" s="8" t="s">
        <v>281</v>
      </c>
      <c r="C16" s="336"/>
    </row>
    <row r="17" spans="1:3" s="434" customFormat="1" ht="12" customHeight="1" x14ac:dyDescent="0.2">
      <c r="A17" s="427" t="s">
        <v>114</v>
      </c>
      <c r="B17" s="8" t="s">
        <v>282</v>
      </c>
      <c r="C17" s="292"/>
    </row>
    <row r="18" spans="1:3" s="434" customFormat="1" ht="12" customHeight="1" x14ac:dyDescent="0.2">
      <c r="A18" s="427" t="s">
        <v>115</v>
      </c>
      <c r="B18" s="8" t="s">
        <v>433</v>
      </c>
      <c r="C18" s="293"/>
    </row>
    <row r="19" spans="1:3" s="434" customFormat="1" ht="12" customHeight="1" thickBot="1" x14ac:dyDescent="0.25">
      <c r="A19" s="427" t="s">
        <v>116</v>
      </c>
      <c r="B19" s="7" t="s">
        <v>283</v>
      </c>
      <c r="C19" s="293"/>
    </row>
    <row r="20" spans="1:3" s="345" customFormat="1" ht="12" customHeight="1" thickBot="1" x14ac:dyDescent="0.25">
      <c r="A20" s="179" t="s">
        <v>19</v>
      </c>
      <c r="B20" s="218" t="s">
        <v>398</v>
      </c>
      <c r="C20" s="294">
        <f>SUM(C21:C23)</f>
        <v>0</v>
      </c>
    </row>
    <row r="21" spans="1:3" s="434" customFormat="1" ht="12" customHeight="1" x14ac:dyDescent="0.2">
      <c r="A21" s="427" t="s">
        <v>104</v>
      </c>
      <c r="B21" s="9" t="s">
        <v>255</v>
      </c>
      <c r="C21" s="292"/>
    </row>
    <row r="22" spans="1:3" s="434" customFormat="1" ht="12" customHeight="1" x14ac:dyDescent="0.2">
      <c r="A22" s="427" t="s">
        <v>105</v>
      </c>
      <c r="B22" s="8" t="s">
        <v>399</v>
      </c>
      <c r="C22" s="292"/>
    </row>
    <row r="23" spans="1:3" s="434" customFormat="1" ht="12" customHeight="1" x14ac:dyDescent="0.2">
      <c r="A23" s="427" t="s">
        <v>106</v>
      </c>
      <c r="B23" s="8" t="s">
        <v>400</v>
      </c>
      <c r="C23" s="292"/>
    </row>
    <row r="24" spans="1:3" s="434" customFormat="1" ht="12" customHeight="1" thickBot="1" x14ac:dyDescent="0.25">
      <c r="A24" s="427" t="s">
        <v>107</v>
      </c>
      <c r="B24" s="8" t="s">
        <v>518</v>
      </c>
      <c r="C24" s="292"/>
    </row>
    <row r="25" spans="1:3" s="434" customFormat="1" ht="12" customHeight="1" thickBot="1" x14ac:dyDescent="0.25">
      <c r="A25" s="187" t="s">
        <v>20</v>
      </c>
      <c r="B25" s="116" t="s">
        <v>173</v>
      </c>
      <c r="C25" s="320"/>
    </row>
    <row r="26" spans="1:3" s="434" customFormat="1" ht="12" customHeight="1" thickBot="1" x14ac:dyDescent="0.25">
      <c r="A26" s="187" t="s">
        <v>21</v>
      </c>
      <c r="B26" s="116" t="s">
        <v>519</v>
      </c>
      <c r="C26" s="294">
        <f>+C27+C28+C29</f>
        <v>0</v>
      </c>
    </row>
    <row r="27" spans="1:3" s="434" customFormat="1" ht="12" customHeight="1" x14ac:dyDescent="0.2">
      <c r="A27" s="428" t="s">
        <v>265</v>
      </c>
      <c r="B27" s="429" t="s">
        <v>260</v>
      </c>
      <c r="C27" s="69"/>
    </row>
    <row r="28" spans="1:3" s="434" customFormat="1" ht="12" customHeight="1" x14ac:dyDescent="0.2">
      <c r="A28" s="428" t="s">
        <v>266</v>
      </c>
      <c r="B28" s="429" t="s">
        <v>399</v>
      </c>
      <c r="C28" s="292"/>
    </row>
    <row r="29" spans="1:3" s="434" customFormat="1" ht="12" customHeight="1" x14ac:dyDescent="0.2">
      <c r="A29" s="428" t="s">
        <v>267</v>
      </c>
      <c r="B29" s="430" t="s">
        <v>402</v>
      </c>
      <c r="C29" s="292"/>
    </row>
    <row r="30" spans="1:3" s="434" customFormat="1" ht="12" customHeight="1" thickBot="1" x14ac:dyDescent="0.25">
      <c r="A30" s="427" t="s">
        <v>268</v>
      </c>
      <c r="B30" s="131" t="s">
        <v>520</v>
      </c>
      <c r="C30" s="75"/>
    </row>
    <row r="31" spans="1:3" s="434" customFormat="1" ht="12" customHeight="1" thickBot="1" x14ac:dyDescent="0.25">
      <c r="A31" s="187" t="s">
        <v>22</v>
      </c>
      <c r="B31" s="116" t="s">
        <v>403</v>
      </c>
      <c r="C31" s="294">
        <f>+C32+C33+C34</f>
        <v>0</v>
      </c>
    </row>
    <row r="32" spans="1:3" s="434" customFormat="1" ht="12" customHeight="1" x14ac:dyDescent="0.2">
      <c r="A32" s="428" t="s">
        <v>91</v>
      </c>
      <c r="B32" s="429" t="s">
        <v>288</v>
      </c>
      <c r="C32" s="69"/>
    </row>
    <row r="33" spans="1:3" s="434" customFormat="1" ht="12" customHeight="1" x14ac:dyDescent="0.2">
      <c r="A33" s="428" t="s">
        <v>92</v>
      </c>
      <c r="B33" s="430" t="s">
        <v>289</v>
      </c>
      <c r="C33" s="295"/>
    </row>
    <row r="34" spans="1:3" s="434" customFormat="1" ht="12" customHeight="1" thickBot="1" x14ac:dyDescent="0.25">
      <c r="A34" s="427" t="s">
        <v>93</v>
      </c>
      <c r="B34" s="131" t="s">
        <v>290</v>
      </c>
      <c r="C34" s="75"/>
    </row>
    <row r="35" spans="1:3" s="345" customFormat="1" ht="12" customHeight="1" thickBot="1" x14ac:dyDescent="0.25">
      <c r="A35" s="187" t="s">
        <v>23</v>
      </c>
      <c r="B35" s="116" t="s">
        <v>373</v>
      </c>
      <c r="C35" s="320"/>
    </row>
    <row r="36" spans="1:3" s="345" customFormat="1" ht="12" customHeight="1" thickBot="1" x14ac:dyDescent="0.25">
      <c r="A36" s="187" t="s">
        <v>24</v>
      </c>
      <c r="B36" s="116" t="s">
        <v>404</v>
      </c>
      <c r="C36" s="337"/>
    </row>
    <row r="37" spans="1:3" s="345" customFormat="1" ht="12" customHeight="1" thickBot="1" x14ac:dyDescent="0.25">
      <c r="A37" s="179" t="s">
        <v>25</v>
      </c>
      <c r="B37" s="116" t="s">
        <v>405</v>
      </c>
      <c r="C37" s="338">
        <f>+C8+C20+C25+C26+C31+C35+C36</f>
        <v>0</v>
      </c>
    </row>
    <row r="38" spans="1:3" s="345" customFormat="1" ht="12" customHeight="1" thickBot="1" x14ac:dyDescent="0.25">
      <c r="A38" s="219" t="s">
        <v>26</v>
      </c>
      <c r="B38" s="116" t="s">
        <v>406</v>
      </c>
      <c r="C38" s="338">
        <f>+C39+C40+C41</f>
        <v>0</v>
      </c>
    </row>
    <row r="39" spans="1:3" s="345" customFormat="1" ht="12" customHeight="1" x14ac:dyDescent="0.2">
      <c r="A39" s="428" t="s">
        <v>407</v>
      </c>
      <c r="B39" s="429" t="s">
        <v>233</v>
      </c>
      <c r="C39" s="69"/>
    </row>
    <row r="40" spans="1:3" s="345" customFormat="1" ht="12" customHeight="1" x14ac:dyDescent="0.2">
      <c r="A40" s="428" t="s">
        <v>408</v>
      </c>
      <c r="B40" s="430" t="s">
        <v>2</v>
      </c>
      <c r="C40" s="295"/>
    </row>
    <row r="41" spans="1:3" s="434" customFormat="1" ht="12" customHeight="1" thickBot="1" x14ac:dyDescent="0.25">
      <c r="A41" s="427" t="s">
        <v>409</v>
      </c>
      <c r="B41" s="131" t="s">
        <v>410</v>
      </c>
      <c r="C41" s="75"/>
    </row>
    <row r="42" spans="1:3" s="434" customFormat="1" ht="15.2" customHeight="1" thickBot="1" x14ac:dyDescent="0.25">
      <c r="A42" s="219" t="s">
        <v>27</v>
      </c>
      <c r="B42" s="220" t="s">
        <v>411</v>
      </c>
      <c r="C42" s="341">
        <f>+C37+C38</f>
        <v>0</v>
      </c>
    </row>
    <row r="43" spans="1:3" s="434" customFormat="1" ht="15.2" customHeight="1" x14ac:dyDescent="0.2">
      <c r="A43" s="221"/>
      <c r="B43" s="222"/>
      <c r="C43" s="339"/>
    </row>
    <row r="44" spans="1:3" ht="13.5" thickBot="1" x14ac:dyDescent="0.25">
      <c r="A44" s="223"/>
      <c r="B44" s="224"/>
      <c r="C44" s="340"/>
    </row>
    <row r="45" spans="1:3" s="433" customFormat="1" ht="16.5" customHeight="1" thickBot="1" x14ac:dyDescent="0.25">
      <c r="A45" s="225"/>
      <c r="B45" s="226" t="s">
        <v>57</v>
      </c>
      <c r="C45" s="341"/>
    </row>
    <row r="46" spans="1:3" s="435" customFormat="1" ht="12" customHeight="1" thickBot="1" x14ac:dyDescent="0.25">
      <c r="A46" s="187" t="s">
        <v>18</v>
      </c>
      <c r="B46" s="116" t="s">
        <v>412</v>
      </c>
      <c r="C46" s="294">
        <f>SUM(C47:C51)</f>
        <v>0</v>
      </c>
    </row>
    <row r="47" spans="1:3" ht="12" customHeight="1" x14ac:dyDescent="0.2">
      <c r="A47" s="427" t="s">
        <v>98</v>
      </c>
      <c r="B47" s="9" t="s">
        <v>49</v>
      </c>
      <c r="C47" s="69"/>
    </row>
    <row r="48" spans="1:3" ht="12" customHeight="1" x14ac:dyDescent="0.2">
      <c r="A48" s="427" t="s">
        <v>99</v>
      </c>
      <c r="B48" s="8" t="s">
        <v>182</v>
      </c>
      <c r="C48" s="72"/>
    </row>
    <row r="49" spans="1:3" ht="12" customHeight="1" x14ac:dyDescent="0.2">
      <c r="A49" s="427" t="s">
        <v>100</v>
      </c>
      <c r="B49" s="8" t="s">
        <v>139</v>
      </c>
      <c r="C49" s="72"/>
    </row>
    <row r="50" spans="1:3" ht="12" customHeight="1" x14ac:dyDescent="0.2">
      <c r="A50" s="427" t="s">
        <v>101</v>
      </c>
      <c r="B50" s="8" t="s">
        <v>183</v>
      </c>
      <c r="C50" s="72"/>
    </row>
    <row r="51" spans="1:3" ht="12" customHeight="1" thickBot="1" x14ac:dyDescent="0.25">
      <c r="A51" s="427" t="s">
        <v>147</v>
      </c>
      <c r="B51" s="8" t="s">
        <v>184</v>
      </c>
      <c r="C51" s="72"/>
    </row>
    <row r="52" spans="1:3" ht="12" customHeight="1" thickBot="1" x14ac:dyDescent="0.25">
      <c r="A52" s="187" t="s">
        <v>19</v>
      </c>
      <c r="B52" s="116" t="s">
        <v>413</v>
      </c>
      <c r="C52" s="294">
        <f>SUM(C53:C55)</f>
        <v>0</v>
      </c>
    </row>
    <row r="53" spans="1:3" s="435" customFormat="1" ht="12" customHeight="1" x14ac:dyDescent="0.2">
      <c r="A53" s="427" t="s">
        <v>104</v>
      </c>
      <c r="B53" s="9" t="s">
        <v>227</v>
      </c>
      <c r="C53" s="69"/>
    </row>
    <row r="54" spans="1:3" ht="12" customHeight="1" x14ac:dyDescent="0.2">
      <c r="A54" s="427" t="s">
        <v>105</v>
      </c>
      <c r="B54" s="8" t="s">
        <v>186</v>
      </c>
      <c r="C54" s="72"/>
    </row>
    <row r="55" spans="1:3" ht="12" customHeight="1" x14ac:dyDescent="0.2">
      <c r="A55" s="427" t="s">
        <v>106</v>
      </c>
      <c r="B55" s="8" t="s">
        <v>58</v>
      </c>
      <c r="C55" s="72"/>
    </row>
    <row r="56" spans="1:3" ht="12" customHeight="1" thickBot="1" x14ac:dyDescent="0.25">
      <c r="A56" s="427" t="s">
        <v>107</v>
      </c>
      <c r="B56" s="8" t="s">
        <v>521</v>
      </c>
      <c r="C56" s="72"/>
    </row>
    <row r="57" spans="1:3" ht="15.2" customHeight="1" thickBot="1" x14ac:dyDescent="0.25">
      <c r="A57" s="187" t="s">
        <v>20</v>
      </c>
      <c r="B57" s="116" t="s">
        <v>13</v>
      </c>
      <c r="C57" s="320"/>
    </row>
    <row r="58" spans="1:3" ht="13.5" thickBot="1" x14ac:dyDescent="0.25">
      <c r="A58" s="187" t="s">
        <v>21</v>
      </c>
      <c r="B58" s="227" t="s">
        <v>526</v>
      </c>
      <c r="C58" s="342">
        <f>+C46+C52+C57</f>
        <v>0</v>
      </c>
    </row>
    <row r="59" spans="1:3" ht="15.2" customHeight="1" thickBot="1" x14ac:dyDescent="0.25">
      <c r="C59" s="592">
        <f>C42-C58</f>
        <v>0</v>
      </c>
    </row>
    <row r="60" spans="1:3" ht="14.45" customHeight="1" thickBot="1" x14ac:dyDescent="0.25">
      <c r="A60" s="230" t="s">
        <v>516</v>
      </c>
      <c r="B60" s="231"/>
      <c r="C60" s="113"/>
    </row>
    <row r="61" spans="1:3" ht="13.5" thickBot="1" x14ac:dyDescent="0.25">
      <c r="A61" s="230" t="s">
        <v>205</v>
      </c>
      <c r="B61" s="231"/>
      <c r="C61" s="113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C1AD-B415-43E5-8BCD-9B4FE8E6D718}">
  <sheetPr>
    <tabColor rgb="FF92D050"/>
  </sheetPr>
  <dimension ref="A1:C61"/>
  <sheetViews>
    <sheetView topLeftCell="A19" zoomScale="120" zoomScaleNormal="120" workbookViewId="0">
      <selection activeCell="E3" sqref="E3"/>
    </sheetView>
  </sheetViews>
  <sheetFormatPr defaultRowHeight="12.75" x14ac:dyDescent="0.2"/>
  <cols>
    <col min="1" max="1" width="13.83203125" style="228" customWidth="1"/>
    <col min="2" max="2" width="79.1640625" style="229" customWidth="1"/>
    <col min="3" max="3" width="25" style="229" customWidth="1"/>
    <col min="4" max="16384" width="9.33203125" style="229"/>
  </cols>
  <sheetData>
    <row r="1" spans="1:3" s="209" customFormat="1" ht="21.2" customHeight="1" thickBot="1" x14ac:dyDescent="0.25">
      <c r="A1" s="208"/>
      <c r="B1" s="210"/>
      <c r="C1" s="557" t="str">
        <f>CONCATENATE("9.2.3. melléklet ",ALAPADATOK!A7," ",ALAPADATOK!B7," ",ALAPADATOK!C7," ",ALAPADATOK!D7," ",ALAPADATOK!E7," ",ALAPADATOK!F7," ",ALAPADATOK!G7," ",ALAPADATOK!H7)</f>
        <v>9.2.3. melléklet a … / 2019 ( I.31. ) önkormányzati rendelethez</v>
      </c>
    </row>
    <row r="2" spans="1:3" s="431" customFormat="1" ht="36" x14ac:dyDescent="0.2">
      <c r="A2" s="384" t="s">
        <v>203</v>
      </c>
      <c r="B2" s="555" t="str">
        <f>CONCATENATE(ALAPADATOK!A11)</f>
        <v>Sajószögedi Polgármesteri Hivatal</v>
      </c>
      <c r="C2" s="343" t="s">
        <v>59</v>
      </c>
    </row>
    <row r="3" spans="1:3" s="431" customFormat="1" ht="24.75" thickBot="1" x14ac:dyDescent="0.25">
      <c r="A3" s="425" t="s">
        <v>202</v>
      </c>
      <c r="B3" s="556" t="s">
        <v>527</v>
      </c>
      <c r="C3" s="344" t="s">
        <v>428</v>
      </c>
    </row>
    <row r="4" spans="1:3" s="432" customFormat="1" ht="15.95" customHeight="1" thickBot="1" x14ac:dyDescent="0.3">
      <c r="A4" s="211"/>
      <c r="B4" s="211"/>
      <c r="C4" s="212" t="str">
        <f>'KV_9.2.2.sz.mell'!C4</f>
        <v>Forintban!</v>
      </c>
    </row>
    <row r="5" spans="1:3" ht="13.5" thickBot="1" x14ac:dyDescent="0.25">
      <c r="A5" s="385" t="s">
        <v>204</v>
      </c>
      <c r="B5" s="213" t="s">
        <v>560</v>
      </c>
      <c r="C5" s="214" t="s">
        <v>55</v>
      </c>
    </row>
    <row r="6" spans="1:3" s="433" customFormat="1" ht="12.95" customHeight="1" thickBot="1" x14ac:dyDescent="0.25">
      <c r="A6" s="179"/>
      <c r="B6" s="180" t="s">
        <v>490</v>
      </c>
      <c r="C6" s="181" t="s">
        <v>491</v>
      </c>
    </row>
    <row r="7" spans="1:3" s="433" customFormat="1" ht="15.95" customHeight="1" thickBot="1" x14ac:dyDescent="0.25">
      <c r="A7" s="215"/>
      <c r="B7" s="216" t="s">
        <v>56</v>
      </c>
      <c r="C7" s="217"/>
    </row>
    <row r="8" spans="1:3" s="345" customFormat="1" ht="12" customHeight="1" thickBot="1" x14ac:dyDescent="0.25">
      <c r="A8" s="179" t="s">
        <v>18</v>
      </c>
      <c r="B8" s="218" t="s">
        <v>517</v>
      </c>
      <c r="C8" s="294">
        <f>SUM(C9:C19)</f>
        <v>0</v>
      </c>
    </row>
    <row r="9" spans="1:3" s="345" customFormat="1" ht="12" customHeight="1" x14ac:dyDescent="0.2">
      <c r="A9" s="426" t="s">
        <v>98</v>
      </c>
      <c r="B9" s="10" t="s">
        <v>274</v>
      </c>
      <c r="C9" s="335"/>
    </row>
    <row r="10" spans="1:3" s="345" customFormat="1" ht="12" customHeight="1" x14ac:dyDescent="0.2">
      <c r="A10" s="427" t="s">
        <v>99</v>
      </c>
      <c r="B10" s="8" t="s">
        <v>275</v>
      </c>
      <c r="C10" s="292"/>
    </row>
    <row r="11" spans="1:3" s="345" customFormat="1" ht="12" customHeight="1" x14ac:dyDescent="0.2">
      <c r="A11" s="427" t="s">
        <v>100</v>
      </c>
      <c r="B11" s="8" t="s">
        <v>276</v>
      </c>
      <c r="C11" s="292"/>
    </row>
    <row r="12" spans="1:3" s="345" customFormat="1" ht="12" customHeight="1" x14ac:dyDescent="0.2">
      <c r="A12" s="427" t="s">
        <v>101</v>
      </c>
      <c r="B12" s="8" t="s">
        <v>277</v>
      </c>
      <c r="C12" s="292"/>
    </row>
    <row r="13" spans="1:3" s="345" customFormat="1" ht="12" customHeight="1" x14ac:dyDescent="0.2">
      <c r="A13" s="427" t="s">
        <v>147</v>
      </c>
      <c r="B13" s="8" t="s">
        <v>278</v>
      </c>
      <c r="C13" s="292"/>
    </row>
    <row r="14" spans="1:3" s="345" customFormat="1" ht="12" customHeight="1" x14ac:dyDescent="0.2">
      <c r="A14" s="427" t="s">
        <v>102</v>
      </c>
      <c r="B14" s="8" t="s">
        <v>396</v>
      </c>
      <c r="C14" s="292"/>
    </row>
    <row r="15" spans="1:3" s="345" customFormat="1" ht="12" customHeight="1" x14ac:dyDescent="0.2">
      <c r="A15" s="427" t="s">
        <v>103</v>
      </c>
      <c r="B15" s="7" t="s">
        <v>397</v>
      </c>
      <c r="C15" s="292"/>
    </row>
    <row r="16" spans="1:3" s="345" customFormat="1" ht="12" customHeight="1" x14ac:dyDescent="0.2">
      <c r="A16" s="427" t="s">
        <v>113</v>
      </c>
      <c r="B16" s="8" t="s">
        <v>281</v>
      </c>
      <c r="C16" s="336"/>
    </row>
    <row r="17" spans="1:3" s="434" customFormat="1" ht="12" customHeight="1" x14ac:dyDescent="0.2">
      <c r="A17" s="427" t="s">
        <v>114</v>
      </c>
      <c r="B17" s="8" t="s">
        <v>282</v>
      </c>
      <c r="C17" s="292"/>
    </row>
    <row r="18" spans="1:3" s="434" customFormat="1" ht="12" customHeight="1" x14ac:dyDescent="0.2">
      <c r="A18" s="427" t="s">
        <v>115</v>
      </c>
      <c r="B18" s="8" t="s">
        <v>433</v>
      </c>
      <c r="C18" s="293"/>
    </row>
    <row r="19" spans="1:3" s="434" customFormat="1" ht="12" customHeight="1" thickBot="1" x14ac:dyDescent="0.25">
      <c r="A19" s="427" t="s">
        <v>116</v>
      </c>
      <c r="B19" s="7" t="s">
        <v>283</v>
      </c>
      <c r="C19" s="293"/>
    </row>
    <row r="20" spans="1:3" s="345" customFormat="1" ht="12" customHeight="1" thickBot="1" x14ac:dyDescent="0.25">
      <c r="A20" s="179" t="s">
        <v>19</v>
      </c>
      <c r="B20" s="218" t="s">
        <v>398</v>
      </c>
      <c r="C20" s="294">
        <f>SUM(C21:C23)</f>
        <v>0</v>
      </c>
    </row>
    <row r="21" spans="1:3" s="434" customFormat="1" ht="12" customHeight="1" x14ac:dyDescent="0.2">
      <c r="A21" s="427" t="s">
        <v>104</v>
      </c>
      <c r="B21" s="9" t="s">
        <v>255</v>
      </c>
      <c r="C21" s="292"/>
    </row>
    <row r="22" spans="1:3" s="434" customFormat="1" ht="12" customHeight="1" x14ac:dyDescent="0.2">
      <c r="A22" s="427" t="s">
        <v>105</v>
      </c>
      <c r="B22" s="8" t="s">
        <v>399</v>
      </c>
      <c r="C22" s="292"/>
    </row>
    <row r="23" spans="1:3" s="434" customFormat="1" ht="12" customHeight="1" x14ac:dyDescent="0.2">
      <c r="A23" s="427" t="s">
        <v>106</v>
      </c>
      <c r="B23" s="8" t="s">
        <v>400</v>
      </c>
      <c r="C23" s="292"/>
    </row>
    <row r="24" spans="1:3" s="434" customFormat="1" ht="12" customHeight="1" thickBot="1" x14ac:dyDescent="0.25">
      <c r="A24" s="427" t="s">
        <v>107</v>
      </c>
      <c r="B24" s="8" t="s">
        <v>518</v>
      </c>
      <c r="C24" s="292"/>
    </row>
    <row r="25" spans="1:3" s="434" customFormat="1" ht="12" customHeight="1" thickBot="1" x14ac:dyDescent="0.25">
      <c r="A25" s="187" t="s">
        <v>20</v>
      </c>
      <c r="B25" s="116" t="s">
        <v>173</v>
      </c>
      <c r="C25" s="320"/>
    </row>
    <row r="26" spans="1:3" s="434" customFormat="1" ht="12" customHeight="1" thickBot="1" x14ac:dyDescent="0.25">
      <c r="A26" s="187" t="s">
        <v>21</v>
      </c>
      <c r="B26" s="116" t="s">
        <v>519</v>
      </c>
      <c r="C26" s="294">
        <f>+C27+C28+C29</f>
        <v>0</v>
      </c>
    </row>
    <row r="27" spans="1:3" s="434" customFormat="1" ht="12" customHeight="1" x14ac:dyDescent="0.2">
      <c r="A27" s="428" t="s">
        <v>265</v>
      </c>
      <c r="B27" s="429" t="s">
        <v>260</v>
      </c>
      <c r="C27" s="69"/>
    </row>
    <row r="28" spans="1:3" s="434" customFormat="1" ht="12" customHeight="1" x14ac:dyDescent="0.2">
      <c r="A28" s="428" t="s">
        <v>266</v>
      </c>
      <c r="B28" s="429" t="s">
        <v>399</v>
      </c>
      <c r="C28" s="292"/>
    </row>
    <row r="29" spans="1:3" s="434" customFormat="1" ht="12" customHeight="1" x14ac:dyDescent="0.2">
      <c r="A29" s="428" t="s">
        <v>267</v>
      </c>
      <c r="B29" s="430" t="s">
        <v>402</v>
      </c>
      <c r="C29" s="292"/>
    </row>
    <row r="30" spans="1:3" s="434" customFormat="1" ht="12" customHeight="1" thickBot="1" x14ac:dyDescent="0.25">
      <c r="A30" s="427" t="s">
        <v>268</v>
      </c>
      <c r="B30" s="131" t="s">
        <v>520</v>
      </c>
      <c r="C30" s="75"/>
    </row>
    <row r="31" spans="1:3" s="434" customFormat="1" ht="12" customHeight="1" thickBot="1" x14ac:dyDescent="0.25">
      <c r="A31" s="187" t="s">
        <v>22</v>
      </c>
      <c r="B31" s="116" t="s">
        <v>403</v>
      </c>
      <c r="C31" s="294">
        <f>+C32+C33+C34</f>
        <v>0</v>
      </c>
    </row>
    <row r="32" spans="1:3" s="434" customFormat="1" ht="12" customHeight="1" x14ac:dyDescent="0.2">
      <c r="A32" s="428" t="s">
        <v>91</v>
      </c>
      <c r="B32" s="429" t="s">
        <v>288</v>
      </c>
      <c r="C32" s="69"/>
    </row>
    <row r="33" spans="1:3" s="434" customFormat="1" ht="12" customHeight="1" x14ac:dyDescent="0.2">
      <c r="A33" s="428" t="s">
        <v>92</v>
      </c>
      <c r="B33" s="430" t="s">
        <v>289</v>
      </c>
      <c r="C33" s="295"/>
    </row>
    <row r="34" spans="1:3" s="434" customFormat="1" ht="12" customHeight="1" thickBot="1" x14ac:dyDescent="0.25">
      <c r="A34" s="427" t="s">
        <v>93</v>
      </c>
      <c r="B34" s="131" t="s">
        <v>290</v>
      </c>
      <c r="C34" s="75"/>
    </row>
    <row r="35" spans="1:3" s="345" customFormat="1" ht="12" customHeight="1" thickBot="1" x14ac:dyDescent="0.25">
      <c r="A35" s="187" t="s">
        <v>23</v>
      </c>
      <c r="B35" s="116" t="s">
        <v>373</v>
      </c>
      <c r="C35" s="320"/>
    </row>
    <row r="36" spans="1:3" s="345" customFormat="1" ht="12" customHeight="1" thickBot="1" x14ac:dyDescent="0.25">
      <c r="A36" s="187" t="s">
        <v>24</v>
      </c>
      <c r="B36" s="116" t="s">
        <v>404</v>
      </c>
      <c r="C36" s="337"/>
    </row>
    <row r="37" spans="1:3" s="345" customFormat="1" ht="12" customHeight="1" thickBot="1" x14ac:dyDescent="0.25">
      <c r="A37" s="179" t="s">
        <v>25</v>
      </c>
      <c r="B37" s="116" t="s">
        <v>405</v>
      </c>
      <c r="C37" s="338">
        <f>+C8+C20+C25+C26+C31+C35+C36</f>
        <v>0</v>
      </c>
    </row>
    <row r="38" spans="1:3" s="345" customFormat="1" ht="12" customHeight="1" thickBot="1" x14ac:dyDescent="0.25">
      <c r="A38" s="219" t="s">
        <v>26</v>
      </c>
      <c r="B38" s="116" t="s">
        <v>406</v>
      </c>
      <c r="C38" s="338">
        <f>+C39+C40+C41</f>
        <v>0</v>
      </c>
    </row>
    <row r="39" spans="1:3" s="345" customFormat="1" ht="12" customHeight="1" x14ac:dyDescent="0.2">
      <c r="A39" s="428" t="s">
        <v>407</v>
      </c>
      <c r="B39" s="429" t="s">
        <v>233</v>
      </c>
      <c r="C39" s="69"/>
    </row>
    <row r="40" spans="1:3" s="345" customFormat="1" ht="12" customHeight="1" x14ac:dyDescent="0.2">
      <c r="A40" s="428" t="s">
        <v>408</v>
      </c>
      <c r="B40" s="430" t="s">
        <v>2</v>
      </c>
      <c r="C40" s="295"/>
    </row>
    <row r="41" spans="1:3" s="434" customFormat="1" ht="12" customHeight="1" thickBot="1" x14ac:dyDescent="0.25">
      <c r="A41" s="427" t="s">
        <v>409</v>
      </c>
      <c r="B41" s="131" t="s">
        <v>410</v>
      </c>
      <c r="C41" s="75"/>
    </row>
    <row r="42" spans="1:3" s="434" customFormat="1" ht="15.2" customHeight="1" thickBot="1" x14ac:dyDescent="0.25">
      <c r="A42" s="219" t="s">
        <v>27</v>
      </c>
      <c r="B42" s="220" t="s">
        <v>411</v>
      </c>
      <c r="C42" s="341">
        <f>+C37+C38</f>
        <v>0</v>
      </c>
    </row>
    <row r="43" spans="1:3" s="434" customFormat="1" ht="15.2" customHeight="1" x14ac:dyDescent="0.2">
      <c r="A43" s="221"/>
      <c r="B43" s="222"/>
      <c r="C43" s="339"/>
    </row>
    <row r="44" spans="1:3" ht="13.5" thickBot="1" x14ac:dyDescent="0.25">
      <c r="A44" s="223"/>
      <c r="B44" s="224"/>
      <c r="C44" s="340"/>
    </row>
    <row r="45" spans="1:3" s="433" customFormat="1" ht="16.5" customHeight="1" thickBot="1" x14ac:dyDescent="0.25">
      <c r="A45" s="225"/>
      <c r="B45" s="226" t="s">
        <v>57</v>
      </c>
      <c r="C45" s="341"/>
    </row>
    <row r="46" spans="1:3" s="435" customFormat="1" ht="12" customHeight="1" thickBot="1" x14ac:dyDescent="0.25">
      <c r="A46" s="187" t="s">
        <v>18</v>
      </c>
      <c r="B46" s="116" t="s">
        <v>412</v>
      </c>
      <c r="C46" s="294">
        <f>SUM(C47:C51)</f>
        <v>0</v>
      </c>
    </row>
    <row r="47" spans="1:3" ht="12" customHeight="1" x14ac:dyDescent="0.2">
      <c r="A47" s="427" t="s">
        <v>98</v>
      </c>
      <c r="B47" s="9" t="s">
        <v>49</v>
      </c>
      <c r="C47" s="69"/>
    </row>
    <row r="48" spans="1:3" ht="12" customHeight="1" x14ac:dyDescent="0.2">
      <c r="A48" s="427" t="s">
        <v>99</v>
      </c>
      <c r="B48" s="8" t="s">
        <v>182</v>
      </c>
      <c r="C48" s="72"/>
    </row>
    <row r="49" spans="1:3" ht="12" customHeight="1" x14ac:dyDescent="0.2">
      <c r="A49" s="427" t="s">
        <v>100</v>
      </c>
      <c r="B49" s="8" t="s">
        <v>139</v>
      </c>
      <c r="C49" s="72"/>
    </row>
    <row r="50" spans="1:3" ht="12" customHeight="1" x14ac:dyDescent="0.2">
      <c r="A50" s="427" t="s">
        <v>101</v>
      </c>
      <c r="B50" s="8" t="s">
        <v>183</v>
      </c>
      <c r="C50" s="72"/>
    </row>
    <row r="51" spans="1:3" ht="12" customHeight="1" thickBot="1" x14ac:dyDescent="0.25">
      <c r="A51" s="427" t="s">
        <v>147</v>
      </c>
      <c r="B51" s="8" t="s">
        <v>184</v>
      </c>
      <c r="C51" s="72"/>
    </row>
    <row r="52" spans="1:3" ht="12" customHeight="1" thickBot="1" x14ac:dyDescent="0.25">
      <c r="A52" s="187" t="s">
        <v>19</v>
      </c>
      <c r="B52" s="116" t="s">
        <v>413</v>
      </c>
      <c r="C52" s="294">
        <f>SUM(C53:C55)</f>
        <v>0</v>
      </c>
    </row>
    <row r="53" spans="1:3" s="435" customFormat="1" ht="12" customHeight="1" x14ac:dyDescent="0.2">
      <c r="A53" s="427" t="s">
        <v>104</v>
      </c>
      <c r="B53" s="9" t="s">
        <v>227</v>
      </c>
      <c r="C53" s="69"/>
    </row>
    <row r="54" spans="1:3" ht="12" customHeight="1" x14ac:dyDescent="0.2">
      <c r="A54" s="427" t="s">
        <v>105</v>
      </c>
      <c r="B54" s="8" t="s">
        <v>186</v>
      </c>
      <c r="C54" s="72"/>
    </row>
    <row r="55" spans="1:3" ht="12" customHeight="1" x14ac:dyDescent="0.2">
      <c r="A55" s="427" t="s">
        <v>106</v>
      </c>
      <c r="B55" s="8" t="s">
        <v>58</v>
      </c>
      <c r="C55" s="72"/>
    </row>
    <row r="56" spans="1:3" ht="12" customHeight="1" thickBot="1" x14ac:dyDescent="0.25">
      <c r="A56" s="427" t="s">
        <v>107</v>
      </c>
      <c r="B56" s="8" t="s">
        <v>521</v>
      </c>
      <c r="C56" s="72"/>
    </row>
    <row r="57" spans="1:3" ht="15.2" customHeight="1" thickBot="1" x14ac:dyDescent="0.25">
      <c r="A57" s="187" t="s">
        <v>20</v>
      </c>
      <c r="B57" s="116" t="s">
        <v>13</v>
      </c>
      <c r="C57" s="320"/>
    </row>
    <row r="58" spans="1:3" ht="13.5" thickBot="1" x14ac:dyDescent="0.25">
      <c r="A58" s="187" t="s">
        <v>21</v>
      </c>
      <c r="B58" s="227" t="s">
        <v>526</v>
      </c>
      <c r="C58" s="342">
        <f>+C46+C52+C57</f>
        <v>0</v>
      </c>
    </row>
    <row r="59" spans="1:3" ht="15.2" customHeight="1" thickBot="1" x14ac:dyDescent="0.25">
      <c r="C59" s="592">
        <f>C42-C58</f>
        <v>0</v>
      </c>
    </row>
    <row r="60" spans="1:3" ht="14.45" customHeight="1" thickBot="1" x14ac:dyDescent="0.25">
      <c r="A60" s="230" t="s">
        <v>516</v>
      </c>
      <c r="B60" s="231"/>
      <c r="C60" s="113"/>
    </row>
    <row r="61" spans="1:3" ht="13.5" thickBot="1" x14ac:dyDescent="0.25">
      <c r="A61" s="230" t="s">
        <v>205</v>
      </c>
      <c r="B61" s="231"/>
      <c r="C61" s="113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5668E-05D7-4321-BBE2-36E5346B03D5}">
  <sheetPr>
    <tabColor rgb="FF92D050"/>
  </sheetPr>
  <dimension ref="A1:C60"/>
  <sheetViews>
    <sheetView topLeftCell="A18" zoomScale="120" zoomScaleNormal="120" workbookViewId="0">
      <selection activeCell="F59" sqref="F59"/>
    </sheetView>
  </sheetViews>
  <sheetFormatPr defaultRowHeight="12.75" x14ac:dyDescent="0.2"/>
  <cols>
    <col min="1" max="1" width="13.83203125" style="228" customWidth="1"/>
    <col min="2" max="2" width="79.1640625" style="229" customWidth="1"/>
    <col min="3" max="3" width="25" style="229" customWidth="1"/>
    <col min="4" max="16384" width="9.33203125" style="229"/>
  </cols>
  <sheetData>
    <row r="1" spans="1:3" s="209" customFormat="1" ht="21.2" customHeight="1" thickBot="1" x14ac:dyDescent="0.25">
      <c r="A1" s="208"/>
      <c r="B1" s="210"/>
      <c r="C1" s="557" t="str">
        <f>CONCATENATE("9.3. melléklet ",ALAPADATOK!A7," ",ALAPADATOK!B7," ",ALAPADATOK!C7," ",ALAPADATOK!D7," ",ALAPADATOK!E7," ",ALAPADATOK!F7," ",ALAPADATOK!G7," ",ALAPADATOK!H7)</f>
        <v>9.3. melléklet a … / 2019 ( I.31. ) önkormányzati rendelethez</v>
      </c>
    </row>
    <row r="2" spans="1:3" s="431" customFormat="1" ht="36" x14ac:dyDescent="0.2">
      <c r="A2" s="384" t="s">
        <v>203</v>
      </c>
      <c r="B2" s="614" t="str">
        <f>CONCATENATE(ALAPADATOK!B13)</f>
        <v xml:space="preserve">Sajószögedi Általános Művelődési Központ </v>
      </c>
      <c r="C2" s="343" t="s">
        <v>60</v>
      </c>
    </row>
    <row r="3" spans="1:3" s="431" customFormat="1" ht="24.75" thickBot="1" x14ac:dyDescent="0.25">
      <c r="A3" s="425" t="s">
        <v>202</v>
      </c>
      <c r="B3" s="556" t="s">
        <v>395</v>
      </c>
      <c r="C3" s="344" t="s">
        <v>54</v>
      </c>
    </row>
    <row r="4" spans="1:3" s="432" customFormat="1" ht="15.95" customHeight="1" thickBot="1" x14ac:dyDescent="0.3">
      <c r="A4" s="211"/>
      <c r="B4" s="211"/>
      <c r="C4" s="212" t="str">
        <f>'KV_9.2.3.sz.mell'!C4</f>
        <v>Forintban!</v>
      </c>
    </row>
    <row r="5" spans="1:3" ht="13.5" thickBot="1" x14ac:dyDescent="0.25">
      <c r="A5" s="385" t="s">
        <v>204</v>
      </c>
      <c r="B5" s="213" t="s">
        <v>560</v>
      </c>
      <c r="C5" s="214" t="s">
        <v>55</v>
      </c>
    </row>
    <row r="6" spans="1:3" s="433" customFormat="1" ht="12.95" customHeight="1" thickBot="1" x14ac:dyDescent="0.25">
      <c r="A6" s="179"/>
      <c r="B6" s="180" t="s">
        <v>490</v>
      </c>
      <c r="C6" s="181" t="s">
        <v>491</v>
      </c>
    </row>
    <row r="7" spans="1:3" s="433" customFormat="1" ht="15.95" customHeight="1" thickBot="1" x14ac:dyDescent="0.25">
      <c r="A7" s="215"/>
      <c r="B7" s="216" t="s">
        <v>56</v>
      </c>
      <c r="C7" s="217"/>
    </row>
    <row r="8" spans="1:3" s="345" customFormat="1" ht="12" customHeight="1" thickBot="1" x14ac:dyDescent="0.25">
      <c r="A8" s="179" t="s">
        <v>18</v>
      </c>
      <c r="B8" s="218" t="s">
        <v>517</v>
      </c>
      <c r="C8" s="294">
        <f>SUM(C9:C19)</f>
        <v>13100977</v>
      </c>
    </row>
    <row r="9" spans="1:3" s="345" customFormat="1" ht="12" customHeight="1" x14ac:dyDescent="0.2">
      <c r="A9" s="426" t="s">
        <v>98</v>
      </c>
      <c r="B9" s="10" t="s">
        <v>274</v>
      </c>
      <c r="C9" s="335"/>
    </row>
    <row r="10" spans="1:3" s="345" customFormat="1" ht="12" customHeight="1" x14ac:dyDescent="0.2">
      <c r="A10" s="427" t="s">
        <v>99</v>
      </c>
      <c r="B10" s="8" t="s">
        <v>275</v>
      </c>
      <c r="C10" s="292">
        <v>9525460</v>
      </c>
    </row>
    <row r="11" spans="1:3" s="345" customFormat="1" ht="12" customHeight="1" x14ac:dyDescent="0.2">
      <c r="A11" s="427" t="s">
        <v>100</v>
      </c>
      <c r="B11" s="8" t="s">
        <v>276</v>
      </c>
      <c r="C11" s="292"/>
    </row>
    <row r="12" spans="1:3" s="345" customFormat="1" ht="12" customHeight="1" x14ac:dyDescent="0.2">
      <c r="A12" s="427" t="s">
        <v>101</v>
      </c>
      <c r="B12" s="8" t="s">
        <v>277</v>
      </c>
      <c r="C12" s="292"/>
    </row>
    <row r="13" spans="1:3" s="345" customFormat="1" ht="12" customHeight="1" x14ac:dyDescent="0.2">
      <c r="A13" s="427" t="s">
        <v>147</v>
      </c>
      <c r="B13" s="8" t="s">
        <v>278</v>
      </c>
      <c r="C13" s="292">
        <v>917829</v>
      </c>
    </row>
    <row r="14" spans="1:3" s="345" customFormat="1" ht="12" customHeight="1" x14ac:dyDescent="0.2">
      <c r="A14" s="427" t="s">
        <v>102</v>
      </c>
      <c r="B14" s="8" t="s">
        <v>396</v>
      </c>
      <c r="C14" s="292">
        <v>2657688</v>
      </c>
    </row>
    <row r="15" spans="1:3" s="345" customFormat="1" ht="12" customHeight="1" x14ac:dyDescent="0.2">
      <c r="A15" s="427" t="s">
        <v>103</v>
      </c>
      <c r="B15" s="7" t="s">
        <v>397</v>
      </c>
      <c r="C15" s="292"/>
    </row>
    <row r="16" spans="1:3" s="345" customFormat="1" ht="12" customHeight="1" x14ac:dyDescent="0.2">
      <c r="A16" s="427" t="s">
        <v>113</v>
      </c>
      <c r="B16" s="8" t="s">
        <v>281</v>
      </c>
      <c r="C16" s="336"/>
    </row>
    <row r="17" spans="1:3" s="434" customFormat="1" ht="12" customHeight="1" x14ac:dyDescent="0.2">
      <c r="A17" s="427" t="s">
        <v>114</v>
      </c>
      <c r="B17" s="8" t="s">
        <v>282</v>
      </c>
      <c r="C17" s="292"/>
    </row>
    <row r="18" spans="1:3" s="434" customFormat="1" ht="12" customHeight="1" x14ac:dyDescent="0.2">
      <c r="A18" s="427" t="s">
        <v>115</v>
      </c>
      <c r="B18" s="8" t="s">
        <v>433</v>
      </c>
      <c r="C18" s="293"/>
    </row>
    <row r="19" spans="1:3" s="434" customFormat="1" ht="12" customHeight="1" thickBot="1" x14ac:dyDescent="0.25">
      <c r="A19" s="427" t="s">
        <v>116</v>
      </c>
      <c r="B19" s="7" t="s">
        <v>283</v>
      </c>
      <c r="C19" s="293"/>
    </row>
    <row r="20" spans="1:3" s="345" customFormat="1" ht="12" customHeight="1" thickBot="1" x14ac:dyDescent="0.25">
      <c r="A20" s="179" t="s">
        <v>19</v>
      </c>
      <c r="B20" s="218" t="s">
        <v>398</v>
      </c>
      <c r="C20" s="294">
        <f>SUM(C21:C23)</f>
        <v>0</v>
      </c>
    </row>
    <row r="21" spans="1:3" s="434" customFormat="1" ht="12" customHeight="1" x14ac:dyDescent="0.2">
      <c r="A21" s="427" t="s">
        <v>104</v>
      </c>
      <c r="B21" s="9" t="s">
        <v>255</v>
      </c>
      <c r="C21" s="292"/>
    </row>
    <row r="22" spans="1:3" s="434" customFormat="1" ht="12" customHeight="1" x14ac:dyDescent="0.2">
      <c r="A22" s="427" t="s">
        <v>105</v>
      </c>
      <c r="B22" s="8" t="s">
        <v>399</v>
      </c>
      <c r="C22" s="292"/>
    </row>
    <row r="23" spans="1:3" s="434" customFormat="1" ht="12" customHeight="1" x14ac:dyDescent="0.2">
      <c r="A23" s="427" t="s">
        <v>106</v>
      </c>
      <c r="B23" s="8" t="s">
        <v>400</v>
      </c>
      <c r="C23" s="292"/>
    </row>
    <row r="24" spans="1:3" s="434" customFormat="1" ht="12" customHeight="1" thickBot="1" x14ac:dyDescent="0.25">
      <c r="A24" s="427" t="s">
        <v>107</v>
      </c>
      <c r="B24" s="8" t="s">
        <v>522</v>
      </c>
      <c r="C24" s="292"/>
    </row>
    <row r="25" spans="1:3" s="434" customFormat="1" ht="12" customHeight="1" thickBot="1" x14ac:dyDescent="0.25">
      <c r="A25" s="187" t="s">
        <v>20</v>
      </c>
      <c r="B25" s="116" t="s">
        <v>173</v>
      </c>
      <c r="C25" s="320"/>
    </row>
    <row r="26" spans="1:3" s="434" customFormat="1" ht="12" customHeight="1" thickBot="1" x14ac:dyDescent="0.25">
      <c r="A26" s="187" t="s">
        <v>21</v>
      </c>
      <c r="B26" s="116" t="s">
        <v>401</v>
      </c>
      <c r="C26" s="294">
        <f>+C27+C28</f>
        <v>0</v>
      </c>
    </row>
    <row r="27" spans="1:3" s="434" customFormat="1" ht="12" customHeight="1" x14ac:dyDescent="0.2">
      <c r="A27" s="428" t="s">
        <v>265</v>
      </c>
      <c r="B27" s="429" t="s">
        <v>399</v>
      </c>
      <c r="C27" s="69"/>
    </row>
    <row r="28" spans="1:3" s="434" customFormat="1" ht="12" customHeight="1" x14ac:dyDescent="0.2">
      <c r="A28" s="428" t="s">
        <v>266</v>
      </c>
      <c r="B28" s="430" t="s">
        <v>402</v>
      </c>
      <c r="C28" s="295"/>
    </row>
    <row r="29" spans="1:3" s="434" customFormat="1" ht="12" customHeight="1" thickBot="1" x14ac:dyDescent="0.25">
      <c r="A29" s="427" t="s">
        <v>267</v>
      </c>
      <c r="B29" s="131" t="s">
        <v>523</v>
      </c>
      <c r="C29" s="75"/>
    </row>
    <row r="30" spans="1:3" s="434" customFormat="1" ht="12" customHeight="1" thickBot="1" x14ac:dyDescent="0.25">
      <c r="A30" s="187" t="s">
        <v>22</v>
      </c>
      <c r="B30" s="116" t="s">
        <v>403</v>
      </c>
      <c r="C30" s="294">
        <f>+C31+C32+C33</f>
        <v>0</v>
      </c>
    </row>
    <row r="31" spans="1:3" s="434" customFormat="1" ht="12" customHeight="1" x14ac:dyDescent="0.2">
      <c r="A31" s="428" t="s">
        <v>91</v>
      </c>
      <c r="B31" s="429" t="s">
        <v>288</v>
      </c>
      <c r="C31" s="69"/>
    </row>
    <row r="32" spans="1:3" s="434" customFormat="1" ht="12" customHeight="1" x14ac:dyDescent="0.2">
      <c r="A32" s="428" t="s">
        <v>92</v>
      </c>
      <c r="B32" s="430" t="s">
        <v>289</v>
      </c>
      <c r="C32" s="295"/>
    </row>
    <row r="33" spans="1:3" s="434" customFormat="1" ht="12" customHeight="1" thickBot="1" x14ac:dyDescent="0.25">
      <c r="A33" s="427" t="s">
        <v>93</v>
      </c>
      <c r="B33" s="131" t="s">
        <v>290</v>
      </c>
      <c r="C33" s="75"/>
    </row>
    <row r="34" spans="1:3" s="345" customFormat="1" ht="12" customHeight="1" thickBot="1" x14ac:dyDescent="0.25">
      <c r="A34" s="187" t="s">
        <v>23</v>
      </c>
      <c r="B34" s="116" t="s">
        <v>373</v>
      </c>
      <c r="C34" s="320"/>
    </row>
    <row r="35" spans="1:3" s="345" customFormat="1" ht="12" customHeight="1" thickBot="1" x14ac:dyDescent="0.25">
      <c r="A35" s="187" t="s">
        <v>24</v>
      </c>
      <c r="B35" s="116" t="s">
        <v>404</v>
      </c>
      <c r="C35" s="337"/>
    </row>
    <row r="36" spans="1:3" s="345" customFormat="1" ht="12" customHeight="1" thickBot="1" x14ac:dyDescent="0.25">
      <c r="A36" s="179" t="s">
        <v>25</v>
      </c>
      <c r="B36" s="116" t="s">
        <v>524</v>
      </c>
      <c r="C36" s="338">
        <f>+C8+C20+C25+C26+C30+C34+C35</f>
        <v>13100977</v>
      </c>
    </row>
    <row r="37" spans="1:3" s="345" customFormat="1" ht="12" customHeight="1" thickBot="1" x14ac:dyDescent="0.25">
      <c r="A37" s="219" t="s">
        <v>26</v>
      </c>
      <c r="B37" s="116" t="s">
        <v>406</v>
      </c>
      <c r="C37" s="338">
        <f>+C38+C39+C40</f>
        <v>121094950</v>
      </c>
    </row>
    <row r="38" spans="1:3" s="345" customFormat="1" ht="12" customHeight="1" x14ac:dyDescent="0.2">
      <c r="A38" s="428" t="s">
        <v>407</v>
      </c>
      <c r="B38" s="429" t="s">
        <v>233</v>
      </c>
      <c r="C38" s="69">
        <v>263910</v>
      </c>
    </row>
    <row r="39" spans="1:3" s="345" customFormat="1" ht="12" customHeight="1" x14ac:dyDescent="0.2">
      <c r="A39" s="428" t="s">
        <v>408</v>
      </c>
      <c r="B39" s="430" t="s">
        <v>2</v>
      </c>
      <c r="C39" s="295"/>
    </row>
    <row r="40" spans="1:3" s="434" customFormat="1" ht="12" customHeight="1" thickBot="1" x14ac:dyDescent="0.25">
      <c r="A40" s="427" t="s">
        <v>409</v>
      </c>
      <c r="B40" s="131" t="s">
        <v>410</v>
      </c>
      <c r="C40" s="75">
        <v>120831040</v>
      </c>
    </row>
    <row r="41" spans="1:3" s="434" customFormat="1" ht="15.2" customHeight="1" thickBot="1" x14ac:dyDescent="0.25">
      <c r="A41" s="219" t="s">
        <v>27</v>
      </c>
      <c r="B41" s="220" t="s">
        <v>411</v>
      </c>
      <c r="C41" s="341">
        <f>+C36+C37</f>
        <v>134195927</v>
      </c>
    </row>
    <row r="42" spans="1:3" s="434" customFormat="1" ht="15.2" customHeight="1" x14ac:dyDescent="0.2">
      <c r="A42" s="221"/>
      <c r="B42" s="222"/>
      <c r="C42" s="339"/>
    </row>
    <row r="43" spans="1:3" ht="13.5" thickBot="1" x14ac:dyDescent="0.25">
      <c r="A43" s="223"/>
      <c r="B43" s="224"/>
      <c r="C43" s="340"/>
    </row>
    <row r="44" spans="1:3" s="433" customFormat="1" ht="16.5" customHeight="1" thickBot="1" x14ac:dyDescent="0.25">
      <c r="A44" s="225"/>
      <c r="B44" s="226" t="s">
        <v>57</v>
      </c>
      <c r="C44" s="341"/>
    </row>
    <row r="45" spans="1:3" s="435" customFormat="1" ht="12" customHeight="1" thickBot="1" x14ac:dyDescent="0.25">
      <c r="A45" s="187" t="s">
        <v>18</v>
      </c>
      <c r="B45" s="116" t="s">
        <v>412</v>
      </c>
      <c r="C45" s="294">
        <f>SUM(C46:C50)</f>
        <v>129303887</v>
      </c>
    </row>
    <row r="46" spans="1:3" ht="12" customHeight="1" x14ac:dyDescent="0.2">
      <c r="A46" s="427" t="s">
        <v>98</v>
      </c>
      <c r="B46" s="9" t="s">
        <v>49</v>
      </c>
      <c r="C46" s="69">
        <v>62112252</v>
      </c>
    </row>
    <row r="47" spans="1:3" ht="12" customHeight="1" x14ac:dyDescent="0.2">
      <c r="A47" s="427" t="s">
        <v>99</v>
      </c>
      <c r="B47" s="8" t="s">
        <v>182</v>
      </c>
      <c r="C47" s="72">
        <v>12950469</v>
      </c>
    </row>
    <row r="48" spans="1:3" ht="12" customHeight="1" x14ac:dyDescent="0.2">
      <c r="A48" s="427" t="s">
        <v>100</v>
      </c>
      <c r="B48" s="8" t="s">
        <v>139</v>
      </c>
      <c r="C48" s="72">
        <v>54241166</v>
      </c>
    </row>
    <row r="49" spans="1:3" ht="12" customHeight="1" x14ac:dyDescent="0.2">
      <c r="A49" s="427" t="s">
        <v>101</v>
      </c>
      <c r="B49" s="8" t="s">
        <v>183</v>
      </c>
      <c r="C49" s="72"/>
    </row>
    <row r="50" spans="1:3" ht="12" customHeight="1" thickBot="1" x14ac:dyDescent="0.25">
      <c r="A50" s="427" t="s">
        <v>147</v>
      </c>
      <c r="B50" s="8" t="s">
        <v>184</v>
      </c>
      <c r="C50" s="72"/>
    </row>
    <row r="51" spans="1:3" ht="12" customHeight="1" thickBot="1" x14ac:dyDescent="0.25">
      <c r="A51" s="187" t="s">
        <v>19</v>
      </c>
      <c r="B51" s="116" t="s">
        <v>413</v>
      </c>
      <c r="C51" s="294">
        <f>SUM(C52:C54)</f>
        <v>4892040</v>
      </c>
    </row>
    <row r="52" spans="1:3" s="435" customFormat="1" ht="12" customHeight="1" x14ac:dyDescent="0.2">
      <c r="A52" s="427" t="s">
        <v>104</v>
      </c>
      <c r="B52" s="9" t="s">
        <v>227</v>
      </c>
      <c r="C52" s="69">
        <v>4892040</v>
      </c>
    </row>
    <row r="53" spans="1:3" ht="12" customHeight="1" x14ac:dyDescent="0.2">
      <c r="A53" s="427" t="s">
        <v>105</v>
      </c>
      <c r="B53" s="8" t="s">
        <v>186</v>
      </c>
      <c r="C53" s="72"/>
    </row>
    <row r="54" spans="1:3" ht="12" customHeight="1" x14ac:dyDescent="0.2">
      <c r="A54" s="427" t="s">
        <v>106</v>
      </c>
      <c r="B54" s="8" t="s">
        <v>58</v>
      </c>
      <c r="C54" s="72"/>
    </row>
    <row r="55" spans="1:3" ht="12" customHeight="1" thickBot="1" x14ac:dyDescent="0.25">
      <c r="A55" s="427" t="s">
        <v>107</v>
      </c>
      <c r="B55" s="8" t="s">
        <v>521</v>
      </c>
      <c r="C55" s="72"/>
    </row>
    <row r="56" spans="1:3" ht="15.2" customHeight="1" thickBot="1" x14ac:dyDescent="0.25">
      <c r="A56" s="187" t="s">
        <v>20</v>
      </c>
      <c r="B56" s="116" t="s">
        <v>13</v>
      </c>
      <c r="C56" s="320"/>
    </row>
    <row r="57" spans="1:3" ht="13.5" thickBot="1" x14ac:dyDescent="0.25">
      <c r="A57" s="187" t="s">
        <v>21</v>
      </c>
      <c r="B57" s="227" t="s">
        <v>526</v>
      </c>
      <c r="C57" s="342">
        <f>+C45+C51+C56</f>
        <v>134195927</v>
      </c>
    </row>
    <row r="58" spans="1:3" ht="15.2" customHeight="1" thickBot="1" x14ac:dyDescent="0.25">
      <c r="C58" s="592">
        <f>C41-C57</f>
        <v>0</v>
      </c>
    </row>
    <row r="59" spans="1:3" ht="14.45" customHeight="1" thickBot="1" x14ac:dyDescent="0.25">
      <c r="A59" s="230" t="s">
        <v>516</v>
      </c>
      <c r="B59" s="231"/>
      <c r="C59" s="113">
        <v>17</v>
      </c>
    </row>
    <row r="60" spans="1:3" ht="13.5" thickBot="1" x14ac:dyDescent="0.25">
      <c r="A60" s="230" t="s">
        <v>205</v>
      </c>
      <c r="B60" s="231"/>
      <c r="C60" s="113">
        <v>0</v>
      </c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DFCC6-CB93-4E18-9FDF-25AE6E83254F}">
  <sheetPr>
    <tabColor rgb="FF92D050"/>
  </sheetPr>
  <dimension ref="A1:C60"/>
  <sheetViews>
    <sheetView topLeftCell="A18" zoomScale="120" zoomScaleNormal="120" workbookViewId="0">
      <selection activeCell="J56" sqref="J56"/>
    </sheetView>
  </sheetViews>
  <sheetFormatPr defaultRowHeight="12.75" x14ac:dyDescent="0.2"/>
  <cols>
    <col min="1" max="1" width="13.83203125" style="228" customWidth="1"/>
    <col min="2" max="2" width="79.1640625" style="229" customWidth="1"/>
    <col min="3" max="3" width="25" style="229" customWidth="1"/>
    <col min="4" max="16384" width="9.33203125" style="229"/>
  </cols>
  <sheetData>
    <row r="1" spans="1:3" s="209" customFormat="1" ht="21.2" customHeight="1" thickBot="1" x14ac:dyDescent="0.25">
      <c r="A1" s="208"/>
      <c r="B1" s="210"/>
      <c r="C1" s="557" t="str">
        <f>CONCATENATE("9.3.1. melléklet ",ALAPADATOK!A7," ",ALAPADATOK!B7," ",ALAPADATOK!C7," ",ALAPADATOK!D7," ",ALAPADATOK!E7," ",ALAPADATOK!F7," ",ALAPADATOK!G7," ",ALAPADATOK!H7)</f>
        <v>9.3.1. melléklet a … / 2019 ( I.31. ) önkormányzati rendelethez</v>
      </c>
    </row>
    <row r="2" spans="1:3" s="431" customFormat="1" ht="36" x14ac:dyDescent="0.2">
      <c r="A2" s="384" t="s">
        <v>203</v>
      </c>
      <c r="B2" s="555" t="str">
        <f>CONCATENATE('KV_9.3.sz.mell'!B2)</f>
        <v xml:space="preserve">Sajószögedi Általános Művelődési Központ </v>
      </c>
      <c r="C2" s="343" t="s">
        <v>60</v>
      </c>
    </row>
    <row r="3" spans="1:3" s="431" customFormat="1" ht="24.75" thickBot="1" x14ac:dyDescent="0.25">
      <c r="A3" s="425" t="s">
        <v>202</v>
      </c>
      <c r="B3" s="556" t="s">
        <v>414</v>
      </c>
      <c r="C3" s="344" t="s">
        <v>59</v>
      </c>
    </row>
    <row r="4" spans="1:3" s="432" customFormat="1" ht="15.95" customHeight="1" thickBot="1" x14ac:dyDescent="0.3">
      <c r="A4" s="211"/>
      <c r="B4" s="211"/>
      <c r="C4" s="212" t="str">
        <f>'KV_9.3.sz.mell'!C4</f>
        <v>Forintban!</v>
      </c>
    </row>
    <row r="5" spans="1:3" ht="13.5" thickBot="1" x14ac:dyDescent="0.25">
      <c r="A5" s="385" t="s">
        <v>204</v>
      </c>
      <c r="B5" s="213" t="s">
        <v>560</v>
      </c>
      <c r="C5" s="214" t="s">
        <v>55</v>
      </c>
    </row>
    <row r="6" spans="1:3" s="433" customFormat="1" ht="12.95" customHeight="1" thickBot="1" x14ac:dyDescent="0.25">
      <c r="A6" s="179"/>
      <c r="B6" s="180" t="s">
        <v>490</v>
      </c>
      <c r="C6" s="181" t="s">
        <v>491</v>
      </c>
    </row>
    <row r="7" spans="1:3" s="433" customFormat="1" ht="15.95" customHeight="1" thickBot="1" x14ac:dyDescent="0.25">
      <c r="A7" s="215"/>
      <c r="B7" s="216" t="s">
        <v>56</v>
      </c>
      <c r="C7" s="217"/>
    </row>
    <row r="8" spans="1:3" s="345" customFormat="1" ht="12" customHeight="1" thickBot="1" x14ac:dyDescent="0.25">
      <c r="A8" s="179" t="s">
        <v>18</v>
      </c>
      <c r="B8" s="218" t="s">
        <v>517</v>
      </c>
      <c r="C8" s="294">
        <f>SUM(C9:C19)</f>
        <v>13100977</v>
      </c>
    </row>
    <row r="9" spans="1:3" s="345" customFormat="1" ht="12" customHeight="1" x14ac:dyDescent="0.2">
      <c r="A9" s="426" t="s">
        <v>98</v>
      </c>
      <c r="B9" s="10" t="s">
        <v>274</v>
      </c>
      <c r="C9" s="335"/>
    </row>
    <row r="10" spans="1:3" s="345" customFormat="1" ht="12" customHeight="1" x14ac:dyDescent="0.2">
      <c r="A10" s="427" t="s">
        <v>99</v>
      </c>
      <c r="B10" s="8" t="s">
        <v>275</v>
      </c>
      <c r="C10" s="292">
        <v>9525460</v>
      </c>
    </row>
    <row r="11" spans="1:3" s="345" customFormat="1" ht="12" customHeight="1" x14ac:dyDescent="0.2">
      <c r="A11" s="427" t="s">
        <v>100</v>
      </c>
      <c r="B11" s="8" t="s">
        <v>276</v>
      </c>
      <c r="C11" s="292"/>
    </row>
    <row r="12" spans="1:3" s="345" customFormat="1" ht="12" customHeight="1" x14ac:dyDescent="0.2">
      <c r="A12" s="427" t="s">
        <v>101</v>
      </c>
      <c r="B12" s="8" t="s">
        <v>277</v>
      </c>
      <c r="C12" s="292"/>
    </row>
    <row r="13" spans="1:3" s="345" customFormat="1" ht="12" customHeight="1" x14ac:dyDescent="0.2">
      <c r="A13" s="427" t="s">
        <v>147</v>
      </c>
      <c r="B13" s="8" t="s">
        <v>278</v>
      </c>
      <c r="C13" s="292">
        <v>917829</v>
      </c>
    </row>
    <row r="14" spans="1:3" s="345" customFormat="1" ht="12" customHeight="1" x14ac:dyDescent="0.2">
      <c r="A14" s="427" t="s">
        <v>102</v>
      </c>
      <c r="B14" s="8" t="s">
        <v>396</v>
      </c>
      <c r="C14" s="292">
        <v>2657688</v>
      </c>
    </row>
    <row r="15" spans="1:3" s="345" customFormat="1" ht="12" customHeight="1" x14ac:dyDescent="0.2">
      <c r="A15" s="427" t="s">
        <v>103</v>
      </c>
      <c r="B15" s="7" t="s">
        <v>397</v>
      </c>
      <c r="C15" s="292"/>
    </row>
    <row r="16" spans="1:3" s="345" customFormat="1" ht="12" customHeight="1" x14ac:dyDescent="0.2">
      <c r="A16" s="427" t="s">
        <v>113</v>
      </c>
      <c r="B16" s="8" t="s">
        <v>281</v>
      </c>
      <c r="C16" s="336"/>
    </row>
    <row r="17" spans="1:3" s="434" customFormat="1" ht="12" customHeight="1" x14ac:dyDescent="0.2">
      <c r="A17" s="427" t="s">
        <v>114</v>
      </c>
      <c r="B17" s="8" t="s">
        <v>282</v>
      </c>
      <c r="C17" s="292"/>
    </row>
    <row r="18" spans="1:3" s="434" customFormat="1" ht="12" customHeight="1" x14ac:dyDescent="0.2">
      <c r="A18" s="427" t="s">
        <v>115</v>
      </c>
      <c r="B18" s="8" t="s">
        <v>433</v>
      </c>
      <c r="C18" s="293"/>
    </row>
    <row r="19" spans="1:3" s="434" customFormat="1" ht="12" customHeight="1" thickBot="1" x14ac:dyDescent="0.25">
      <c r="A19" s="427" t="s">
        <v>116</v>
      </c>
      <c r="B19" s="7" t="s">
        <v>283</v>
      </c>
      <c r="C19" s="293"/>
    </row>
    <row r="20" spans="1:3" s="345" customFormat="1" ht="12" customHeight="1" thickBot="1" x14ac:dyDescent="0.25">
      <c r="A20" s="179" t="s">
        <v>19</v>
      </c>
      <c r="B20" s="218" t="s">
        <v>398</v>
      </c>
      <c r="C20" s="294">
        <f>SUM(C21:C23)</f>
        <v>0</v>
      </c>
    </row>
    <row r="21" spans="1:3" s="434" customFormat="1" ht="12" customHeight="1" x14ac:dyDescent="0.2">
      <c r="A21" s="427" t="s">
        <v>104</v>
      </c>
      <c r="B21" s="9" t="s">
        <v>255</v>
      </c>
      <c r="C21" s="292"/>
    </row>
    <row r="22" spans="1:3" s="434" customFormat="1" ht="12" customHeight="1" x14ac:dyDescent="0.2">
      <c r="A22" s="427" t="s">
        <v>105</v>
      </c>
      <c r="B22" s="8" t="s">
        <v>399</v>
      </c>
      <c r="C22" s="292"/>
    </row>
    <row r="23" spans="1:3" s="434" customFormat="1" ht="12" customHeight="1" x14ac:dyDescent="0.2">
      <c r="A23" s="427" t="s">
        <v>106</v>
      </c>
      <c r="B23" s="8" t="s">
        <v>400</v>
      </c>
      <c r="C23" s="292"/>
    </row>
    <row r="24" spans="1:3" s="434" customFormat="1" ht="12" customHeight="1" thickBot="1" x14ac:dyDescent="0.25">
      <c r="A24" s="427" t="s">
        <v>107</v>
      </c>
      <c r="B24" s="8" t="s">
        <v>522</v>
      </c>
      <c r="C24" s="292"/>
    </row>
    <row r="25" spans="1:3" s="434" customFormat="1" ht="12" customHeight="1" thickBot="1" x14ac:dyDescent="0.25">
      <c r="A25" s="187" t="s">
        <v>20</v>
      </c>
      <c r="B25" s="116" t="s">
        <v>173</v>
      </c>
      <c r="C25" s="320"/>
    </row>
    <row r="26" spans="1:3" s="434" customFormat="1" ht="12" customHeight="1" thickBot="1" x14ac:dyDescent="0.25">
      <c r="A26" s="187" t="s">
        <v>21</v>
      </c>
      <c r="B26" s="116" t="s">
        <v>401</v>
      </c>
      <c r="C26" s="294">
        <f>+C27+C28</f>
        <v>0</v>
      </c>
    </row>
    <row r="27" spans="1:3" s="434" customFormat="1" ht="12" customHeight="1" x14ac:dyDescent="0.2">
      <c r="A27" s="428" t="s">
        <v>265</v>
      </c>
      <c r="B27" s="429" t="s">
        <v>399</v>
      </c>
      <c r="C27" s="69"/>
    </row>
    <row r="28" spans="1:3" s="434" customFormat="1" ht="12" customHeight="1" x14ac:dyDescent="0.2">
      <c r="A28" s="428" t="s">
        <v>266</v>
      </c>
      <c r="B28" s="430" t="s">
        <v>402</v>
      </c>
      <c r="C28" s="295"/>
    </row>
    <row r="29" spans="1:3" s="434" customFormat="1" ht="12" customHeight="1" thickBot="1" x14ac:dyDescent="0.25">
      <c r="A29" s="427" t="s">
        <v>267</v>
      </c>
      <c r="B29" s="131" t="s">
        <v>523</v>
      </c>
      <c r="C29" s="75"/>
    </row>
    <row r="30" spans="1:3" s="434" customFormat="1" ht="12" customHeight="1" thickBot="1" x14ac:dyDescent="0.25">
      <c r="A30" s="187" t="s">
        <v>22</v>
      </c>
      <c r="B30" s="116" t="s">
        <v>403</v>
      </c>
      <c r="C30" s="294">
        <f>+C31+C32+C33</f>
        <v>0</v>
      </c>
    </row>
    <row r="31" spans="1:3" s="434" customFormat="1" ht="12" customHeight="1" x14ac:dyDescent="0.2">
      <c r="A31" s="428" t="s">
        <v>91</v>
      </c>
      <c r="B31" s="429" t="s">
        <v>288</v>
      </c>
      <c r="C31" s="69"/>
    </row>
    <row r="32" spans="1:3" s="434" customFormat="1" ht="12" customHeight="1" x14ac:dyDescent="0.2">
      <c r="A32" s="428" t="s">
        <v>92</v>
      </c>
      <c r="B32" s="430" t="s">
        <v>289</v>
      </c>
      <c r="C32" s="295"/>
    </row>
    <row r="33" spans="1:3" s="434" customFormat="1" ht="12" customHeight="1" thickBot="1" x14ac:dyDescent="0.25">
      <c r="A33" s="427" t="s">
        <v>93</v>
      </c>
      <c r="B33" s="131" t="s">
        <v>290</v>
      </c>
      <c r="C33" s="75"/>
    </row>
    <row r="34" spans="1:3" s="345" customFormat="1" ht="12" customHeight="1" thickBot="1" x14ac:dyDescent="0.25">
      <c r="A34" s="187" t="s">
        <v>23</v>
      </c>
      <c r="B34" s="116" t="s">
        <v>373</v>
      </c>
      <c r="C34" s="320"/>
    </row>
    <row r="35" spans="1:3" s="345" customFormat="1" ht="12" customHeight="1" thickBot="1" x14ac:dyDescent="0.25">
      <c r="A35" s="187" t="s">
        <v>24</v>
      </c>
      <c r="B35" s="116" t="s">
        <v>404</v>
      </c>
      <c r="C35" s="337"/>
    </row>
    <row r="36" spans="1:3" s="345" customFormat="1" ht="12" customHeight="1" thickBot="1" x14ac:dyDescent="0.25">
      <c r="A36" s="179" t="s">
        <v>25</v>
      </c>
      <c r="B36" s="116" t="s">
        <v>524</v>
      </c>
      <c r="C36" s="338">
        <f>+C8+C20+C25+C26+C30+C34+C35</f>
        <v>13100977</v>
      </c>
    </row>
    <row r="37" spans="1:3" s="345" customFormat="1" ht="12" customHeight="1" thickBot="1" x14ac:dyDescent="0.25">
      <c r="A37" s="219" t="s">
        <v>26</v>
      </c>
      <c r="B37" s="116" t="s">
        <v>406</v>
      </c>
      <c r="C37" s="338">
        <f>+C38+C39+C40</f>
        <v>121094950</v>
      </c>
    </row>
    <row r="38" spans="1:3" s="345" customFormat="1" ht="12" customHeight="1" x14ac:dyDescent="0.2">
      <c r="A38" s="428" t="s">
        <v>407</v>
      </c>
      <c r="B38" s="429" t="s">
        <v>233</v>
      </c>
      <c r="C38" s="69">
        <v>263910</v>
      </c>
    </row>
    <row r="39" spans="1:3" s="345" customFormat="1" ht="12" customHeight="1" x14ac:dyDescent="0.2">
      <c r="A39" s="428" t="s">
        <v>408</v>
      </c>
      <c r="B39" s="430" t="s">
        <v>2</v>
      </c>
      <c r="C39" s="295"/>
    </row>
    <row r="40" spans="1:3" s="434" customFormat="1" ht="12" customHeight="1" thickBot="1" x14ac:dyDescent="0.25">
      <c r="A40" s="427" t="s">
        <v>409</v>
      </c>
      <c r="B40" s="131" t="s">
        <v>410</v>
      </c>
      <c r="C40" s="75">
        <v>120831040</v>
      </c>
    </row>
    <row r="41" spans="1:3" s="434" customFormat="1" ht="15.2" customHeight="1" thickBot="1" x14ac:dyDescent="0.25">
      <c r="A41" s="219" t="s">
        <v>27</v>
      </c>
      <c r="B41" s="220" t="s">
        <v>411</v>
      </c>
      <c r="C41" s="341">
        <f>+C36+C37</f>
        <v>134195927</v>
      </c>
    </row>
    <row r="42" spans="1:3" s="434" customFormat="1" ht="15.2" customHeight="1" x14ac:dyDescent="0.2">
      <c r="A42" s="221"/>
      <c r="B42" s="222"/>
      <c r="C42" s="339"/>
    </row>
    <row r="43" spans="1:3" ht="13.5" thickBot="1" x14ac:dyDescent="0.25">
      <c r="A43" s="223"/>
      <c r="B43" s="224"/>
      <c r="C43" s="340"/>
    </row>
    <row r="44" spans="1:3" s="433" customFormat="1" ht="16.5" customHeight="1" thickBot="1" x14ac:dyDescent="0.25">
      <c r="A44" s="225"/>
      <c r="B44" s="226" t="s">
        <v>57</v>
      </c>
      <c r="C44" s="341"/>
    </row>
    <row r="45" spans="1:3" s="435" customFormat="1" ht="12" customHeight="1" thickBot="1" x14ac:dyDescent="0.25">
      <c r="A45" s="187" t="s">
        <v>18</v>
      </c>
      <c r="B45" s="116" t="s">
        <v>412</v>
      </c>
      <c r="C45" s="294">
        <f>SUM(C46:C50)</f>
        <v>129303887</v>
      </c>
    </row>
    <row r="46" spans="1:3" ht="12" customHeight="1" x14ac:dyDescent="0.2">
      <c r="A46" s="427" t="s">
        <v>98</v>
      </c>
      <c r="B46" s="9" t="s">
        <v>49</v>
      </c>
      <c r="C46" s="69">
        <v>62112252</v>
      </c>
    </row>
    <row r="47" spans="1:3" ht="12" customHeight="1" x14ac:dyDescent="0.2">
      <c r="A47" s="427" t="s">
        <v>99</v>
      </c>
      <c r="B47" s="8" t="s">
        <v>182</v>
      </c>
      <c r="C47" s="72">
        <v>12950469</v>
      </c>
    </row>
    <row r="48" spans="1:3" ht="12" customHeight="1" x14ac:dyDescent="0.2">
      <c r="A48" s="427" t="s">
        <v>100</v>
      </c>
      <c r="B48" s="8" t="s">
        <v>139</v>
      </c>
      <c r="C48" s="72">
        <v>54241166</v>
      </c>
    </row>
    <row r="49" spans="1:3" ht="12" customHeight="1" x14ac:dyDescent="0.2">
      <c r="A49" s="427" t="s">
        <v>101</v>
      </c>
      <c r="B49" s="8" t="s">
        <v>183</v>
      </c>
      <c r="C49" s="72"/>
    </row>
    <row r="50" spans="1:3" ht="12" customHeight="1" thickBot="1" x14ac:dyDescent="0.25">
      <c r="A50" s="427" t="s">
        <v>147</v>
      </c>
      <c r="B50" s="8" t="s">
        <v>184</v>
      </c>
      <c r="C50" s="72"/>
    </row>
    <row r="51" spans="1:3" ht="12" customHeight="1" thickBot="1" x14ac:dyDescent="0.25">
      <c r="A51" s="187" t="s">
        <v>19</v>
      </c>
      <c r="B51" s="116" t="s">
        <v>413</v>
      </c>
      <c r="C51" s="294">
        <f>SUM(C52:C54)</f>
        <v>4892040</v>
      </c>
    </row>
    <row r="52" spans="1:3" s="435" customFormat="1" ht="12" customHeight="1" x14ac:dyDescent="0.2">
      <c r="A52" s="427" t="s">
        <v>104</v>
      </c>
      <c r="B52" s="9" t="s">
        <v>227</v>
      </c>
      <c r="C52" s="69">
        <v>4892040</v>
      </c>
    </row>
    <row r="53" spans="1:3" ht="12" customHeight="1" x14ac:dyDescent="0.2">
      <c r="A53" s="427" t="s">
        <v>105</v>
      </c>
      <c r="B53" s="8" t="s">
        <v>186</v>
      </c>
      <c r="C53" s="72"/>
    </row>
    <row r="54" spans="1:3" ht="12" customHeight="1" x14ac:dyDescent="0.2">
      <c r="A54" s="427" t="s">
        <v>106</v>
      </c>
      <c r="B54" s="8" t="s">
        <v>58</v>
      </c>
      <c r="C54" s="72"/>
    </row>
    <row r="55" spans="1:3" ht="12" customHeight="1" thickBot="1" x14ac:dyDescent="0.25">
      <c r="A55" s="427" t="s">
        <v>107</v>
      </c>
      <c r="B55" s="8" t="s">
        <v>521</v>
      </c>
      <c r="C55" s="72"/>
    </row>
    <row r="56" spans="1:3" ht="15.2" customHeight="1" thickBot="1" x14ac:dyDescent="0.25">
      <c r="A56" s="187" t="s">
        <v>20</v>
      </c>
      <c r="B56" s="116" t="s">
        <v>13</v>
      </c>
      <c r="C56" s="320"/>
    </row>
    <row r="57" spans="1:3" ht="13.5" thickBot="1" x14ac:dyDescent="0.25">
      <c r="A57" s="187" t="s">
        <v>21</v>
      </c>
      <c r="B57" s="227" t="s">
        <v>526</v>
      </c>
      <c r="C57" s="342">
        <f>+C45+C51+C56</f>
        <v>134195927</v>
      </c>
    </row>
    <row r="58" spans="1:3" ht="15.2" customHeight="1" thickBot="1" x14ac:dyDescent="0.25">
      <c r="C58" s="592">
        <f>C41-C57</f>
        <v>0</v>
      </c>
    </row>
    <row r="59" spans="1:3" ht="14.45" customHeight="1" thickBot="1" x14ac:dyDescent="0.25">
      <c r="A59" s="230" t="s">
        <v>516</v>
      </c>
      <c r="B59" s="231"/>
      <c r="C59" s="113">
        <v>17</v>
      </c>
    </row>
    <row r="60" spans="1:3" ht="13.5" thickBot="1" x14ac:dyDescent="0.25">
      <c r="A60" s="230" t="s">
        <v>205</v>
      </c>
      <c r="B60" s="231"/>
      <c r="C60" s="113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43ABA-0F8B-4FAD-AFD9-E23D4912DA38}">
  <sheetPr>
    <tabColor rgb="FF92D050"/>
  </sheetPr>
  <dimension ref="A1:C60"/>
  <sheetViews>
    <sheetView zoomScale="120" zoomScaleNormal="120" workbookViewId="0">
      <selection activeCell="C39" sqref="C39"/>
    </sheetView>
  </sheetViews>
  <sheetFormatPr defaultRowHeight="12.75" x14ac:dyDescent="0.2"/>
  <cols>
    <col min="1" max="1" width="13.83203125" style="228" customWidth="1"/>
    <col min="2" max="2" width="79.1640625" style="229" customWidth="1"/>
    <col min="3" max="3" width="25" style="229" customWidth="1"/>
    <col min="4" max="16384" width="9.33203125" style="229"/>
  </cols>
  <sheetData>
    <row r="1" spans="1:3" s="209" customFormat="1" ht="21.2" customHeight="1" thickBot="1" x14ac:dyDescent="0.25">
      <c r="A1" s="208"/>
      <c r="B1" s="210"/>
      <c r="C1" s="557" t="str">
        <f>CONCATENATE("9.3.2. melléklet ",ALAPADATOK!A7," ",ALAPADATOK!B7," ",ALAPADATOK!C7," ",ALAPADATOK!D7," ",ALAPADATOK!E7," ",ALAPADATOK!F7," ",ALAPADATOK!G7," ",ALAPADATOK!H7)</f>
        <v>9.3.2. melléklet a … / 2019 ( I.31. ) önkormányzati rendelethez</v>
      </c>
    </row>
    <row r="2" spans="1:3" s="431" customFormat="1" ht="36" x14ac:dyDescent="0.2">
      <c r="A2" s="384" t="s">
        <v>203</v>
      </c>
      <c r="B2" s="555" t="str">
        <f>CONCATENATE('KV_9.3.1.sz.mell'!B2)</f>
        <v xml:space="preserve">Sajószögedi Általános Művelődési Központ </v>
      </c>
      <c r="C2" s="343" t="s">
        <v>60</v>
      </c>
    </row>
    <row r="3" spans="1:3" s="431" customFormat="1" ht="24.75" thickBot="1" x14ac:dyDescent="0.25">
      <c r="A3" s="425" t="s">
        <v>202</v>
      </c>
      <c r="B3" s="556" t="s">
        <v>415</v>
      </c>
      <c r="C3" s="344" t="s">
        <v>60</v>
      </c>
    </row>
    <row r="4" spans="1:3" s="432" customFormat="1" ht="15.95" customHeight="1" thickBot="1" x14ac:dyDescent="0.3">
      <c r="A4" s="211"/>
      <c r="B4" s="211"/>
      <c r="C4" s="212" t="str">
        <f>'KV_9.3.1.sz.mell'!C4</f>
        <v>Forintban!</v>
      </c>
    </row>
    <row r="5" spans="1:3" ht="13.5" thickBot="1" x14ac:dyDescent="0.25">
      <c r="A5" s="385" t="s">
        <v>204</v>
      </c>
      <c r="B5" s="213" t="s">
        <v>560</v>
      </c>
      <c r="C5" s="214" t="s">
        <v>55</v>
      </c>
    </row>
    <row r="6" spans="1:3" s="433" customFormat="1" ht="12.95" customHeight="1" thickBot="1" x14ac:dyDescent="0.25">
      <c r="A6" s="179"/>
      <c r="B6" s="180" t="s">
        <v>490</v>
      </c>
      <c r="C6" s="181" t="s">
        <v>491</v>
      </c>
    </row>
    <row r="7" spans="1:3" s="433" customFormat="1" ht="15.95" customHeight="1" thickBot="1" x14ac:dyDescent="0.25">
      <c r="A7" s="215"/>
      <c r="B7" s="216" t="s">
        <v>56</v>
      </c>
      <c r="C7" s="217"/>
    </row>
    <row r="8" spans="1:3" s="345" customFormat="1" ht="12" customHeight="1" thickBot="1" x14ac:dyDescent="0.25">
      <c r="A8" s="179" t="s">
        <v>18</v>
      </c>
      <c r="B8" s="218" t="s">
        <v>517</v>
      </c>
      <c r="C8" s="294">
        <f>SUM(C9:C19)</f>
        <v>0</v>
      </c>
    </row>
    <row r="9" spans="1:3" s="345" customFormat="1" ht="12" customHeight="1" x14ac:dyDescent="0.2">
      <c r="A9" s="426" t="s">
        <v>98</v>
      </c>
      <c r="B9" s="10" t="s">
        <v>274</v>
      </c>
      <c r="C9" s="335"/>
    </row>
    <row r="10" spans="1:3" s="345" customFormat="1" ht="12" customHeight="1" x14ac:dyDescent="0.2">
      <c r="A10" s="427" t="s">
        <v>99</v>
      </c>
      <c r="B10" s="8" t="s">
        <v>275</v>
      </c>
      <c r="C10" s="292"/>
    </row>
    <row r="11" spans="1:3" s="345" customFormat="1" ht="12" customHeight="1" x14ac:dyDescent="0.2">
      <c r="A11" s="427" t="s">
        <v>100</v>
      </c>
      <c r="B11" s="8" t="s">
        <v>276</v>
      </c>
      <c r="C11" s="292"/>
    </row>
    <row r="12" spans="1:3" s="345" customFormat="1" ht="12" customHeight="1" x14ac:dyDescent="0.2">
      <c r="A12" s="427" t="s">
        <v>101</v>
      </c>
      <c r="B12" s="8" t="s">
        <v>277</v>
      </c>
      <c r="C12" s="292"/>
    </row>
    <row r="13" spans="1:3" s="345" customFormat="1" ht="12" customHeight="1" x14ac:dyDescent="0.2">
      <c r="A13" s="427" t="s">
        <v>147</v>
      </c>
      <c r="B13" s="8" t="s">
        <v>278</v>
      </c>
      <c r="C13" s="292"/>
    </row>
    <row r="14" spans="1:3" s="345" customFormat="1" ht="12" customHeight="1" x14ac:dyDescent="0.2">
      <c r="A14" s="427" t="s">
        <v>102</v>
      </c>
      <c r="B14" s="8" t="s">
        <v>396</v>
      </c>
      <c r="C14" s="292"/>
    </row>
    <row r="15" spans="1:3" s="345" customFormat="1" ht="12" customHeight="1" x14ac:dyDescent="0.2">
      <c r="A15" s="427" t="s">
        <v>103</v>
      </c>
      <c r="B15" s="7" t="s">
        <v>397</v>
      </c>
      <c r="C15" s="292"/>
    </row>
    <row r="16" spans="1:3" s="345" customFormat="1" ht="12" customHeight="1" x14ac:dyDescent="0.2">
      <c r="A16" s="427" t="s">
        <v>113</v>
      </c>
      <c r="B16" s="8" t="s">
        <v>281</v>
      </c>
      <c r="C16" s="336"/>
    </row>
    <row r="17" spans="1:3" s="434" customFormat="1" ht="12" customHeight="1" x14ac:dyDescent="0.2">
      <c r="A17" s="427" t="s">
        <v>114</v>
      </c>
      <c r="B17" s="8" t="s">
        <v>282</v>
      </c>
      <c r="C17" s="292"/>
    </row>
    <row r="18" spans="1:3" s="434" customFormat="1" ht="12" customHeight="1" x14ac:dyDescent="0.2">
      <c r="A18" s="427" t="s">
        <v>115</v>
      </c>
      <c r="B18" s="8" t="s">
        <v>433</v>
      </c>
      <c r="C18" s="293"/>
    </row>
    <row r="19" spans="1:3" s="434" customFormat="1" ht="12" customHeight="1" thickBot="1" x14ac:dyDescent="0.25">
      <c r="A19" s="427" t="s">
        <v>116</v>
      </c>
      <c r="B19" s="7" t="s">
        <v>283</v>
      </c>
      <c r="C19" s="293"/>
    </row>
    <row r="20" spans="1:3" s="345" customFormat="1" ht="12" customHeight="1" thickBot="1" x14ac:dyDescent="0.25">
      <c r="A20" s="179" t="s">
        <v>19</v>
      </c>
      <c r="B20" s="218" t="s">
        <v>398</v>
      </c>
      <c r="C20" s="294">
        <f>SUM(C21:C23)</f>
        <v>0</v>
      </c>
    </row>
    <row r="21" spans="1:3" s="434" customFormat="1" ht="12" customHeight="1" x14ac:dyDescent="0.2">
      <c r="A21" s="427" t="s">
        <v>104</v>
      </c>
      <c r="B21" s="9" t="s">
        <v>255</v>
      </c>
      <c r="C21" s="292"/>
    </row>
    <row r="22" spans="1:3" s="434" customFormat="1" ht="12" customHeight="1" x14ac:dyDescent="0.2">
      <c r="A22" s="427" t="s">
        <v>105</v>
      </c>
      <c r="B22" s="8" t="s">
        <v>399</v>
      </c>
      <c r="C22" s="292"/>
    </row>
    <row r="23" spans="1:3" s="434" customFormat="1" ht="12" customHeight="1" x14ac:dyDescent="0.2">
      <c r="A23" s="427" t="s">
        <v>106</v>
      </c>
      <c r="B23" s="8" t="s">
        <v>400</v>
      </c>
      <c r="C23" s="292"/>
    </row>
    <row r="24" spans="1:3" s="434" customFormat="1" ht="12" customHeight="1" thickBot="1" x14ac:dyDescent="0.25">
      <c r="A24" s="427" t="s">
        <v>107</v>
      </c>
      <c r="B24" s="8" t="s">
        <v>522</v>
      </c>
      <c r="C24" s="292"/>
    </row>
    <row r="25" spans="1:3" s="434" customFormat="1" ht="12" customHeight="1" thickBot="1" x14ac:dyDescent="0.25">
      <c r="A25" s="187" t="s">
        <v>20</v>
      </c>
      <c r="B25" s="116" t="s">
        <v>173</v>
      </c>
      <c r="C25" s="320"/>
    </row>
    <row r="26" spans="1:3" s="434" customFormat="1" ht="12" customHeight="1" thickBot="1" x14ac:dyDescent="0.25">
      <c r="A26" s="187" t="s">
        <v>21</v>
      </c>
      <c r="B26" s="116" t="s">
        <v>401</v>
      </c>
      <c r="C26" s="294">
        <f>+C27+C28</f>
        <v>0</v>
      </c>
    </row>
    <row r="27" spans="1:3" s="434" customFormat="1" ht="12" customHeight="1" x14ac:dyDescent="0.2">
      <c r="A27" s="428" t="s">
        <v>265</v>
      </c>
      <c r="B27" s="429" t="s">
        <v>399</v>
      </c>
      <c r="C27" s="69"/>
    </row>
    <row r="28" spans="1:3" s="434" customFormat="1" ht="12" customHeight="1" x14ac:dyDescent="0.2">
      <c r="A28" s="428" t="s">
        <v>266</v>
      </c>
      <c r="B28" s="430" t="s">
        <v>402</v>
      </c>
      <c r="C28" s="295"/>
    </row>
    <row r="29" spans="1:3" s="434" customFormat="1" ht="12" customHeight="1" thickBot="1" x14ac:dyDescent="0.25">
      <c r="A29" s="427" t="s">
        <v>267</v>
      </c>
      <c r="B29" s="131" t="s">
        <v>523</v>
      </c>
      <c r="C29" s="75"/>
    </row>
    <row r="30" spans="1:3" s="434" customFormat="1" ht="12" customHeight="1" thickBot="1" x14ac:dyDescent="0.25">
      <c r="A30" s="187" t="s">
        <v>22</v>
      </c>
      <c r="B30" s="116" t="s">
        <v>403</v>
      </c>
      <c r="C30" s="294">
        <f>+C31+C32+C33</f>
        <v>0</v>
      </c>
    </row>
    <row r="31" spans="1:3" s="434" customFormat="1" ht="12" customHeight="1" x14ac:dyDescent="0.2">
      <c r="A31" s="428" t="s">
        <v>91</v>
      </c>
      <c r="B31" s="429" t="s">
        <v>288</v>
      </c>
      <c r="C31" s="69"/>
    </row>
    <row r="32" spans="1:3" s="434" customFormat="1" ht="12" customHeight="1" x14ac:dyDescent="0.2">
      <c r="A32" s="428" t="s">
        <v>92</v>
      </c>
      <c r="B32" s="430" t="s">
        <v>289</v>
      </c>
      <c r="C32" s="295"/>
    </row>
    <row r="33" spans="1:3" s="434" customFormat="1" ht="12" customHeight="1" thickBot="1" x14ac:dyDescent="0.25">
      <c r="A33" s="427" t="s">
        <v>93</v>
      </c>
      <c r="B33" s="131" t="s">
        <v>290</v>
      </c>
      <c r="C33" s="75"/>
    </row>
    <row r="34" spans="1:3" s="345" customFormat="1" ht="12" customHeight="1" thickBot="1" x14ac:dyDescent="0.25">
      <c r="A34" s="187" t="s">
        <v>23</v>
      </c>
      <c r="B34" s="116" t="s">
        <v>373</v>
      </c>
      <c r="C34" s="320"/>
    </row>
    <row r="35" spans="1:3" s="345" customFormat="1" ht="12" customHeight="1" thickBot="1" x14ac:dyDescent="0.25">
      <c r="A35" s="187" t="s">
        <v>24</v>
      </c>
      <c r="B35" s="116" t="s">
        <v>404</v>
      </c>
      <c r="C35" s="337"/>
    </row>
    <row r="36" spans="1:3" s="345" customFormat="1" ht="12" customHeight="1" thickBot="1" x14ac:dyDescent="0.25">
      <c r="A36" s="179" t="s">
        <v>25</v>
      </c>
      <c r="B36" s="116" t="s">
        <v>524</v>
      </c>
      <c r="C36" s="338">
        <f>+C8+C20+C25+C26+C30+C34+C35</f>
        <v>0</v>
      </c>
    </row>
    <row r="37" spans="1:3" s="345" customFormat="1" ht="12" customHeight="1" thickBot="1" x14ac:dyDescent="0.25">
      <c r="A37" s="219" t="s">
        <v>26</v>
      </c>
      <c r="B37" s="116" t="s">
        <v>406</v>
      </c>
      <c r="C37" s="338">
        <f>+C38+C39+C40</f>
        <v>0</v>
      </c>
    </row>
    <row r="38" spans="1:3" s="345" customFormat="1" ht="12" customHeight="1" x14ac:dyDescent="0.2">
      <c r="A38" s="428" t="s">
        <v>407</v>
      </c>
      <c r="B38" s="429" t="s">
        <v>233</v>
      </c>
      <c r="C38" s="69"/>
    </row>
    <row r="39" spans="1:3" s="345" customFormat="1" ht="12" customHeight="1" x14ac:dyDescent="0.2">
      <c r="A39" s="428" t="s">
        <v>408</v>
      </c>
      <c r="B39" s="430" t="s">
        <v>2</v>
      </c>
      <c r="C39" s="295"/>
    </row>
    <row r="40" spans="1:3" s="434" customFormat="1" ht="12" customHeight="1" thickBot="1" x14ac:dyDescent="0.25">
      <c r="A40" s="427" t="s">
        <v>409</v>
      </c>
      <c r="B40" s="131" t="s">
        <v>410</v>
      </c>
      <c r="C40" s="75"/>
    </row>
    <row r="41" spans="1:3" s="434" customFormat="1" ht="15.2" customHeight="1" thickBot="1" x14ac:dyDescent="0.25">
      <c r="A41" s="219" t="s">
        <v>27</v>
      </c>
      <c r="B41" s="220" t="s">
        <v>411</v>
      </c>
      <c r="C41" s="341">
        <f>+C36+C37</f>
        <v>0</v>
      </c>
    </row>
    <row r="42" spans="1:3" s="434" customFormat="1" ht="15.2" customHeight="1" x14ac:dyDescent="0.2">
      <c r="A42" s="221"/>
      <c r="B42" s="222"/>
      <c r="C42" s="339"/>
    </row>
    <row r="43" spans="1:3" ht="13.5" thickBot="1" x14ac:dyDescent="0.25">
      <c r="A43" s="223"/>
      <c r="B43" s="224"/>
      <c r="C43" s="340"/>
    </row>
    <row r="44" spans="1:3" s="433" customFormat="1" ht="16.5" customHeight="1" thickBot="1" x14ac:dyDescent="0.25">
      <c r="A44" s="225"/>
      <c r="B44" s="226" t="s">
        <v>57</v>
      </c>
      <c r="C44" s="341"/>
    </row>
    <row r="45" spans="1:3" s="435" customFormat="1" ht="12" customHeight="1" thickBot="1" x14ac:dyDescent="0.25">
      <c r="A45" s="187" t="s">
        <v>18</v>
      </c>
      <c r="B45" s="116" t="s">
        <v>412</v>
      </c>
      <c r="C45" s="294">
        <f>SUM(C46:C50)</f>
        <v>0</v>
      </c>
    </row>
    <row r="46" spans="1:3" ht="12" customHeight="1" x14ac:dyDescent="0.2">
      <c r="A46" s="427" t="s">
        <v>98</v>
      </c>
      <c r="B46" s="9" t="s">
        <v>49</v>
      </c>
      <c r="C46" s="69"/>
    </row>
    <row r="47" spans="1:3" ht="12" customHeight="1" x14ac:dyDescent="0.2">
      <c r="A47" s="427" t="s">
        <v>99</v>
      </c>
      <c r="B47" s="8" t="s">
        <v>182</v>
      </c>
      <c r="C47" s="72"/>
    </row>
    <row r="48" spans="1:3" ht="12" customHeight="1" x14ac:dyDescent="0.2">
      <c r="A48" s="427" t="s">
        <v>100</v>
      </c>
      <c r="B48" s="8" t="s">
        <v>139</v>
      </c>
      <c r="C48" s="72"/>
    </row>
    <row r="49" spans="1:3" ht="12" customHeight="1" x14ac:dyDescent="0.2">
      <c r="A49" s="427" t="s">
        <v>101</v>
      </c>
      <c r="B49" s="8" t="s">
        <v>183</v>
      </c>
      <c r="C49" s="72"/>
    </row>
    <row r="50" spans="1:3" ht="12" customHeight="1" thickBot="1" x14ac:dyDescent="0.25">
      <c r="A50" s="427" t="s">
        <v>147</v>
      </c>
      <c r="B50" s="8" t="s">
        <v>184</v>
      </c>
      <c r="C50" s="72"/>
    </row>
    <row r="51" spans="1:3" ht="12" customHeight="1" thickBot="1" x14ac:dyDescent="0.25">
      <c r="A51" s="187" t="s">
        <v>19</v>
      </c>
      <c r="B51" s="116" t="s">
        <v>413</v>
      </c>
      <c r="C51" s="294">
        <f>SUM(C52:C54)</f>
        <v>0</v>
      </c>
    </row>
    <row r="52" spans="1:3" s="435" customFormat="1" ht="12" customHeight="1" x14ac:dyDescent="0.2">
      <c r="A52" s="427" t="s">
        <v>104</v>
      </c>
      <c r="B52" s="9" t="s">
        <v>227</v>
      </c>
      <c r="C52" s="69"/>
    </row>
    <row r="53" spans="1:3" ht="12" customHeight="1" x14ac:dyDescent="0.2">
      <c r="A53" s="427" t="s">
        <v>105</v>
      </c>
      <c r="B53" s="8" t="s">
        <v>186</v>
      </c>
      <c r="C53" s="72"/>
    </row>
    <row r="54" spans="1:3" ht="12" customHeight="1" x14ac:dyDescent="0.2">
      <c r="A54" s="427" t="s">
        <v>106</v>
      </c>
      <c r="B54" s="8" t="s">
        <v>58</v>
      </c>
      <c r="C54" s="72"/>
    </row>
    <row r="55" spans="1:3" ht="12" customHeight="1" thickBot="1" x14ac:dyDescent="0.25">
      <c r="A55" s="427" t="s">
        <v>107</v>
      </c>
      <c r="B55" s="8" t="s">
        <v>521</v>
      </c>
      <c r="C55" s="72"/>
    </row>
    <row r="56" spans="1:3" ht="15.2" customHeight="1" thickBot="1" x14ac:dyDescent="0.25">
      <c r="A56" s="187" t="s">
        <v>20</v>
      </c>
      <c r="B56" s="116" t="s">
        <v>13</v>
      </c>
      <c r="C56" s="320"/>
    </row>
    <row r="57" spans="1:3" ht="13.5" thickBot="1" x14ac:dyDescent="0.25">
      <c r="A57" s="187" t="s">
        <v>21</v>
      </c>
      <c r="B57" s="227" t="s">
        <v>526</v>
      </c>
      <c r="C57" s="342">
        <f>+C45+C51+C56</f>
        <v>0</v>
      </c>
    </row>
    <row r="58" spans="1:3" ht="15.2" customHeight="1" thickBot="1" x14ac:dyDescent="0.25">
      <c r="C58" s="592">
        <f>C41-C57</f>
        <v>0</v>
      </c>
    </row>
    <row r="59" spans="1:3" ht="14.45" customHeight="1" thickBot="1" x14ac:dyDescent="0.25">
      <c r="A59" s="230" t="s">
        <v>516</v>
      </c>
      <c r="B59" s="231"/>
      <c r="C59" s="113"/>
    </row>
    <row r="60" spans="1:3" ht="13.5" thickBot="1" x14ac:dyDescent="0.25">
      <c r="A60" s="230" t="s">
        <v>205</v>
      </c>
      <c r="B60" s="231"/>
      <c r="C60" s="113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45DE0-BF6F-4EE3-8004-DAFBCEB9BFC5}">
  <sheetPr>
    <tabColor rgb="FF92D050"/>
  </sheetPr>
  <dimension ref="A1:C60"/>
  <sheetViews>
    <sheetView zoomScale="120" zoomScaleNormal="120" workbookViewId="0">
      <selection activeCell="C39" sqref="C39"/>
    </sheetView>
  </sheetViews>
  <sheetFormatPr defaultRowHeight="12.75" x14ac:dyDescent="0.2"/>
  <cols>
    <col min="1" max="1" width="13.83203125" style="228" customWidth="1"/>
    <col min="2" max="2" width="79.1640625" style="229" customWidth="1"/>
    <col min="3" max="3" width="25" style="229" customWidth="1"/>
    <col min="4" max="16384" width="9.33203125" style="229"/>
  </cols>
  <sheetData>
    <row r="1" spans="1:3" s="209" customFormat="1" ht="21.2" customHeight="1" thickBot="1" x14ac:dyDescent="0.25">
      <c r="A1" s="562"/>
      <c r="B1" s="563"/>
      <c r="C1" s="557" t="str">
        <f>CONCATENATE("9.3.3. melléklet ",ALAPADATOK!A7," ",ALAPADATOK!B7," ",ALAPADATOK!C7," ",ALAPADATOK!D7," ",ALAPADATOK!E7," ",ALAPADATOK!F7," ",ALAPADATOK!G7," ",ALAPADATOK!H7)</f>
        <v>9.3.3. melléklet a … / 2019 ( I.31. ) önkormányzati rendelethez</v>
      </c>
    </row>
    <row r="2" spans="1:3" s="431" customFormat="1" ht="36" x14ac:dyDescent="0.2">
      <c r="A2" s="564" t="s">
        <v>203</v>
      </c>
      <c r="B2" s="565" t="str">
        <f>CONCATENATE('KV_9.3.2.sz.mell'!B2)</f>
        <v xml:space="preserve">Sajószögedi Általános Művelődési Központ </v>
      </c>
      <c r="C2" s="585" t="s">
        <v>60</v>
      </c>
    </row>
    <row r="3" spans="1:3" s="431" customFormat="1" ht="24.75" thickBot="1" x14ac:dyDescent="0.25">
      <c r="A3" s="586" t="s">
        <v>202</v>
      </c>
      <c r="B3" s="568" t="s">
        <v>527</v>
      </c>
      <c r="C3" s="587" t="s">
        <v>428</v>
      </c>
    </row>
    <row r="4" spans="1:3" s="432" customFormat="1" ht="15.95" customHeight="1" thickBot="1" x14ac:dyDescent="0.3">
      <c r="A4" s="570"/>
      <c r="B4" s="570"/>
      <c r="C4" s="571" t="str">
        <f>'KV_9.3.2.sz.mell'!C4</f>
        <v>Forintban!</v>
      </c>
    </row>
    <row r="5" spans="1:3" ht="13.5" thickBot="1" x14ac:dyDescent="0.25">
      <c r="A5" s="385" t="s">
        <v>204</v>
      </c>
      <c r="B5" s="213" t="s">
        <v>560</v>
      </c>
      <c r="C5" s="517" t="s">
        <v>55</v>
      </c>
    </row>
    <row r="6" spans="1:3" s="433" customFormat="1" ht="12.95" customHeight="1" thickBot="1" x14ac:dyDescent="0.25">
      <c r="A6" s="179"/>
      <c r="B6" s="180" t="s">
        <v>490</v>
      </c>
      <c r="C6" s="181" t="s">
        <v>491</v>
      </c>
    </row>
    <row r="7" spans="1:3" s="433" customFormat="1" ht="15.95" customHeight="1" thickBot="1" x14ac:dyDescent="0.25">
      <c r="A7" s="215"/>
      <c r="B7" s="216" t="s">
        <v>56</v>
      </c>
      <c r="C7" s="217"/>
    </row>
    <row r="8" spans="1:3" s="345" customFormat="1" ht="12" customHeight="1" thickBot="1" x14ac:dyDescent="0.25">
      <c r="A8" s="179" t="s">
        <v>18</v>
      </c>
      <c r="B8" s="218" t="s">
        <v>517</v>
      </c>
      <c r="C8" s="294">
        <f>SUM(C9:C19)</f>
        <v>0</v>
      </c>
    </row>
    <row r="9" spans="1:3" s="345" customFormat="1" ht="12" customHeight="1" x14ac:dyDescent="0.2">
      <c r="A9" s="426" t="s">
        <v>98</v>
      </c>
      <c r="B9" s="10" t="s">
        <v>274</v>
      </c>
      <c r="C9" s="335"/>
    </row>
    <row r="10" spans="1:3" s="345" customFormat="1" ht="12" customHeight="1" x14ac:dyDescent="0.2">
      <c r="A10" s="427" t="s">
        <v>99</v>
      </c>
      <c r="B10" s="8" t="s">
        <v>275</v>
      </c>
      <c r="C10" s="292"/>
    </row>
    <row r="11" spans="1:3" s="345" customFormat="1" ht="12" customHeight="1" x14ac:dyDescent="0.2">
      <c r="A11" s="427" t="s">
        <v>100</v>
      </c>
      <c r="B11" s="8" t="s">
        <v>276</v>
      </c>
      <c r="C11" s="292"/>
    </row>
    <row r="12" spans="1:3" s="345" customFormat="1" ht="12" customHeight="1" x14ac:dyDescent="0.2">
      <c r="A12" s="427" t="s">
        <v>101</v>
      </c>
      <c r="B12" s="8" t="s">
        <v>277</v>
      </c>
      <c r="C12" s="292"/>
    </row>
    <row r="13" spans="1:3" s="345" customFormat="1" ht="12" customHeight="1" x14ac:dyDescent="0.2">
      <c r="A13" s="427" t="s">
        <v>147</v>
      </c>
      <c r="B13" s="8" t="s">
        <v>278</v>
      </c>
      <c r="C13" s="292"/>
    </row>
    <row r="14" spans="1:3" s="345" customFormat="1" ht="12" customHeight="1" x14ac:dyDescent="0.2">
      <c r="A14" s="427" t="s">
        <v>102</v>
      </c>
      <c r="B14" s="8" t="s">
        <v>396</v>
      </c>
      <c r="C14" s="292"/>
    </row>
    <row r="15" spans="1:3" s="345" customFormat="1" ht="12" customHeight="1" x14ac:dyDescent="0.2">
      <c r="A15" s="427" t="s">
        <v>103</v>
      </c>
      <c r="B15" s="7" t="s">
        <v>397</v>
      </c>
      <c r="C15" s="292"/>
    </row>
    <row r="16" spans="1:3" s="345" customFormat="1" ht="12" customHeight="1" x14ac:dyDescent="0.2">
      <c r="A16" s="427" t="s">
        <v>113</v>
      </c>
      <c r="B16" s="8" t="s">
        <v>281</v>
      </c>
      <c r="C16" s="336"/>
    </row>
    <row r="17" spans="1:3" s="434" customFormat="1" ht="12" customHeight="1" x14ac:dyDescent="0.2">
      <c r="A17" s="427" t="s">
        <v>114</v>
      </c>
      <c r="B17" s="8" t="s">
        <v>282</v>
      </c>
      <c r="C17" s="292"/>
    </row>
    <row r="18" spans="1:3" s="434" customFormat="1" ht="12" customHeight="1" x14ac:dyDescent="0.2">
      <c r="A18" s="427" t="s">
        <v>115</v>
      </c>
      <c r="B18" s="8" t="s">
        <v>433</v>
      </c>
      <c r="C18" s="293"/>
    </row>
    <row r="19" spans="1:3" s="434" customFormat="1" ht="12" customHeight="1" thickBot="1" x14ac:dyDescent="0.25">
      <c r="A19" s="427" t="s">
        <v>116</v>
      </c>
      <c r="B19" s="7" t="s">
        <v>283</v>
      </c>
      <c r="C19" s="293"/>
    </row>
    <row r="20" spans="1:3" s="345" customFormat="1" ht="12" customHeight="1" thickBot="1" x14ac:dyDescent="0.25">
      <c r="A20" s="179" t="s">
        <v>19</v>
      </c>
      <c r="B20" s="218" t="s">
        <v>398</v>
      </c>
      <c r="C20" s="294">
        <f>SUM(C21:C23)</f>
        <v>0</v>
      </c>
    </row>
    <row r="21" spans="1:3" s="434" customFormat="1" ht="12" customHeight="1" x14ac:dyDescent="0.2">
      <c r="A21" s="427" t="s">
        <v>104</v>
      </c>
      <c r="B21" s="9" t="s">
        <v>255</v>
      </c>
      <c r="C21" s="292"/>
    </row>
    <row r="22" spans="1:3" s="434" customFormat="1" ht="12" customHeight="1" x14ac:dyDescent="0.2">
      <c r="A22" s="427" t="s">
        <v>105</v>
      </c>
      <c r="B22" s="8" t="s">
        <v>399</v>
      </c>
      <c r="C22" s="292"/>
    </row>
    <row r="23" spans="1:3" s="434" customFormat="1" ht="12" customHeight="1" x14ac:dyDescent="0.2">
      <c r="A23" s="427" t="s">
        <v>106</v>
      </c>
      <c r="B23" s="8" t="s">
        <v>400</v>
      </c>
      <c r="C23" s="292"/>
    </row>
    <row r="24" spans="1:3" s="434" customFormat="1" ht="12" customHeight="1" thickBot="1" x14ac:dyDescent="0.25">
      <c r="A24" s="427" t="s">
        <v>107</v>
      </c>
      <c r="B24" s="8" t="s">
        <v>522</v>
      </c>
      <c r="C24" s="292"/>
    </row>
    <row r="25" spans="1:3" s="434" customFormat="1" ht="12" customHeight="1" thickBot="1" x14ac:dyDescent="0.25">
      <c r="A25" s="187" t="s">
        <v>20</v>
      </c>
      <c r="B25" s="116" t="s">
        <v>173</v>
      </c>
      <c r="C25" s="320"/>
    </row>
    <row r="26" spans="1:3" s="434" customFormat="1" ht="12" customHeight="1" thickBot="1" x14ac:dyDescent="0.25">
      <c r="A26" s="187" t="s">
        <v>21</v>
      </c>
      <c r="B26" s="116" t="s">
        <v>401</v>
      </c>
      <c r="C26" s="294">
        <f>+C27+C28</f>
        <v>0</v>
      </c>
    </row>
    <row r="27" spans="1:3" s="434" customFormat="1" ht="12" customHeight="1" x14ac:dyDescent="0.2">
      <c r="A27" s="428" t="s">
        <v>265</v>
      </c>
      <c r="B27" s="429" t="s">
        <v>399</v>
      </c>
      <c r="C27" s="69"/>
    </row>
    <row r="28" spans="1:3" s="434" customFormat="1" ht="12" customHeight="1" x14ac:dyDescent="0.2">
      <c r="A28" s="428" t="s">
        <v>266</v>
      </c>
      <c r="B28" s="430" t="s">
        <v>402</v>
      </c>
      <c r="C28" s="295"/>
    </row>
    <row r="29" spans="1:3" s="434" customFormat="1" ht="12" customHeight="1" thickBot="1" x14ac:dyDescent="0.25">
      <c r="A29" s="427" t="s">
        <v>267</v>
      </c>
      <c r="B29" s="131" t="s">
        <v>523</v>
      </c>
      <c r="C29" s="75"/>
    </row>
    <row r="30" spans="1:3" s="434" customFormat="1" ht="12" customHeight="1" thickBot="1" x14ac:dyDescent="0.25">
      <c r="A30" s="187" t="s">
        <v>22</v>
      </c>
      <c r="B30" s="116" t="s">
        <v>403</v>
      </c>
      <c r="C30" s="294">
        <f>+C31+C32+C33</f>
        <v>0</v>
      </c>
    </row>
    <row r="31" spans="1:3" s="434" customFormat="1" ht="12" customHeight="1" x14ac:dyDescent="0.2">
      <c r="A31" s="428" t="s">
        <v>91</v>
      </c>
      <c r="B31" s="429" t="s">
        <v>288</v>
      </c>
      <c r="C31" s="69"/>
    </row>
    <row r="32" spans="1:3" s="434" customFormat="1" ht="12" customHeight="1" x14ac:dyDescent="0.2">
      <c r="A32" s="428" t="s">
        <v>92</v>
      </c>
      <c r="B32" s="430" t="s">
        <v>289</v>
      </c>
      <c r="C32" s="295"/>
    </row>
    <row r="33" spans="1:3" s="434" customFormat="1" ht="12" customHeight="1" thickBot="1" x14ac:dyDescent="0.25">
      <c r="A33" s="427" t="s">
        <v>93</v>
      </c>
      <c r="B33" s="131" t="s">
        <v>290</v>
      </c>
      <c r="C33" s="75"/>
    </row>
    <row r="34" spans="1:3" s="345" customFormat="1" ht="12" customHeight="1" thickBot="1" x14ac:dyDescent="0.25">
      <c r="A34" s="187" t="s">
        <v>23</v>
      </c>
      <c r="B34" s="116" t="s">
        <v>373</v>
      </c>
      <c r="C34" s="320"/>
    </row>
    <row r="35" spans="1:3" s="345" customFormat="1" ht="12" customHeight="1" thickBot="1" x14ac:dyDescent="0.25">
      <c r="A35" s="187" t="s">
        <v>24</v>
      </c>
      <c r="B35" s="116" t="s">
        <v>404</v>
      </c>
      <c r="C35" s="337"/>
    </row>
    <row r="36" spans="1:3" s="345" customFormat="1" ht="12" customHeight="1" thickBot="1" x14ac:dyDescent="0.25">
      <c r="A36" s="179" t="s">
        <v>25</v>
      </c>
      <c r="B36" s="116" t="s">
        <v>524</v>
      </c>
      <c r="C36" s="338">
        <f>+C8+C20+C25+C26+C30+C34+C35</f>
        <v>0</v>
      </c>
    </row>
    <row r="37" spans="1:3" s="345" customFormat="1" ht="12" customHeight="1" thickBot="1" x14ac:dyDescent="0.25">
      <c r="A37" s="219" t="s">
        <v>26</v>
      </c>
      <c r="B37" s="116" t="s">
        <v>406</v>
      </c>
      <c r="C37" s="338">
        <f>+C38+C39+C40</f>
        <v>0</v>
      </c>
    </row>
    <row r="38" spans="1:3" s="345" customFormat="1" ht="12" customHeight="1" x14ac:dyDescent="0.2">
      <c r="A38" s="428" t="s">
        <v>407</v>
      </c>
      <c r="B38" s="429" t="s">
        <v>233</v>
      </c>
      <c r="C38" s="69"/>
    </row>
    <row r="39" spans="1:3" s="345" customFormat="1" ht="12" customHeight="1" x14ac:dyDescent="0.2">
      <c r="A39" s="428" t="s">
        <v>408</v>
      </c>
      <c r="B39" s="430" t="s">
        <v>2</v>
      </c>
      <c r="C39" s="295"/>
    </row>
    <row r="40" spans="1:3" s="434" customFormat="1" ht="12" customHeight="1" thickBot="1" x14ac:dyDescent="0.25">
      <c r="A40" s="427" t="s">
        <v>409</v>
      </c>
      <c r="B40" s="131" t="s">
        <v>410</v>
      </c>
      <c r="C40" s="75"/>
    </row>
    <row r="41" spans="1:3" s="434" customFormat="1" ht="15.2" customHeight="1" thickBot="1" x14ac:dyDescent="0.25">
      <c r="A41" s="219" t="s">
        <v>27</v>
      </c>
      <c r="B41" s="220" t="s">
        <v>411</v>
      </c>
      <c r="C41" s="341">
        <f>+C36+C37</f>
        <v>0</v>
      </c>
    </row>
    <row r="42" spans="1:3" s="434" customFormat="1" ht="15.2" customHeight="1" x14ac:dyDescent="0.2">
      <c r="A42" s="221"/>
      <c r="B42" s="222"/>
      <c r="C42" s="339"/>
    </row>
    <row r="43" spans="1:3" ht="13.5" thickBot="1" x14ac:dyDescent="0.25">
      <c r="A43" s="223"/>
      <c r="B43" s="224"/>
      <c r="C43" s="340"/>
    </row>
    <row r="44" spans="1:3" s="433" customFormat="1" ht="16.5" customHeight="1" thickBot="1" x14ac:dyDescent="0.25">
      <c r="A44" s="225"/>
      <c r="B44" s="226" t="s">
        <v>57</v>
      </c>
      <c r="C44" s="341"/>
    </row>
    <row r="45" spans="1:3" s="435" customFormat="1" ht="12" customHeight="1" thickBot="1" x14ac:dyDescent="0.25">
      <c r="A45" s="187" t="s">
        <v>18</v>
      </c>
      <c r="B45" s="116" t="s">
        <v>412</v>
      </c>
      <c r="C45" s="294">
        <f>SUM(C46:C50)</f>
        <v>0</v>
      </c>
    </row>
    <row r="46" spans="1:3" ht="12" customHeight="1" x14ac:dyDescent="0.2">
      <c r="A46" s="427" t="s">
        <v>98</v>
      </c>
      <c r="B46" s="9" t="s">
        <v>49</v>
      </c>
      <c r="C46" s="69"/>
    </row>
    <row r="47" spans="1:3" ht="12" customHeight="1" x14ac:dyDescent="0.2">
      <c r="A47" s="427" t="s">
        <v>99</v>
      </c>
      <c r="B47" s="8" t="s">
        <v>182</v>
      </c>
      <c r="C47" s="72"/>
    </row>
    <row r="48" spans="1:3" ht="12" customHeight="1" x14ac:dyDescent="0.2">
      <c r="A48" s="427" t="s">
        <v>100</v>
      </c>
      <c r="B48" s="8" t="s">
        <v>139</v>
      </c>
      <c r="C48" s="72"/>
    </row>
    <row r="49" spans="1:3" ht="12" customHeight="1" x14ac:dyDescent="0.2">
      <c r="A49" s="427" t="s">
        <v>101</v>
      </c>
      <c r="B49" s="8" t="s">
        <v>183</v>
      </c>
      <c r="C49" s="72"/>
    </row>
    <row r="50" spans="1:3" ht="12" customHeight="1" thickBot="1" x14ac:dyDescent="0.25">
      <c r="A50" s="427" t="s">
        <v>147</v>
      </c>
      <c r="B50" s="8" t="s">
        <v>184</v>
      </c>
      <c r="C50" s="72"/>
    </row>
    <row r="51" spans="1:3" ht="12" customHeight="1" thickBot="1" x14ac:dyDescent="0.25">
      <c r="A51" s="187" t="s">
        <v>19</v>
      </c>
      <c r="B51" s="116" t="s">
        <v>413</v>
      </c>
      <c r="C51" s="294">
        <f>SUM(C52:C54)</f>
        <v>0</v>
      </c>
    </row>
    <row r="52" spans="1:3" s="435" customFormat="1" ht="12" customHeight="1" x14ac:dyDescent="0.2">
      <c r="A52" s="427" t="s">
        <v>104</v>
      </c>
      <c r="B52" s="9" t="s">
        <v>227</v>
      </c>
      <c r="C52" s="69"/>
    </row>
    <row r="53" spans="1:3" ht="12" customHeight="1" x14ac:dyDescent="0.2">
      <c r="A53" s="427" t="s">
        <v>105</v>
      </c>
      <c r="B53" s="8" t="s">
        <v>186</v>
      </c>
      <c r="C53" s="72"/>
    </row>
    <row r="54" spans="1:3" ht="12" customHeight="1" x14ac:dyDescent="0.2">
      <c r="A54" s="427" t="s">
        <v>106</v>
      </c>
      <c r="B54" s="8" t="s">
        <v>58</v>
      </c>
      <c r="C54" s="72"/>
    </row>
    <row r="55" spans="1:3" ht="12" customHeight="1" thickBot="1" x14ac:dyDescent="0.25">
      <c r="A55" s="427" t="s">
        <v>107</v>
      </c>
      <c r="B55" s="8" t="s">
        <v>521</v>
      </c>
      <c r="C55" s="72"/>
    </row>
    <row r="56" spans="1:3" ht="15.2" customHeight="1" thickBot="1" x14ac:dyDescent="0.25">
      <c r="A56" s="187" t="s">
        <v>20</v>
      </c>
      <c r="B56" s="116" t="s">
        <v>13</v>
      </c>
      <c r="C56" s="320"/>
    </row>
    <row r="57" spans="1:3" ht="13.5" thickBot="1" x14ac:dyDescent="0.25">
      <c r="A57" s="187" t="s">
        <v>21</v>
      </c>
      <c r="B57" s="227" t="s">
        <v>526</v>
      </c>
      <c r="C57" s="342">
        <f>+C45+C51+C56</f>
        <v>0</v>
      </c>
    </row>
    <row r="58" spans="1:3" ht="15.2" customHeight="1" thickBot="1" x14ac:dyDescent="0.25">
      <c r="C58" s="592">
        <f>C41-C57</f>
        <v>0</v>
      </c>
    </row>
    <row r="59" spans="1:3" ht="14.45" customHeight="1" thickBot="1" x14ac:dyDescent="0.25">
      <c r="A59" s="230" t="s">
        <v>516</v>
      </c>
      <c r="B59" s="231"/>
      <c r="C59" s="113"/>
    </row>
    <row r="60" spans="1:3" ht="13.5" thickBot="1" x14ac:dyDescent="0.25">
      <c r="A60" s="230" t="s">
        <v>205</v>
      </c>
      <c r="B60" s="231"/>
      <c r="C60" s="113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AD309-0CF7-4AF2-BC4A-8626CA676B04}">
  <sheetPr>
    <tabColor rgb="FF92D050"/>
  </sheetPr>
  <dimension ref="A2:G29"/>
  <sheetViews>
    <sheetView zoomScale="120" zoomScaleNormal="120" workbookViewId="0">
      <selection activeCell="G25" sqref="G25"/>
    </sheetView>
  </sheetViews>
  <sheetFormatPr defaultRowHeight="12.75" x14ac:dyDescent="0.2"/>
  <cols>
    <col min="1" max="1" width="5.5" style="45" customWidth="1"/>
    <col min="2" max="2" width="33.1640625" style="45" customWidth="1"/>
    <col min="3" max="3" width="12.33203125" style="45" customWidth="1"/>
    <col min="4" max="4" width="11.5" style="45" customWidth="1"/>
    <col min="5" max="5" width="11.33203125" style="45" customWidth="1"/>
    <col min="6" max="6" width="11" style="45" customWidth="1"/>
    <col min="7" max="7" width="14.33203125" style="45" customWidth="1"/>
    <col min="8" max="16384" width="9.33203125" style="45"/>
  </cols>
  <sheetData>
    <row r="2" spans="1:7" ht="15" x14ac:dyDescent="0.25">
      <c r="B2" s="755" t="str">
        <f>CONCATENATE("10. melléklet ",ALAPADATOK!A7," ",ALAPADATOK!B7," ",ALAPADATOK!C7," ",ALAPADATOK!D7," ",ALAPADATOK!E7," ",ALAPADATOK!F7," ",ALAPADATOK!G7," ",ALAPADATOK!H7)</f>
        <v>10. melléklet a … / 2019 ( I.31. ) önkormányzati rendelethez</v>
      </c>
      <c r="C2" s="755"/>
      <c r="D2" s="755"/>
      <c r="E2" s="755"/>
      <c r="F2" s="755"/>
      <c r="G2" s="755"/>
    </row>
    <row r="4" spans="1:7" ht="43.5" customHeight="1" x14ac:dyDescent="0.25">
      <c r="A4" s="754" t="s">
        <v>3</v>
      </c>
      <c r="B4" s="754"/>
      <c r="C4" s="754"/>
      <c r="D4" s="754"/>
      <c r="E4" s="754"/>
      <c r="F4" s="754"/>
      <c r="G4" s="754"/>
    </row>
    <row r="6" spans="1:7" s="149" customFormat="1" ht="27.2" customHeight="1" x14ac:dyDescent="0.25">
      <c r="A6" s="653" t="s">
        <v>209</v>
      </c>
      <c r="C6" s="753" t="s">
        <v>684</v>
      </c>
      <c r="D6" s="753"/>
      <c r="E6" s="753"/>
      <c r="F6" s="753"/>
      <c r="G6" s="753"/>
    </row>
    <row r="7" spans="1:7" s="149" customFormat="1" ht="15.75" x14ac:dyDescent="0.25"/>
    <row r="8" spans="1:7" s="149" customFormat="1" ht="24.75" customHeight="1" x14ac:dyDescent="0.25">
      <c r="A8" s="653" t="s">
        <v>210</v>
      </c>
      <c r="C8" s="753" t="s">
        <v>693</v>
      </c>
      <c r="D8" s="753"/>
      <c r="E8" s="753"/>
      <c r="F8" s="753"/>
    </row>
    <row r="9" spans="1:7" s="150" customFormat="1" x14ac:dyDescent="0.2"/>
    <row r="10" spans="1:7" s="151" customFormat="1" ht="15.2" customHeight="1" x14ac:dyDescent="0.25">
      <c r="A10" s="242" t="s">
        <v>695</v>
      </c>
      <c r="B10" s="241"/>
      <c r="C10" s="241"/>
      <c r="D10" s="241"/>
      <c r="E10" s="241"/>
      <c r="F10" s="241"/>
      <c r="G10" s="241"/>
    </row>
    <row r="11" spans="1:7" s="151" customFormat="1" ht="15.2" customHeight="1" thickBot="1" x14ac:dyDescent="0.3">
      <c r="A11" s="242" t="s">
        <v>694</v>
      </c>
      <c r="B11" s="241"/>
      <c r="C11" s="241"/>
      <c r="D11" s="241"/>
      <c r="E11" s="241"/>
      <c r="F11" s="241"/>
      <c r="G11" s="640" t="str">
        <f>'KV_9.3.3.sz.mell'!C4</f>
        <v>Forintban!</v>
      </c>
    </row>
    <row r="12" spans="1:7" s="68" customFormat="1" ht="42" customHeight="1" thickBot="1" x14ac:dyDescent="0.25">
      <c r="A12" s="176" t="s">
        <v>16</v>
      </c>
      <c r="B12" s="177" t="s">
        <v>211</v>
      </c>
      <c r="C12" s="177" t="s">
        <v>212</v>
      </c>
      <c r="D12" s="177" t="s">
        <v>213</v>
      </c>
      <c r="E12" s="177" t="s">
        <v>214</v>
      </c>
      <c r="F12" s="177" t="s">
        <v>215</v>
      </c>
      <c r="G12" s="178" t="s">
        <v>53</v>
      </c>
    </row>
    <row r="13" spans="1:7" ht="24" customHeight="1" x14ac:dyDescent="0.2">
      <c r="A13" s="233" t="s">
        <v>18</v>
      </c>
      <c r="B13" s="185" t="s">
        <v>216</v>
      </c>
      <c r="C13" s="654">
        <v>0</v>
      </c>
      <c r="D13" s="654"/>
      <c r="E13" s="654"/>
      <c r="F13" s="654"/>
      <c r="G13" s="655">
        <f>SUM(C13:F13)</f>
        <v>0</v>
      </c>
    </row>
    <row r="14" spans="1:7" ht="24" customHeight="1" x14ac:dyDescent="0.2">
      <c r="A14" s="234" t="s">
        <v>19</v>
      </c>
      <c r="B14" s="186" t="s">
        <v>217</v>
      </c>
      <c r="C14" s="656">
        <v>0</v>
      </c>
      <c r="D14" s="656"/>
      <c r="E14" s="656"/>
      <c r="F14" s="656"/>
      <c r="G14" s="657">
        <f t="shared" ref="G14:G19" si="0">SUM(C14:F14)</f>
        <v>0</v>
      </c>
    </row>
    <row r="15" spans="1:7" ht="24" customHeight="1" x14ac:dyDescent="0.2">
      <c r="A15" s="234" t="s">
        <v>20</v>
      </c>
      <c r="B15" s="186" t="s">
        <v>218</v>
      </c>
      <c r="C15" s="656">
        <v>0</v>
      </c>
      <c r="D15" s="656"/>
      <c r="E15" s="656"/>
      <c r="F15" s="656"/>
      <c r="G15" s="657">
        <f t="shared" si="0"/>
        <v>0</v>
      </c>
    </row>
    <row r="16" spans="1:7" ht="24" customHeight="1" x14ac:dyDescent="0.2">
      <c r="A16" s="234" t="s">
        <v>21</v>
      </c>
      <c r="B16" s="186" t="s">
        <v>219</v>
      </c>
      <c r="C16" s="656">
        <v>0</v>
      </c>
      <c r="D16" s="656"/>
      <c r="E16" s="656"/>
      <c r="F16" s="656"/>
      <c r="G16" s="657">
        <f t="shared" si="0"/>
        <v>0</v>
      </c>
    </row>
    <row r="17" spans="1:7" ht="24" customHeight="1" x14ac:dyDescent="0.2">
      <c r="A17" s="234" t="s">
        <v>22</v>
      </c>
      <c r="B17" s="186" t="s">
        <v>220</v>
      </c>
      <c r="C17" s="656">
        <v>0</v>
      </c>
      <c r="D17" s="656"/>
      <c r="E17" s="656"/>
      <c r="F17" s="656"/>
      <c r="G17" s="657">
        <f t="shared" si="0"/>
        <v>0</v>
      </c>
    </row>
    <row r="18" spans="1:7" ht="24" customHeight="1" thickBot="1" x14ac:dyDescent="0.25">
      <c r="A18" s="235" t="s">
        <v>23</v>
      </c>
      <c r="B18" s="236" t="s">
        <v>221</v>
      </c>
      <c r="C18" s="658"/>
      <c r="D18" s="658"/>
      <c r="E18" s="658"/>
      <c r="F18" s="658"/>
      <c r="G18" s="659">
        <f t="shared" si="0"/>
        <v>0</v>
      </c>
    </row>
    <row r="19" spans="1:7" s="152" customFormat="1" ht="24" customHeight="1" thickBot="1" x14ac:dyDescent="0.25">
      <c r="A19" s="237" t="s">
        <v>24</v>
      </c>
      <c r="B19" s="238" t="s">
        <v>53</v>
      </c>
      <c r="C19" s="660">
        <f>SUM(C13:C18)</f>
        <v>0</v>
      </c>
      <c r="D19" s="660">
        <f>SUM(D13:D18)</f>
        <v>0</v>
      </c>
      <c r="E19" s="660">
        <f>SUM(E13:E18)</f>
        <v>0</v>
      </c>
      <c r="F19" s="660">
        <f>SUM(F13:F18)</f>
        <v>0</v>
      </c>
      <c r="G19" s="661">
        <f t="shared" si="0"/>
        <v>0</v>
      </c>
    </row>
    <row r="20" spans="1:7" s="150" customFormat="1" x14ac:dyDescent="0.2">
      <c r="A20" s="194"/>
      <c r="B20" s="194"/>
      <c r="C20" s="194"/>
      <c r="D20" s="194"/>
      <c r="E20" s="194"/>
      <c r="F20" s="194"/>
      <c r="G20" s="194"/>
    </row>
    <row r="21" spans="1:7" s="150" customFormat="1" x14ac:dyDescent="0.2">
      <c r="A21" s="194"/>
      <c r="B21" s="194"/>
      <c r="C21" s="194"/>
      <c r="D21" s="194"/>
      <c r="E21" s="194"/>
      <c r="F21" s="194"/>
      <c r="G21" s="194"/>
    </row>
    <row r="22" spans="1:7" s="150" customFormat="1" x14ac:dyDescent="0.2">
      <c r="A22" s="194"/>
      <c r="B22" s="194"/>
      <c r="C22" s="194"/>
      <c r="D22" s="194"/>
      <c r="E22" s="194"/>
      <c r="F22" s="194"/>
      <c r="G22" s="194"/>
    </row>
    <row r="23" spans="1:7" s="150" customFormat="1" ht="15.75" x14ac:dyDescent="0.25">
      <c r="A23" s="149" t="str">
        <f>+CONCATENATE("......................, ",LEFT(KV_ÖSSZEFÜGGÉSEK!A5,4),". .......................... hó ..... nap")</f>
        <v>......................, 2019. .......................... hó ..... nap</v>
      </c>
      <c r="F23" s="194"/>
      <c r="G23" s="194"/>
    </row>
    <row r="24" spans="1:7" s="150" customFormat="1" x14ac:dyDescent="0.2">
      <c r="F24" s="194"/>
      <c r="G24" s="194"/>
    </row>
    <row r="25" spans="1:7" x14ac:dyDescent="0.2">
      <c r="A25" s="194"/>
      <c r="B25" s="194"/>
      <c r="C25" s="194"/>
      <c r="D25" s="194"/>
      <c r="E25" s="194"/>
      <c r="F25" s="194"/>
      <c r="G25" s="194"/>
    </row>
    <row r="26" spans="1:7" x14ac:dyDescent="0.2">
      <c r="A26" s="194"/>
      <c r="B26" s="194"/>
      <c r="C26" s="150"/>
      <c r="D26" s="150"/>
      <c r="E26" s="150"/>
      <c r="F26" s="150"/>
      <c r="G26" s="194"/>
    </row>
    <row r="27" spans="1:7" ht="13.5" x14ac:dyDescent="0.25">
      <c r="A27" s="194"/>
      <c r="B27" s="194"/>
      <c r="C27" s="239"/>
      <c r="D27" s="240" t="s">
        <v>222</v>
      </c>
      <c r="E27" s="240"/>
      <c r="F27" s="239"/>
      <c r="G27" s="194"/>
    </row>
    <row r="28" spans="1:7" ht="13.5" x14ac:dyDescent="0.25">
      <c r="C28" s="153"/>
      <c r="D28" s="154"/>
      <c r="E28" s="154"/>
      <c r="F28" s="153"/>
    </row>
    <row r="29" spans="1:7" ht="13.5" x14ac:dyDescent="0.25">
      <c r="C29" s="153"/>
      <c r="D29" s="154"/>
      <c r="E29" s="154"/>
      <c r="F29" s="153"/>
    </row>
  </sheetData>
  <mergeCells count="4">
    <mergeCell ref="C6:G6"/>
    <mergeCell ref="C8:F8"/>
    <mergeCell ref="A4:G4"/>
    <mergeCell ref="B2:G2"/>
  </mergeCells>
  <phoneticPr fontId="29" type="noConversion"/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9DA32-289A-431E-ADBD-679D4F8F26D5}">
  <sheetPr>
    <tabColor rgb="FF92D050"/>
  </sheetPr>
  <dimension ref="A1:G170"/>
  <sheetViews>
    <sheetView topLeftCell="A83" zoomScale="120" zoomScaleNormal="120" zoomScaleSheetLayoutView="100" workbookViewId="0">
      <selection activeCell="F99" sqref="F99"/>
    </sheetView>
  </sheetViews>
  <sheetFormatPr defaultRowHeight="15.75" x14ac:dyDescent="0.25"/>
  <cols>
    <col min="1" max="1" width="9" style="360" customWidth="1"/>
    <col min="2" max="2" width="75.83203125" style="360" customWidth="1"/>
    <col min="3" max="3" width="15.5" style="361" customWidth="1"/>
    <col min="4" max="5" width="15.5" style="360" customWidth="1"/>
    <col min="6" max="6" width="9" style="37" customWidth="1"/>
    <col min="7" max="16384" width="9.33203125" style="37"/>
  </cols>
  <sheetData>
    <row r="1" spans="1:5" ht="14.45" customHeight="1" x14ac:dyDescent="0.25">
      <c r="A1" s="594"/>
      <c r="B1" s="594"/>
      <c r="C1" s="598"/>
      <c r="D1" s="594"/>
      <c r="E1" s="629" t="str">
        <f>CONCATENATE("1. tájékoztató tábla ",ALAPADATOK!A7," ",ALAPADATOK!B7," ",ALAPADATOK!C7," ",ALAPADATOK!D7," ",ALAPADATOK!E7," ",ALAPADATOK!F7," ",ALAPADATOK!G7," ",ALAPADATOK!H7)</f>
        <v>1. tájékoztató tábla a … / 2019 ( I.31. ) önkormányzati rendelethez</v>
      </c>
    </row>
    <row r="2" spans="1:5" x14ac:dyDescent="0.25">
      <c r="A2" s="756" t="str">
        <f>CONCATENATE(ALAPADATOK!A3)</f>
        <v>Sajószöged Községi Önkormányzat</v>
      </c>
      <c r="B2" s="756"/>
      <c r="C2" s="757"/>
      <c r="D2" s="756"/>
      <c r="E2" s="756"/>
    </row>
    <row r="3" spans="1:5" x14ac:dyDescent="0.25">
      <c r="A3" s="756" t="s">
        <v>601</v>
      </c>
      <c r="B3" s="756"/>
      <c r="C3" s="757"/>
      <c r="D3" s="756"/>
      <c r="E3" s="756"/>
    </row>
    <row r="4" spans="1:5" ht="15.95" customHeight="1" x14ac:dyDescent="0.25">
      <c r="A4" s="717" t="s">
        <v>15</v>
      </c>
      <c r="B4" s="717"/>
      <c r="C4" s="717"/>
      <c r="D4" s="717"/>
      <c r="E4" s="717"/>
    </row>
    <row r="5" spans="1:5" ht="15.95" customHeight="1" thickBot="1" x14ac:dyDescent="0.3">
      <c r="A5" s="718" t="s">
        <v>151</v>
      </c>
      <c r="B5" s="718"/>
      <c r="C5" s="598"/>
      <c r="D5" s="630"/>
      <c r="E5" s="641" t="str">
        <f>'KV_10.sz.mell'!G11</f>
        <v>Forintban!</v>
      </c>
    </row>
    <row r="6" spans="1:5" ht="30.75" customHeight="1" thickBot="1" x14ac:dyDescent="0.3">
      <c r="A6" s="599" t="s">
        <v>69</v>
      </c>
      <c r="B6" s="600" t="s">
        <v>17</v>
      </c>
      <c r="C6" s="600" t="str">
        <f>+CONCATENATE(LEFT(KV_ÖSSZEFÜGGÉSEK!A5,4)-2,". évi tény")</f>
        <v>2017. évi tény</v>
      </c>
      <c r="D6" s="642" t="str">
        <f>+CONCATENATE(LEFT(KV_ÖSSZEFÜGGÉSEK!A5,4)-1,". évi várható")</f>
        <v>2018. évi várható</v>
      </c>
      <c r="E6" s="643" t="str">
        <f>+'KV_1.1.sz.mell.'!C8</f>
        <v>2019. évi előirányzat</v>
      </c>
    </row>
    <row r="7" spans="1:5" s="38" customFormat="1" ht="12" customHeight="1" thickBot="1" x14ac:dyDescent="0.25">
      <c r="A7" s="31" t="s">
        <v>490</v>
      </c>
      <c r="B7" s="32" t="s">
        <v>491</v>
      </c>
      <c r="C7" s="32" t="s">
        <v>492</v>
      </c>
      <c r="D7" s="32" t="s">
        <v>494</v>
      </c>
      <c r="E7" s="424" t="s">
        <v>493</v>
      </c>
    </row>
    <row r="8" spans="1:5" s="1" customFormat="1" ht="12" customHeight="1" thickBot="1" x14ac:dyDescent="0.25">
      <c r="A8" s="20" t="s">
        <v>18</v>
      </c>
      <c r="B8" s="21" t="s">
        <v>249</v>
      </c>
      <c r="C8" s="374">
        <f>+C9+C10+C11+C12+C13+C14</f>
        <v>104021991</v>
      </c>
      <c r="D8" s="374">
        <f>+D9+D10+D11+D12+D13+D14</f>
        <v>111009232</v>
      </c>
      <c r="E8" s="243">
        <f>+E9+E10+E11+E12+E13+E14</f>
        <v>100438942</v>
      </c>
    </row>
    <row r="9" spans="1:5" s="1" customFormat="1" ht="12" customHeight="1" x14ac:dyDescent="0.2">
      <c r="A9" s="15" t="s">
        <v>98</v>
      </c>
      <c r="B9" s="392" t="s">
        <v>250</v>
      </c>
      <c r="C9" s="376">
        <v>31994697</v>
      </c>
      <c r="D9" s="376">
        <v>30702256</v>
      </c>
      <c r="E9" s="245">
        <v>25480962</v>
      </c>
    </row>
    <row r="10" spans="1:5" s="1" customFormat="1" ht="12" customHeight="1" x14ac:dyDescent="0.2">
      <c r="A10" s="14" t="s">
        <v>99</v>
      </c>
      <c r="B10" s="393" t="s">
        <v>251</v>
      </c>
      <c r="C10" s="375">
        <v>35984559</v>
      </c>
      <c r="D10" s="375">
        <v>45829000</v>
      </c>
      <c r="E10" s="244">
        <v>45542150</v>
      </c>
    </row>
    <row r="11" spans="1:5" s="1" customFormat="1" ht="12" customHeight="1" x14ac:dyDescent="0.2">
      <c r="A11" s="14" t="s">
        <v>100</v>
      </c>
      <c r="B11" s="393" t="s">
        <v>252</v>
      </c>
      <c r="C11" s="375">
        <v>30290904</v>
      </c>
      <c r="D11" s="375">
        <v>28557572</v>
      </c>
      <c r="E11" s="244">
        <v>26671550</v>
      </c>
    </row>
    <row r="12" spans="1:5" s="1" customFormat="1" ht="12" customHeight="1" x14ac:dyDescent="0.2">
      <c r="A12" s="14" t="s">
        <v>101</v>
      </c>
      <c r="B12" s="393" t="s">
        <v>253</v>
      </c>
      <c r="C12" s="375">
        <v>2975067</v>
      </c>
      <c r="D12" s="375">
        <v>3266886</v>
      </c>
      <c r="E12" s="244">
        <v>2744280</v>
      </c>
    </row>
    <row r="13" spans="1:5" s="1" customFormat="1" ht="12" customHeight="1" x14ac:dyDescent="0.2">
      <c r="A13" s="14" t="s">
        <v>147</v>
      </c>
      <c r="B13" s="270" t="s">
        <v>429</v>
      </c>
      <c r="C13" s="375">
        <v>2609044</v>
      </c>
      <c r="D13" s="375">
        <v>2616198</v>
      </c>
      <c r="E13" s="244"/>
    </row>
    <row r="14" spans="1:5" s="1" customFormat="1" ht="12" customHeight="1" thickBot="1" x14ac:dyDescent="0.25">
      <c r="A14" s="16" t="s">
        <v>102</v>
      </c>
      <c r="B14" s="271" t="s">
        <v>430</v>
      </c>
      <c r="C14" s="375">
        <v>167720</v>
      </c>
      <c r="D14" s="375">
        <v>37320</v>
      </c>
      <c r="E14" s="244"/>
    </row>
    <row r="15" spans="1:5" s="1" customFormat="1" ht="12" customHeight="1" thickBot="1" x14ac:dyDescent="0.25">
      <c r="A15" s="20" t="s">
        <v>19</v>
      </c>
      <c r="B15" s="269" t="s">
        <v>254</v>
      </c>
      <c r="C15" s="374">
        <f>+C16+C17+C18+C19+C20</f>
        <v>18884943</v>
      </c>
      <c r="D15" s="374">
        <f>+D16+D17+D18+D19+D20</f>
        <v>14911346</v>
      </c>
      <c r="E15" s="243">
        <f>+E16+E17+E18+E19+E20</f>
        <v>15764112</v>
      </c>
    </row>
    <row r="16" spans="1:5" s="1" customFormat="1" ht="12" customHeight="1" x14ac:dyDescent="0.2">
      <c r="A16" s="15" t="s">
        <v>104</v>
      </c>
      <c r="B16" s="392" t="s">
        <v>255</v>
      </c>
      <c r="C16" s="376"/>
      <c r="D16" s="376"/>
      <c r="E16" s="245"/>
    </row>
    <row r="17" spans="1:5" s="1" customFormat="1" ht="12" customHeight="1" x14ac:dyDescent="0.2">
      <c r="A17" s="14" t="s">
        <v>105</v>
      </c>
      <c r="B17" s="393" t="s">
        <v>256</v>
      </c>
      <c r="C17" s="375"/>
      <c r="D17" s="375"/>
      <c r="E17" s="244"/>
    </row>
    <row r="18" spans="1:5" s="1" customFormat="1" ht="12" customHeight="1" x14ac:dyDescent="0.2">
      <c r="A18" s="14" t="s">
        <v>106</v>
      </c>
      <c r="B18" s="393" t="s">
        <v>419</v>
      </c>
      <c r="C18" s="375"/>
      <c r="D18" s="375"/>
      <c r="E18" s="244"/>
    </row>
    <row r="19" spans="1:5" s="1" customFormat="1" ht="12" customHeight="1" x14ac:dyDescent="0.2">
      <c r="A19" s="14" t="s">
        <v>107</v>
      </c>
      <c r="B19" s="393" t="s">
        <v>420</v>
      </c>
      <c r="C19" s="375"/>
      <c r="D19" s="375"/>
      <c r="E19" s="244"/>
    </row>
    <row r="20" spans="1:5" s="1" customFormat="1" ht="12" customHeight="1" x14ac:dyDescent="0.2">
      <c r="A20" s="14" t="s">
        <v>108</v>
      </c>
      <c r="B20" s="393" t="s">
        <v>257</v>
      </c>
      <c r="C20" s="375">
        <v>18884943</v>
      </c>
      <c r="D20" s="375">
        <v>14911346</v>
      </c>
      <c r="E20" s="244">
        <v>15764112</v>
      </c>
    </row>
    <row r="21" spans="1:5" s="1" customFormat="1" ht="12" customHeight="1" thickBot="1" x14ac:dyDescent="0.25">
      <c r="A21" s="16" t="s">
        <v>117</v>
      </c>
      <c r="B21" s="271" t="s">
        <v>258</v>
      </c>
      <c r="C21" s="377"/>
      <c r="D21" s="377"/>
      <c r="E21" s="246"/>
    </row>
    <row r="22" spans="1:5" s="1" customFormat="1" ht="12" customHeight="1" thickBot="1" x14ac:dyDescent="0.25">
      <c r="A22" s="20" t="s">
        <v>20</v>
      </c>
      <c r="B22" s="21" t="s">
        <v>259</v>
      </c>
      <c r="C22" s="374">
        <f>+C23+C24+C25+C26+C27</f>
        <v>160348571</v>
      </c>
      <c r="D22" s="374">
        <f>+D23+D24+D25+D26+D27</f>
        <v>165934824</v>
      </c>
      <c r="E22" s="243">
        <f>+E23+E24+E25+E26+E27</f>
        <v>117478820</v>
      </c>
    </row>
    <row r="23" spans="1:5" s="1" customFormat="1" ht="12" customHeight="1" x14ac:dyDescent="0.2">
      <c r="A23" s="15" t="s">
        <v>87</v>
      </c>
      <c r="B23" s="392" t="s">
        <v>260</v>
      </c>
      <c r="C23" s="376"/>
      <c r="D23" s="376"/>
      <c r="E23" s="245"/>
    </row>
    <row r="24" spans="1:5" s="1" customFormat="1" ht="12" customHeight="1" x14ac:dyDescent="0.2">
      <c r="A24" s="14" t="s">
        <v>88</v>
      </c>
      <c r="B24" s="393" t="s">
        <v>261</v>
      </c>
      <c r="C24" s="375"/>
      <c r="D24" s="375"/>
      <c r="E24" s="244"/>
    </row>
    <row r="25" spans="1:5" s="1" customFormat="1" ht="12" customHeight="1" x14ac:dyDescent="0.2">
      <c r="A25" s="14" t="s">
        <v>89</v>
      </c>
      <c r="B25" s="393" t="s">
        <v>421</v>
      </c>
      <c r="C25" s="375"/>
      <c r="D25" s="375"/>
      <c r="E25" s="244"/>
    </row>
    <row r="26" spans="1:5" s="1" customFormat="1" ht="12" customHeight="1" x14ac:dyDescent="0.2">
      <c r="A26" s="14" t="s">
        <v>90</v>
      </c>
      <c r="B26" s="393" t="s">
        <v>422</v>
      </c>
      <c r="C26" s="375"/>
      <c r="D26" s="375"/>
      <c r="E26" s="244"/>
    </row>
    <row r="27" spans="1:5" s="1" customFormat="1" ht="12" customHeight="1" x14ac:dyDescent="0.2">
      <c r="A27" s="14" t="s">
        <v>170</v>
      </c>
      <c r="B27" s="393" t="s">
        <v>262</v>
      </c>
      <c r="C27" s="375">
        <v>160348571</v>
      </c>
      <c r="D27" s="375">
        <v>165934824</v>
      </c>
      <c r="E27" s="244">
        <v>117478820</v>
      </c>
    </row>
    <row r="28" spans="1:5" s="1" customFormat="1" ht="12" customHeight="1" thickBot="1" x14ac:dyDescent="0.25">
      <c r="A28" s="16" t="s">
        <v>171</v>
      </c>
      <c r="B28" s="394" t="s">
        <v>263</v>
      </c>
      <c r="C28" s="377">
        <v>160348571</v>
      </c>
      <c r="D28" s="377">
        <v>165714104</v>
      </c>
      <c r="E28" s="246">
        <v>117478820</v>
      </c>
    </row>
    <row r="29" spans="1:5" s="1" customFormat="1" ht="12" customHeight="1" thickBot="1" x14ac:dyDescent="0.25">
      <c r="A29" s="20" t="s">
        <v>172</v>
      </c>
      <c r="B29" s="21" t="s">
        <v>264</v>
      </c>
      <c r="C29" s="381">
        <f>SUM(C30:C36)</f>
        <v>162482205</v>
      </c>
      <c r="D29" s="381">
        <f>SUM(D30:D36)</f>
        <v>202072008</v>
      </c>
      <c r="E29" s="423">
        <f>SUM(E30:E36)</f>
        <v>199620000</v>
      </c>
    </row>
    <row r="30" spans="1:5" s="1" customFormat="1" ht="12" customHeight="1" x14ac:dyDescent="0.2">
      <c r="A30" s="15" t="s">
        <v>265</v>
      </c>
      <c r="B30" s="392" t="s">
        <v>696</v>
      </c>
      <c r="C30" s="376">
        <v>70849138</v>
      </c>
      <c r="D30" s="376">
        <v>102435842</v>
      </c>
      <c r="E30" s="275">
        <v>101900000</v>
      </c>
    </row>
    <row r="31" spans="1:5" s="1" customFormat="1" ht="12" customHeight="1" x14ac:dyDescent="0.2">
      <c r="A31" s="14" t="s">
        <v>266</v>
      </c>
      <c r="B31" s="393" t="s">
        <v>553</v>
      </c>
      <c r="C31" s="375"/>
      <c r="D31" s="375"/>
      <c r="E31" s="276"/>
    </row>
    <row r="32" spans="1:5" s="1" customFormat="1" ht="12" customHeight="1" x14ac:dyDescent="0.2">
      <c r="A32" s="14" t="s">
        <v>267</v>
      </c>
      <c r="B32" s="393" t="s">
        <v>554</v>
      </c>
      <c r="C32" s="375">
        <v>83502044</v>
      </c>
      <c r="D32" s="375">
        <v>91045175</v>
      </c>
      <c r="E32" s="276">
        <v>90000000</v>
      </c>
    </row>
    <row r="33" spans="1:5" s="1" customFormat="1" ht="12" customHeight="1" x14ac:dyDescent="0.2">
      <c r="A33" s="14" t="s">
        <v>268</v>
      </c>
      <c r="B33" s="393" t="s">
        <v>555</v>
      </c>
      <c r="C33" s="375"/>
      <c r="D33" s="375"/>
      <c r="E33" s="276">
        <v>100000</v>
      </c>
    </row>
    <row r="34" spans="1:5" s="1" customFormat="1" ht="12" customHeight="1" x14ac:dyDescent="0.2">
      <c r="A34" s="14" t="s">
        <v>549</v>
      </c>
      <c r="B34" s="393" t="s">
        <v>269</v>
      </c>
      <c r="C34" s="375">
        <v>7440776</v>
      </c>
      <c r="D34" s="375">
        <v>7906553</v>
      </c>
      <c r="E34" s="276">
        <v>7500000</v>
      </c>
    </row>
    <row r="35" spans="1:5" s="1" customFormat="1" ht="12" customHeight="1" x14ac:dyDescent="0.2">
      <c r="A35" s="14" t="s">
        <v>550</v>
      </c>
      <c r="B35" s="393" t="s">
        <v>270</v>
      </c>
      <c r="C35" s="375"/>
      <c r="D35" s="375"/>
      <c r="E35" s="276"/>
    </row>
    <row r="36" spans="1:5" s="1" customFormat="1" ht="12" customHeight="1" thickBot="1" x14ac:dyDescent="0.25">
      <c r="A36" s="16" t="s">
        <v>551</v>
      </c>
      <c r="B36" s="394" t="s">
        <v>271</v>
      </c>
      <c r="C36" s="377">
        <v>690247</v>
      </c>
      <c r="D36" s="377">
        <v>684438</v>
      </c>
      <c r="E36" s="282">
        <v>120000</v>
      </c>
    </row>
    <row r="37" spans="1:5" s="1" customFormat="1" ht="12" customHeight="1" thickBot="1" x14ac:dyDescent="0.25">
      <c r="A37" s="20" t="s">
        <v>22</v>
      </c>
      <c r="B37" s="21" t="s">
        <v>431</v>
      </c>
      <c r="C37" s="374">
        <f>SUM(C38:C48)</f>
        <v>37387988</v>
      </c>
      <c r="D37" s="374">
        <f>SUM(D38:D48)</f>
        <v>29438263</v>
      </c>
      <c r="E37" s="243">
        <f>SUM(E38:E48)</f>
        <v>30499349</v>
      </c>
    </row>
    <row r="38" spans="1:5" s="1" customFormat="1" ht="12" customHeight="1" x14ac:dyDescent="0.2">
      <c r="A38" s="15" t="s">
        <v>91</v>
      </c>
      <c r="B38" s="392" t="s">
        <v>274</v>
      </c>
      <c r="C38" s="376"/>
      <c r="D38" s="376"/>
      <c r="E38" s="245"/>
    </row>
    <row r="39" spans="1:5" s="1" customFormat="1" ht="12" customHeight="1" x14ac:dyDescent="0.2">
      <c r="A39" s="14" t="s">
        <v>92</v>
      </c>
      <c r="B39" s="393" t="s">
        <v>275</v>
      </c>
      <c r="C39" s="375">
        <v>13164311</v>
      </c>
      <c r="D39" s="375">
        <v>6408448</v>
      </c>
      <c r="E39" s="244">
        <v>11553460</v>
      </c>
    </row>
    <row r="40" spans="1:5" s="1" customFormat="1" ht="12" customHeight="1" x14ac:dyDescent="0.2">
      <c r="A40" s="14" t="s">
        <v>93</v>
      </c>
      <c r="B40" s="393" t="s">
        <v>276</v>
      </c>
      <c r="C40" s="375">
        <v>1334806</v>
      </c>
      <c r="D40" s="375">
        <v>1690990</v>
      </c>
      <c r="E40" s="244">
        <v>1850000</v>
      </c>
    </row>
    <row r="41" spans="1:5" s="1" customFormat="1" ht="12" customHeight="1" x14ac:dyDescent="0.2">
      <c r="A41" s="14" t="s">
        <v>174</v>
      </c>
      <c r="B41" s="393" t="s">
        <v>277</v>
      </c>
      <c r="C41" s="375">
        <v>4684984</v>
      </c>
      <c r="D41" s="375">
        <v>4661097</v>
      </c>
      <c r="E41" s="244"/>
    </row>
    <row r="42" spans="1:5" s="1" customFormat="1" ht="12" customHeight="1" x14ac:dyDescent="0.2">
      <c r="A42" s="14" t="s">
        <v>175</v>
      </c>
      <c r="B42" s="393" t="s">
        <v>278</v>
      </c>
      <c r="C42" s="375">
        <v>9380127</v>
      </c>
      <c r="D42" s="375">
        <v>9188359</v>
      </c>
      <c r="E42" s="244">
        <v>11170484</v>
      </c>
    </row>
    <row r="43" spans="1:5" s="1" customFormat="1" ht="12" customHeight="1" x14ac:dyDescent="0.2">
      <c r="A43" s="14" t="s">
        <v>176</v>
      </c>
      <c r="B43" s="393" t="s">
        <v>279</v>
      </c>
      <c r="C43" s="375">
        <v>8719822</v>
      </c>
      <c r="D43" s="375">
        <v>7081404</v>
      </c>
      <c r="E43" s="244">
        <v>5925405</v>
      </c>
    </row>
    <row r="44" spans="1:5" s="1" customFormat="1" ht="12" customHeight="1" x14ac:dyDescent="0.2">
      <c r="A44" s="14" t="s">
        <v>177</v>
      </c>
      <c r="B44" s="393" t="s">
        <v>280</v>
      </c>
      <c r="C44" s="375"/>
      <c r="D44" s="375"/>
      <c r="E44" s="244"/>
    </row>
    <row r="45" spans="1:5" s="1" customFormat="1" ht="12" customHeight="1" x14ac:dyDescent="0.2">
      <c r="A45" s="14" t="s">
        <v>178</v>
      </c>
      <c r="B45" s="393" t="s">
        <v>556</v>
      </c>
      <c r="C45" s="375">
        <v>20553</v>
      </c>
      <c r="D45" s="375">
        <v>20832</v>
      </c>
      <c r="E45" s="244"/>
    </row>
    <row r="46" spans="1:5" s="1" customFormat="1" ht="12" customHeight="1" x14ac:dyDescent="0.2">
      <c r="A46" s="14" t="s">
        <v>272</v>
      </c>
      <c r="B46" s="393" t="s">
        <v>282</v>
      </c>
      <c r="C46" s="378"/>
      <c r="D46" s="378"/>
      <c r="E46" s="247"/>
    </row>
    <row r="47" spans="1:5" s="1" customFormat="1" ht="12" customHeight="1" x14ac:dyDescent="0.2">
      <c r="A47" s="16" t="s">
        <v>273</v>
      </c>
      <c r="B47" s="394" t="s">
        <v>433</v>
      </c>
      <c r="C47" s="379"/>
      <c r="D47" s="379"/>
      <c r="E47" s="248"/>
    </row>
    <row r="48" spans="1:5" s="1" customFormat="1" ht="12" customHeight="1" thickBot="1" x14ac:dyDescent="0.25">
      <c r="A48" s="16" t="s">
        <v>432</v>
      </c>
      <c r="B48" s="271" t="s">
        <v>283</v>
      </c>
      <c r="C48" s="379">
        <v>83385</v>
      </c>
      <c r="D48" s="379">
        <v>387133</v>
      </c>
      <c r="E48" s="248"/>
    </row>
    <row r="49" spans="1:5" s="1" customFormat="1" ht="12" customHeight="1" thickBot="1" x14ac:dyDescent="0.25">
      <c r="A49" s="20" t="s">
        <v>23</v>
      </c>
      <c r="B49" s="21" t="s">
        <v>284</v>
      </c>
      <c r="C49" s="374">
        <f>SUM(C50:C54)</f>
        <v>8404650</v>
      </c>
      <c r="D49" s="374">
        <f>SUM(D50:D54)</f>
        <v>4349740</v>
      </c>
      <c r="E49" s="243">
        <f>SUM(E50:E54)</f>
        <v>0</v>
      </c>
    </row>
    <row r="50" spans="1:5" s="1" customFormat="1" ht="12" customHeight="1" x14ac:dyDescent="0.2">
      <c r="A50" s="15" t="s">
        <v>94</v>
      </c>
      <c r="B50" s="392" t="s">
        <v>288</v>
      </c>
      <c r="C50" s="438"/>
      <c r="D50" s="438"/>
      <c r="E50" s="267"/>
    </row>
    <row r="51" spans="1:5" s="1" customFormat="1" ht="12" customHeight="1" x14ac:dyDescent="0.2">
      <c r="A51" s="14" t="s">
        <v>95</v>
      </c>
      <c r="B51" s="393" t="s">
        <v>289</v>
      </c>
      <c r="C51" s="378">
        <v>8404650</v>
      </c>
      <c r="D51" s="378">
        <v>4349740</v>
      </c>
      <c r="E51" s="247"/>
    </row>
    <row r="52" spans="1:5" s="1" customFormat="1" ht="12" customHeight="1" x14ac:dyDescent="0.2">
      <c r="A52" s="14" t="s">
        <v>285</v>
      </c>
      <c r="B52" s="393" t="s">
        <v>290</v>
      </c>
      <c r="C52" s="378"/>
      <c r="D52" s="378"/>
      <c r="E52" s="247"/>
    </row>
    <row r="53" spans="1:5" s="1" customFormat="1" ht="12" customHeight="1" x14ac:dyDescent="0.2">
      <c r="A53" s="14" t="s">
        <v>286</v>
      </c>
      <c r="B53" s="393" t="s">
        <v>291</v>
      </c>
      <c r="C53" s="378"/>
      <c r="D53" s="378"/>
      <c r="E53" s="247"/>
    </row>
    <row r="54" spans="1:5" s="1" customFormat="1" ht="12" customHeight="1" thickBot="1" x14ac:dyDescent="0.25">
      <c r="A54" s="16" t="s">
        <v>287</v>
      </c>
      <c r="B54" s="271" t="s">
        <v>292</v>
      </c>
      <c r="C54" s="379"/>
      <c r="D54" s="379"/>
      <c r="E54" s="248"/>
    </row>
    <row r="55" spans="1:5" s="1" customFormat="1" ht="12" customHeight="1" thickBot="1" x14ac:dyDescent="0.25">
      <c r="A55" s="20" t="s">
        <v>179</v>
      </c>
      <c r="B55" s="21" t="s">
        <v>293</v>
      </c>
      <c r="C55" s="374">
        <f>SUM(C56:C58)</f>
        <v>333500</v>
      </c>
      <c r="D55" s="374">
        <f>SUM(D56:D58)</f>
        <v>4735711</v>
      </c>
      <c r="E55" s="243">
        <f>SUM(E56:E58)</f>
        <v>0</v>
      </c>
    </row>
    <row r="56" spans="1:5" s="1" customFormat="1" ht="12" customHeight="1" x14ac:dyDescent="0.2">
      <c r="A56" s="15" t="s">
        <v>96</v>
      </c>
      <c r="B56" s="392" t="s">
        <v>294</v>
      </c>
      <c r="C56" s="376"/>
      <c r="D56" s="376"/>
      <c r="E56" s="245"/>
    </row>
    <row r="57" spans="1:5" s="1" customFormat="1" ht="12" customHeight="1" x14ac:dyDescent="0.2">
      <c r="A57" s="14" t="s">
        <v>97</v>
      </c>
      <c r="B57" s="393" t="s">
        <v>423</v>
      </c>
      <c r="C57" s="375"/>
      <c r="D57" s="375"/>
      <c r="E57" s="244"/>
    </row>
    <row r="58" spans="1:5" s="1" customFormat="1" ht="12" customHeight="1" x14ac:dyDescent="0.2">
      <c r="A58" s="14" t="s">
        <v>297</v>
      </c>
      <c r="B58" s="393" t="s">
        <v>295</v>
      </c>
      <c r="C58" s="375">
        <v>333500</v>
      </c>
      <c r="D58" s="375">
        <v>4735711</v>
      </c>
      <c r="E58" s="244"/>
    </row>
    <row r="59" spans="1:5" s="1" customFormat="1" ht="12" customHeight="1" thickBot="1" x14ac:dyDescent="0.25">
      <c r="A59" s="16" t="s">
        <v>298</v>
      </c>
      <c r="B59" s="271" t="s">
        <v>296</v>
      </c>
      <c r="C59" s="377"/>
      <c r="D59" s="377"/>
      <c r="E59" s="246"/>
    </row>
    <row r="60" spans="1:5" s="1" customFormat="1" ht="12" customHeight="1" thickBot="1" x14ac:dyDescent="0.25">
      <c r="A60" s="20" t="s">
        <v>25</v>
      </c>
      <c r="B60" s="269" t="s">
        <v>299</v>
      </c>
      <c r="C60" s="374">
        <f>SUM(C61:C63)</f>
        <v>807597</v>
      </c>
      <c r="D60" s="374">
        <f>SUM(D61:D63)</f>
        <v>1514455</v>
      </c>
      <c r="E60" s="243">
        <f>SUM(E61:E63)</f>
        <v>2025000</v>
      </c>
    </row>
    <row r="61" spans="1:5" s="1" customFormat="1" ht="12" customHeight="1" x14ac:dyDescent="0.2">
      <c r="A61" s="15" t="s">
        <v>180</v>
      </c>
      <c r="B61" s="392" t="s">
        <v>301</v>
      </c>
      <c r="C61" s="378"/>
      <c r="D61" s="378"/>
      <c r="E61" s="247"/>
    </row>
    <row r="62" spans="1:5" s="1" customFormat="1" ht="12" customHeight="1" x14ac:dyDescent="0.2">
      <c r="A62" s="14" t="s">
        <v>181</v>
      </c>
      <c r="B62" s="393" t="s">
        <v>424</v>
      </c>
      <c r="C62" s="378">
        <v>807597</v>
      </c>
      <c r="D62" s="378">
        <v>1514455</v>
      </c>
      <c r="E62" s="247">
        <v>2025000</v>
      </c>
    </row>
    <row r="63" spans="1:5" s="1" customFormat="1" ht="12" customHeight="1" x14ac:dyDescent="0.2">
      <c r="A63" s="14" t="s">
        <v>228</v>
      </c>
      <c r="B63" s="393" t="s">
        <v>302</v>
      </c>
      <c r="C63" s="378"/>
      <c r="D63" s="378"/>
      <c r="E63" s="247"/>
    </row>
    <row r="64" spans="1:5" s="1" customFormat="1" ht="12" customHeight="1" thickBot="1" x14ac:dyDescent="0.25">
      <c r="A64" s="16" t="s">
        <v>300</v>
      </c>
      <c r="B64" s="271" t="s">
        <v>303</v>
      </c>
      <c r="C64" s="378"/>
      <c r="D64" s="378"/>
      <c r="E64" s="247"/>
    </row>
    <row r="65" spans="1:7" s="1" customFormat="1" ht="12" customHeight="1" thickBot="1" x14ac:dyDescent="0.25">
      <c r="A65" s="463" t="s">
        <v>473</v>
      </c>
      <c r="B65" s="21" t="s">
        <v>304</v>
      </c>
      <c r="C65" s="381">
        <f>+C8+C15+C22+C29+C37+C49+C55+C60</f>
        <v>492671445</v>
      </c>
      <c r="D65" s="381">
        <f>+D8+D15+D22+D29+D37+D49+D55+D60</f>
        <v>533965579</v>
      </c>
      <c r="E65" s="423">
        <f>+E8+E15+E22+E29+E37+E49+E55+E60</f>
        <v>465826223</v>
      </c>
    </row>
    <row r="66" spans="1:7" s="1" customFormat="1" ht="12" customHeight="1" thickBot="1" x14ac:dyDescent="0.25">
      <c r="A66" s="439" t="s">
        <v>305</v>
      </c>
      <c r="B66" s="269" t="s">
        <v>540</v>
      </c>
      <c r="C66" s="374">
        <f>SUM(C67:C69)</f>
        <v>0</v>
      </c>
      <c r="D66" s="374">
        <f>SUM(D67:D69)</f>
        <v>0</v>
      </c>
      <c r="E66" s="243">
        <f>SUM(E67:E69)</f>
        <v>0</v>
      </c>
    </row>
    <row r="67" spans="1:7" s="1" customFormat="1" ht="12" customHeight="1" x14ac:dyDescent="0.2">
      <c r="A67" s="15" t="s">
        <v>334</v>
      </c>
      <c r="B67" s="392" t="s">
        <v>307</v>
      </c>
      <c r="C67" s="378"/>
      <c r="D67" s="378"/>
      <c r="E67" s="247"/>
    </row>
    <row r="68" spans="1:7" s="1" customFormat="1" ht="12" customHeight="1" x14ac:dyDescent="0.2">
      <c r="A68" s="14" t="s">
        <v>343</v>
      </c>
      <c r="B68" s="393" t="s">
        <v>308</v>
      </c>
      <c r="C68" s="378"/>
      <c r="D68" s="378"/>
      <c r="E68" s="247"/>
    </row>
    <row r="69" spans="1:7" s="1" customFormat="1" ht="12" customHeight="1" thickBot="1" x14ac:dyDescent="0.25">
      <c r="A69" s="16" t="s">
        <v>344</v>
      </c>
      <c r="B69" s="457" t="s">
        <v>458</v>
      </c>
      <c r="C69" s="378"/>
      <c r="D69" s="378"/>
      <c r="E69" s="247"/>
    </row>
    <row r="70" spans="1:7" s="1" customFormat="1" ht="12" customHeight="1" thickBot="1" x14ac:dyDescent="0.25">
      <c r="A70" s="439" t="s">
        <v>310</v>
      </c>
      <c r="B70" s="269" t="s">
        <v>311</v>
      </c>
      <c r="C70" s="374">
        <f>SUM(C71:C74)</f>
        <v>83580042</v>
      </c>
      <c r="D70" s="374">
        <f>SUM(D71:D74)</f>
        <v>22054243</v>
      </c>
      <c r="E70" s="243">
        <f>SUM(E71:E74)</f>
        <v>61592752</v>
      </c>
    </row>
    <row r="71" spans="1:7" s="1" customFormat="1" ht="12" customHeight="1" x14ac:dyDescent="0.2">
      <c r="A71" s="15" t="s">
        <v>148</v>
      </c>
      <c r="B71" s="521" t="s">
        <v>312</v>
      </c>
      <c r="C71" s="378">
        <v>83580042</v>
      </c>
      <c r="D71" s="378">
        <v>22054243</v>
      </c>
      <c r="E71" s="247">
        <v>61592752</v>
      </c>
    </row>
    <row r="72" spans="1:7" s="1" customFormat="1" ht="13.5" customHeight="1" x14ac:dyDescent="0.25">
      <c r="A72" s="14" t="s">
        <v>149</v>
      </c>
      <c r="B72" s="521" t="s">
        <v>566</v>
      </c>
      <c r="C72" s="378"/>
      <c r="D72" s="378"/>
      <c r="E72" s="247"/>
      <c r="G72" s="39"/>
    </row>
    <row r="73" spans="1:7" s="1" customFormat="1" ht="12" customHeight="1" x14ac:dyDescent="0.2">
      <c r="A73" s="14" t="s">
        <v>335</v>
      </c>
      <c r="B73" s="521" t="s">
        <v>313</v>
      </c>
      <c r="C73" s="378"/>
      <c r="D73" s="378"/>
      <c r="E73" s="247"/>
    </row>
    <row r="74" spans="1:7" s="1" customFormat="1" ht="12" customHeight="1" thickBot="1" x14ac:dyDescent="0.25">
      <c r="A74" s="16" t="s">
        <v>336</v>
      </c>
      <c r="B74" s="522" t="s">
        <v>567</v>
      </c>
      <c r="C74" s="378"/>
      <c r="D74" s="378"/>
      <c r="E74" s="247"/>
    </row>
    <row r="75" spans="1:7" s="1" customFormat="1" ht="12" customHeight="1" thickBot="1" x14ac:dyDescent="0.25">
      <c r="A75" s="439" t="s">
        <v>314</v>
      </c>
      <c r="B75" s="269" t="s">
        <v>315</v>
      </c>
      <c r="C75" s="374">
        <f>SUM(C76:C77)</f>
        <v>9602042</v>
      </c>
      <c r="D75" s="374">
        <f>SUM(D76:D77)</f>
        <v>195642959</v>
      </c>
      <c r="E75" s="243">
        <f>SUM(E76:E77)</f>
        <v>212944827</v>
      </c>
    </row>
    <row r="76" spans="1:7" s="1" customFormat="1" ht="12" customHeight="1" x14ac:dyDescent="0.2">
      <c r="A76" s="15" t="s">
        <v>337</v>
      </c>
      <c r="B76" s="392" t="s">
        <v>316</v>
      </c>
      <c r="C76" s="378">
        <v>9602042</v>
      </c>
      <c r="D76" s="378">
        <v>195642959</v>
      </c>
      <c r="E76" s="247">
        <v>212944827</v>
      </c>
    </row>
    <row r="77" spans="1:7" s="1" customFormat="1" ht="12" customHeight="1" thickBot="1" x14ac:dyDescent="0.25">
      <c r="A77" s="16" t="s">
        <v>338</v>
      </c>
      <c r="B77" s="271" t="s">
        <v>317</v>
      </c>
      <c r="C77" s="378"/>
      <c r="D77" s="378"/>
      <c r="E77" s="247"/>
    </row>
    <row r="78" spans="1:7" s="1" customFormat="1" ht="12" customHeight="1" thickBot="1" x14ac:dyDescent="0.25">
      <c r="A78" s="439" t="s">
        <v>318</v>
      </c>
      <c r="B78" s="269" t="s">
        <v>319</v>
      </c>
      <c r="C78" s="374">
        <f>SUM(C79:C81)</f>
        <v>3680858</v>
      </c>
      <c r="D78" s="374">
        <f>SUM(D79:D81)</f>
        <v>3368014</v>
      </c>
      <c r="E78" s="243">
        <f>SUM(E79:E81)</f>
        <v>0</v>
      </c>
    </row>
    <row r="79" spans="1:7" s="1" customFormat="1" ht="12" customHeight="1" x14ac:dyDescent="0.2">
      <c r="A79" s="15" t="s">
        <v>339</v>
      </c>
      <c r="B79" s="392" t="s">
        <v>320</v>
      </c>
      <c r="C79" s="378">
        <v>3680858</v>
      </c>
      <c r="D79" s="378">
        <v>3368014</v>
      </c>
      <c r="E79" s="247"/>
    </row>
    <row r="80" spans="1:7" s="1" customFormat="1" ht="12" customHeight="1" x14ac:dyDescent="0.2">
      <c r="A80" s="14" t="s">
        <v>340</v>
      </c>
      <c r="B80" s="393" t="s">
        <v>321</v>
      </c>
      <c r="C80" s="378"/>
      <c r="D80" s="378"/>
      <c r="E80" s="247"/>
    </row>
    <row r="81" spans="1:6" s="1" customFormat="1" ht="12" customHeight="1" thickBot="1" x14ac:dyDescent="0.25">
      <c r="A81" s="16" t="s">
        <v>341</v>
      </c>
      <c r="B81" s="271" t="s">
        <v>568</v>
      </c>
      <c r="C81" s="378"/>
      <c r="D81" s="378"/>
      <c r="E81" s="247"/>
    </row>
    <row r="82" spans="1:6" s="1" customFormat="1" ht="12" customHeight="1" thickBot="1" x14ac:dyDescent="0.25">
      <c r="A82" s="439" t="s">
        <v>322</v>
      </c>
      <c r="B82" s="269" t="s">
        <v>342</v>
      </c>
      <c r="C82" s="374">
        <f>SUM(C83:C86)</f>
        <v>0</v>
      </c>
      <c r="D82" s="374">
        <f>SUM(D83:D86)</f>
        <v>0</v>
      </c>
      <c r="E82" s="243">
        <f>SUM(E83:E86)</f>
        <v>0</v>
      </c>
    </row>
    <row r="83" spans="1:6" s="1" customFormat="1" ht="12" customHeight="1" x14ac:dyDescent="0.2">
      <c r="A83" s="396" t="s">
        <v>323</v>
      </c>
      <c r="B83" s="392" t="s">
        <v>324</v>
      </c>
      <c r="C83" s="378"/>
      <c r="D83" s="378"/>
      <c r="E83" s="247"/>
    </row>
    <row r="84" spans="1:6" s="1" customFormat="1" ht="12" customHeight="1" x14ac:dyDescent="0.2">
      <c r="A84" s="397" t="s">
        <v>325</v>
      </c>
      <c r="B84" s="393" t="s">
        <v>326</v>
      </c>
      <c r="C84" s="378"/>
      <c r="D84" s="378"/>
      <c r="E84" s="247"/>
    </row>
    <row r="85" spans="1:6" s="1" customFormat="1" ht="12" customHeight="1" x14ac:dyDescent="0.2">
      <c r="A85" s="397" t="s">
        <v>327</v>
      </c>
      <c r="B85" s="393" t="s">
        <v>328</v>
      </c>
      <c r="C85" s="378"/>
      <c r="D85" s="378"/>
      <c r="E85" s="247"/>
    </row>
    <row r="86" spans="1:6" s="1" customFormat="1" ht="12" customHeight="1" thickBot="1" x14ac:dyDescent="0.25">
      <c r="A86" s="398" t="s">
        <v>329</v>
      </c>
      <c r="B86" s="271" t="s">
        <v>330</v>
      </c>
      <c r="C86" s="378"/>
      <c r="D86" s="378"/>
      <c r="E86" s="247"/>
    </row>
    <row r="87" spans="1:6" s="1" customFormat="1" ht="12" customHeight="1" thickBot="1" x14ac:dyDescent="0.25">
      <c r="A87" s="439" t="s">
        <v>331</v>
      </c>
      <c r="B87" s="269" t="s">
        <v>472</v>
      </c>
      <c r="C87" s="441"/>
      <c r="D87" s="441"/>
      <c r="E87" s="442"/>
    </row>
    <row r="88" spans="1:6" s="1" customFormat="1" ht="12" customHeight="1" thickBot="1" x14ac:dyDescent="0.25">
      <c r="A88" s="439" t="s">
        <v>333</v>
      </c>
      <c r="B88" s="269" t="s">
        <v>332</v>
      </c>
      <c r="C88" s="441"/>
      <c r="D88" s="441"/>
      <c r="E88" s="442"/>
    </row>
    <row r="89" spans="1:6" s="1" customFormat="1" ht="12" customHeight="1" thickBot="1" x14ac:dyDescent="0.25">
      <c r="A89" s="439" t="s">
        <v>345</v>
      </c>
      <c r="B89" s="399" t="s">
        <v>475</v>
      </c>
      <c r="C89" s="381">
        <f>+C66+C70+C75+C78+C82+C88+C87</f>
        <v>96862942</v>
      </c>
      <c r="D89" s="381">
        <f>+D66+D70+D75+D78+D82+D88+D87</f>
        <v>221065216</v>
      </c>
      <c r="E89" s="423">
        <f>+E66+E70+E75+E78+E82+E88+E87</f>
        <v>274537579</v>
      </c>
    </row>
    <row r="90" spans="1:6" s="1" customFormat="1" ht="12" customHeight="1" thickBot="1" x14ac:dyDescent="0.25">
      <c r="A90" s="440" t="s">
        <v>474</v>
      </c>
      <c r="B90" s="400" t="s">
        <v>476</v>
      </c>
      <c r="C90" s="381">
        <f>+C65+C89</f>
        <v>589534387</v>
      </c>
      <c r="D90" s="381">
        <f>+D65+D89</f>
        <v>755030795</v>
      </c>
      <c r="E90" s="423">
        <f>+E65+E89</f>
        <v>740363802</v>
      </c>
    </row>
    <row r="91" spans="1:6" s="1" customFormat="1" ht="12" customHeight="1" x14ac:dyDescent="0.2">
      <c r="A91" s="346"/>
      <c r="B91" s="347"/>
      <c r="C91" s="348"/>
      <c r="D91" s="349"/>
      <c r="E91" s="350"/>
    </row>
    <row r="92" spans="1:6" s="1" customFormat="1" ht="12" customHeight="1" x14ac:dyDescent="0.2">
      <c r="A92" s="722" t="s">
        <v>47</v>
      </c>
      <c r="B92" s="722"/>
      <c r="C92" s="722"/>
      <c r="D92" s="722"/>
      <c r="E92" s="722"/>
    </row>
    <row r="93" spans="1:6" s="1" customFormat="1" ht="12" customHeight="1" thickBot="1" x14ac:dyDescent="0.25">
      <c r="A93" s="719" t="s">
        <v>152</v>
      </c>
      <c r="B93" s="719"/>
      <c r="C93" s="361"/>
      <c r="D93" s="130"/>
      <c r="E93" s="284" t="str">
        <f>E5</f>
        <v>Forintban!</v>
      </c>
    </row>
    <row r="94" spans="1:6" s="1" customFormat="1" ht="24" customHeight="1" thickBot="1" x14ac:dyDescent="0.25">
      <c r="A94" s="23" t="s">
        <v>16</v>
      </c>
      <c r="B94" s="24" t="s">
        <v>48</v>
      </c>
      <c r="C94" s="24" t="str">
        <f>+C6</f>
        <v>2017. évi tény</v>
      </c>
      <c r="D94" s="24" t="str">
        <f>+D6</f>
        <v>2018. évi várható</v>
      </c>
      <c r="E94" s="148" t="str">
        <f>+E6</f>
        <v>2019. évi előirányzat</v>
      </c>
      <c r="F94" s="138"/>
    </row>
    <row r="95" spans="1:6" s="1" customFormat="1" ht="12" customHeight="1" thickBot="1" x14ac:dyDescent="0.25">
      <c r="A95" s="31" t="s">
        <v>490</v>
      </c>
      <c r="B95" s="32" t="s">
        <v>491</v>
      </c>
      <c r="C95" s="32" t="s">
        <v>492</v>
      </c>
      <c r="D95" s="32" t="s">
        <v>494</v>
      </c>
      <c r="E95" s="424" t="s">
        <v>493</v>
      </c>
      <c r="F95" s="138"/>
    </row>
    <row r="96" spans="1:6" s="1" customFormat="1" ht="15.2" customHeight="1" thickBot="1" x14ac:dyDescent="0.25">
      <c r="A96" s="22" t="s">
        <v>18</v>
      </c>
      <c r="B96" s="27" t="s">
        <v>434</v>
      </c>
      <c r="C96" s="373">
        <f>C97+C98+C99+C100+C101+C114</f>
        <v>291020879</v>
      </c>
      <c r="D96" s="373">
        <f>D97+D98+D99+D100+D101+D114</f>
        <v>360165088</v>
      </c>
      <c r="E96" s="466">
        <f>E97+E98+E99+E100+E101+E114</f>
        <v>459953033</v>
      </c>
      <c r="F96" s="138"/>
    </row>
    <row r="97" spans="1:5" s="1" customFormat="1" ht="12.95" customHeight="1" x14ac:dyDescent="0.2">
      <c r="A97" s="17" t="s">
        <v>98</v>
      </c>
      <c r="B97" s="10" t="s">
        <v>49</v>
      </c>
      <c r="C97" s="473">
        <v>115359432</v>
      </c>
      <c r="D97" s="473">
        <v>143368941</v>
      </c>
      <c r="E97" s="467">
        <v>140980644</v>
      </c>
    </row>
    <row r="98" spans="1:5" ht="16.5" customHeight="1" x14ac:dyDescent="0.25">
      <c r="A98" s="14" t="s">
        <v>99</v>
      </c>
      <c r="B98" s="8" t="s">
        <v>182</v>
      </c>
      <c r="C98" s="375">
        <v>25481227</v>
      </c>
      <c r="D98" s="375">
        <v>27709837</v>
      </c>
      <c r="E98" s="244">
        <v>28829131</v>
      </c>
    </row>
    <row r="99" spans="1:5" x14ac:dyDescent="0.25">
      <c r="A99" s="14" t="s">
        <v>100</v>
      </c>
      <c r="B99" s="8" t="s">
        <v>139</v>
      </c>
      <c r="C99" s="377">
        <v>105682724</v>
      </c>
      <c r="D99" s="377">
        <v>141351172</v>
      </c>
      <c r="E99" s="246">
        <v>222634323</v>
      </c>
    </row>
    <row r="100" spans="1:5" s="38" customFormat="1" ht="12" customHeight="1" x14ac:dyDescent="0.2">
      <c r="A100" s="14" t="s">
        <v>101</v>
      </c>
      <c r="B100" s="11" t="s">
        <v>183</v>
      </c>
      <c r="C100" s="377">
        <v>8703948</v>
      </c>
      <c r="D100" s="377">
        <v>7571935</v>
      </c>
      <c r="E100" s="246">
        <v>13340000</v>
      </c>
    </row>
    <row r="101" spans="1:5" ht="12" customHeight="1" x14ac:dyDescent="0.25">
      <c r="A101" s="14" t="s">
        <v>112</v>
      </c>
      <c r="B101" s="19" t="s">
        <v>184</v>
      </c>
      <c r="C101" s="377">
        <v>35793548</v>
      </c>
      <c r="D101" s="377">
        <f>D108+D113+D104</f>
        <v>40163203</v>
      </c>
      <c r="E101" s="246">
        <v>51168935</v>
      </c>
    </row>
    <row r="102" spans="1:5" ht="12" customHeight="1" x14ac:dyDescent="0.25">
      <c r="A102" s="14" t="s">
        <v>102</v>
      </c>
      <c r="B102" s="8" t="s">
        <v>439</v>
      </c>
      <c r="C102" s="377">
        <v>977678</v>
      </c>
      <c r="D102" s="377"/>
      <c r="E102" s="246"/>
    </row>
    <row r="103" spans="1:5" ht="12" customHeight="1" x14ac:dyDescent="0.25">
      <c r="A103" s="14" t="s">
        <v>103</v>
      </c>
      <c r="B103" s="134" t="s">
        <v>438</v>
      </c>
      <c r="C103" s="377"/>
      <c r="D103" s="377"/>
      <c r="E103" s="246"/>
    </row>
    <row r="104" spans="1:5" ht="12" customHeight="1" x14ac:dyDescent="0.25">
      <c r="A104" s="14" t="s">
        <v>113</v>
      </c>
      <c r="B104" s="134" t="s">
        <v>437</v>
      </c>
      <c r="C104" s="377"/>
      <c r="D104" s="377">
        <v>26896</v>
      </c>
      <c r="E104" s="246"/>
    </row>
    <row r="105" spans="1:5" ht="12" customHeight="1" x14ac:dyDescent="0.25">
      <c r="A105" s="14" t="s">
        <v>114</v>
      </c>
      <c r="B105" s="132" t="s">
        <v>348</v>
      </c>
      <c r="C105" s="377"/>
      <c r="D105" s="377"/>
      <c r="E105" s="246"/>
    </row>
    <row r="106" spans="1:5" ht="12" customHeight="1" x14ac:dyDescent="0.25">
      <c r="A106" s="14" t="s">
        <v>115</v>
      </c>
      <c r="B106" s="133" t="s">
        <v>349</v>
      </c>
      <c r="C106" s="377"/>
      <c r="D106" s="377"/>
      <c r="E106" s="246"/>
    </row>
    <row r="107" spans="1:5" ht="12" customHeight="1" x14ac:dyDescent="0.25">
      <c r="A107" s="14" t="s">
        <v>116</v>
      </c>
      <c r="B107" s="133" t="s">
        <v>350</v>
      </c>
      <c r="C107" s="377"/>
      <c r="D107" s="377"/>
      <c r="E107" s="246"/>
    </row>
    <row r="108" spans="1:5" ht="12" customHeight="1" x14ac:dyDescent="0.25">
      <c r="A108" s="14" t="s">
        <v>118</v>
      </c>
      <c r="B108" s="132" t="s">
        <v>351</v>
      </c>
      <c r="C108" s="377">
        <v>2230612</v>
      </c>
      <c r="D108" s="377">
        <v>3396175</v>
      </c>
      <c r="E108" s="246">
        <v>3858615</v>
      </c>
    </row>
    <row r="109" spans="1:5" ht="12" customHeight="1" x14ac:dyDescent="0.25">
      <c r="A109" s="14" t="s">
        <v>185</v>
      </c>
      <c r="B109" s="132" t="s">
        <v>352</v>
      </c>
      <c r="C109" s="377"/>
      <c r="D109" s="377"/>
      <c r="E109" s="246"/>
    </row>
    <row r="110" spans="1:5" ht="12" customHeight="1" x14ac:dyDescent="0.25">
      <c r="A110" s="14" t="s">
        <v>346</v>
      </c>
      <c r="B110" s="133" t="s">
        <v>353</v>
      </c>
      <c r="C110" s="377"/>
      <c r="D110" s="377"/>
      <c r="E110" s="246"/>
    </row>
    <row r="111" spans="1:5" ht="12" customHeight="1" x14ac:dyDescent="0.25">
      <c r="A111" s="13" t="s">
        <v>347</v>
      </c>
      <c r="B111" s="134" t="s">
        <v>354</v>
      </c>
      <c r="C111" s="377"/>
      <c r="D111" s="377"/>
      <c r="E111" s="246"/>
    </row>
    <row r="112" spans="1:5" ht="12" customHeight="1" x14ac:dyDescent="0.25">
      <c r="A112" s="14" t="s">
        <v>435</v>
      </c>
      <c r="B112" s="134" t="s">
        <v>355</v>
      </c>
      <c r="C112" s="377"/>
      <c r="D112" s="377"/>
      <c r="E112" s="246"/>
    </row>
    <row r="113" spans="1:5" ht="12" customHeight="1" x14ac:dyDescent="0.25">
      <c r="A113" s="16" t="s">
        <v>436</v>
      </c>
      <c r="B113" s="134" t="s">
        <v>356</v>
      </c>
      <c r="C113" s="377">
        <v>32585528</v>
      </c>
      <c r="D113" s="377">
        <v>36740132</v>
      </c>
      <c r="E113" s="246">
        <v>47310320</v>
      </c>
    </row>
    <row r="114" spans="1:5" ht="12" customHeight="1" x14ac:dyDescent="0.25">
      <c r="A114" s="14" t="s">
        <v>440</v>
      </c>
      <c r="B114" s="11" t="s">
        <v>50</v>
      </c>
      <c r="C114" s="375"/>
      <c r="D114" s="375"/>
      <c r="E114" s="244">
        <v>3000000</v>
      </c>
    </row>
    <row r="115" spans="1:5" ht="12" customHeight="1" x14ac:dyDescent="0.25">
      <c r="A115" s="14" t="s">
        <v>441</v>
      </c>
      <c r="B115" s="8" t="s">
        <v>443</v>
      </c>
      <c r="C115" s="375"/>
      <c r="D115" s="375"/>
      <c r="E115" s="244">
        <v>3000000</v>
      </c>
    </row>
    <row r="116" spans="1:5" ht="12" customHeight="1" thickBot="1" x14ac:dyDescent="0.3">
      <c r="A116" s="18" t="s">
        <v>442</v>
      </c>
      <c r="B116" s="461" t="s">
        <v>444</v>
      </c>
      <c r="C116" s="474"/>
      <c r="D116" s="474"/>
      <c r="E116" s="468"/>
    </row>
    <row r="117" spans="1:5" ht="12" customHeight="1" thickBot="1" x14ac:dyDescent="0.3">
      <c r="A117" s="458" t="s">
        <v>19</v>
      </c>
      <c r="B117" s="459" t="s">
        <v>357</v>
      </c>
      <c r="C117" s="475">
        <f>+C118+C120+C122</f>
        <v>24593250</v>
      </c>
      <c r="D117" s="475">
        <f>+D118+D120+D122</f>
        <v>129544402</v>
      </c>
      <c r="E117" s="469">
        <f>+E118+E120+E122</f>
        <v>280410769</v>
      </c>
    </row>
    <row r="118" spans="1:5" ht="12" customHeight="1" x14ac:dyDescent="0.25">
      <c r="A118" s="15" t="s">
        <v>104</v>
      </c>
      <c r="B118" s="8" t="s">
        <v>227</v>
      </c>
      <c r="C118" s="376">
        <v>19061845</v>
      </c>
      <c r="D118" s="376">
        <v>118946847</v>
      </c>
      <c r="E118" s="245">
        <v>278410769</v>
      </c>
    </row>
    <row r="119" spans="1:5" x14ac:dyDescent="0.25">
      <c r="A119" s="15" t="s">
        <v>105</v>
      </c>
      <c r="B119" s="12" t="s">
        <v>361</v>
      </c>
      <c r="C119" s="376"/>
      <c r="D119" s="376">
        <v>92750431</v>
      </c>
      <c r="E119" s="245">
        <v>262331299</v>
      </c>
    </row>
    <row r="120" spans="1:5" ht="12" customHeight="1" x14ac:dyDescent="0.25">
      <c r="A120" s="15" t="s">
        <v>106</v>
      </c>
      <c r="B120" s="12" t="s">
        <v>186</v>
      </c>
      <c r="C120" s="375">
        <v>1931405</v>
      </c>
      <c r="D120" s="375">
        <v>3297555</v>
      </c>
      <c r="E120" s="244"/>
    </row>
    <row r="121" spans="1:5" ht="12" customHeight="1" x14ac:dyDescent="0.25">
      <c r="A121" s="15" t="s">
        <v>107</v>
      </c>
      <c r="B121" s="12" t="s">
        <v>362</v>
      </c>
      <c r="C121" s="375"/>
      <c r="D121" s="375"/>
      <c r="E121" s="244"/>
    </row>
    <row r="122" spans="1:5" ht="12" customHeight="1" x14ac:dyDescent="0.25">
      <c r="A122" s="15" t="s">
        <v>108</v>
      </c>
      <c r="B122" s="271" t="s">
        <v>229</v>
      </c>
      <c r="C122" s="375">
        <v>3600000</v>
      </c>
      <c r="D122" s="375">
        <f>D129+D130</f>
        <v>7300000</v>
      </c>
      <c r="E122" s="244">
        <v>2000000</v>
      </c>
    </row>
    <row r="123" spans="1:5" ht="12" customHeight="1" x14ac:dyDescent="0.25">
      <c r="A123" s="15" t="s">
        <v>117</v>
      </c>
      <c r="B123" s="270" t="s">
        <v>425</v>
      </c>
      <c r="C123" s="375"/>
      <c r="D123" s="375"/>
      <c r="E123" s="244"/>
    </row>
    <row r="124" spans="1:5" ht="12" customHeight="1" x14ac:dyDescent="0.25">
      <c r="A124" s="15" t="s">
        <v>119</v>
      </c>
      <c r="B124" s="388" t="s">
        <v>367</v>
      </c>
      <c r="C124" s="375"/>
      <c r="D124" s="375"/>
      <c r="E124" s="244"/>
    </row>
    <row r="125" spans="1:5" ht="12" customHeight="1" x14ac:dyDescent="0.25">
      <c r="A125" s="15" t="s">
        <v>187</v>
      </c>
      <c r="B125" s="133" t="s">
        <v>350</v>
      </c>
      <c r="C125" s="375"/>
      <c r="D125" s="375"/>
      <c r="E125" s="244"/>
    </row>
    <row r="126" spans="1:5" ht="12" customHeight="1" x14ac:dyDescent="0.25">
      <c r="A126" s="15" t="s">
        <v>188</v>
      </c>
      <c r="B126" s="133" t="s">
        <v>366</v>
      </c>
      <c r="C126" s="375"/>
      <c r="D126" s="375"/>
      <c r="E126" s="244"/>
    </row>
    <row r="127" spans="1:5" ht="12" customHeight="1" x14ac:dyDescent="0.25">
      <c r="A127" s="15" t="s">
        <v>189</v>
      </c>
      <c r="B127" s="133" t="s">
        <v>365</v>
      </c>
      <c r="C127" s="375"/>
      <c r="D127" s="375"/>
      <c r="E127" s="244"/>
    </row>
    <row r="128" spans="1:5" ht="12" customHeight="1" x14ac:dyDescent="0.25">
      <c r="A128" s="15" t="s">
        <v>358</v>
      </c>
      <c r="B128" s="133" t="s">
        <v>353</v>
      </c>
      <c r="C128" s="375"/>
      <c r="D128" s="375"/>
      <c r="E128" s="244"/>
    </row>
    <row r="129" spans="1:5" ht="12" customHeight="1" x14ac:dyDescent="0.25">
      <c r="A129" s="15" t="s">
        <v>359</v>
      </c>
      <c r="B129" s="133" t="s">
        <v>364</v>
      </c>
      <c r="C129" s="375">
        <v>3600000</v>
      </c>
      <c r="D129" s="375">
        <v>3800000</v>
      </c>
      <c r="E129" s="244">
        <v>2000000</v>
      </c>
    </row>
    <row r="130" spans="1:5" ht="12" customHeight="1" thickBot="1" x14ac:dyDescent="0.3">
      <c r="A130" s="13" t="s">
        <v>360</v>
      </c>
      <c r="B130" s="133" t="s">
        <v>363</v>
      </c>
      <c r="C130" s="377"/>
      <c r="D130" s="377">
        <v>3500000</v>
      </c>
      <c r="E130" s="246"/>
    </row>
    <row r="131" spans="1:5" ht="12" customHeight="1" thickBot="1" x14ac:dyDescent="0.3">
      <c r="A131" s="20" t="s">
        <v>20</v>
      </c>
      <c r="B131" s="116" t="s">
        <v>445</v>
      </c>
      <c r="C131" s="374">
        <f>+C96+C117</f>
        <v>315614129</v>
      </c>
      <c r="D131" s="374">
        <f>+D96+D117</f>
        <v>489709490</v>
      </c>
      <c r="E131" s="243">
        <f>+E96+E117</f>
        <v>740363802</v>
      </c>
    </row>
    <row r="132" spans="1:5" ht="12" customHeight="1" thickBot="1" x14ac:dyDescent="0.3">
      <c r="A132" s="20" t="s">
        <v>21</v>
      </c>
      <c r="B132" s="116" t="s">
        <v>446</v>
      </c>
      <c r="C132" s="374">
        <f>+C133+C134+C135</f>
        <v>0</v>
      </c>
      <c r="D132" s="374">
        <f>+D133+D134+D135</f>
        <v>0</v>
      </c>
      <c r="E132" s="243">
        <f>+E133+E134+E135</f>
        <v>0</v>
      </c>
    </row>
    <row r="133" spans="1:5" ht="12" customHeight="1" x14ac:dyDescent="0.25">
      <c r="A133" s="15" t="s">
        <v>265</v>
      </c>
      <c r="B133" s="12" t="s">
        <v>453</v>
      </c>
      <c r="C133" s="375"/>
      <c r="D133" s="375"/>
      <c r="E133" s="244"/>
    </row>
    <row r="134" spans="1:5" ht="12" customHeight="1" x14ac:dyDescent="0.25">
      <c r="A134" s="15" t="s">
        <v>266</v>
      </c>
      <c r="B134" s="12" t="s">
        <v>454</v>
      </c>
      <c r="C134" s="375"/>
      <c r="D134" s="375"/>
      <c r="E134" s="244"/>
    </row>
    <row r="135" spans="1:5" ht="12" customHeight="1" thickBot="1" x14ac:dyDescent="0.3">
      <c r="A135" s="13" t="s">
        <v>267</v>
      </c>
      <c r="B135" s="12" t="s">
        <v>455</v>
      </c>
      <c r="C135" s="375"/>
      <c r="D135" s="375"/>
      <c r="E135" s="244"/>
    </row>
    <row r="136" spans="1:5" ht="12" customHeight="1" thickBot="1" x14ac:dyDescent="0.3">
      <c r="A136" s="20" t="s">
        <v>22</v>
      </c>
      <c r="B136" s="116" t="s">
        <v>447</v>
      </c>
      <c r="C136" s="374">
        <f>SUM(C137:C142)</f>
        <v>75000000</v>
      </c>
      <c r="D136" s="374">
        <f>SUM(D137:D142)</f>
        <v>50000000</v>
      </c>
      <c r="E136" s="243">
        <f>SUM(E137:E142)</f>
        <v>0</v>
      </c>
    </row>
    <row r="137" spans="1:5" ht="12" customHeight="1" x14ac:dyDescent="0.25">
      <c r="A137" s="15" t="s">
        <v>91</v>
      </c>
      <c r="B137" s="9" t="s">
        <v>456</v>
      </c>
      <c r="C137" s="375">
        <v>75000000</v>
      </c>
      <c r="D137" s="375">
        <v>50000000</v>
      </c>
      <c r="E137" s="244"/>
    </row>
    <row r="138" spans="1:5" ht="12" customHeight="1" x14ac:dyDescent="0.25">
      <c r="A138" s="15" t="s">
        <v>92</v>
      </c>
      <c r="B138" s="9" t="s">
        <v>448</v>
      </c>
      <c r="C138" s="375"/>
      <c r="D138" s="375"/>
      <c r="E138" s="244"/>
    </row>
    <row r="139" spans="1:5" ht="12" customHeight="1" x14ac:dyDescent="0.25">
      <c r="A139" s="15" t="s">
        <v>93</v>
      </c>
      <c r="B139" s="9" t="s">
        <v>449</v>
      </c>
      <c r="C139" s="375"/>
      <c r="D139" s="375"/>
      <c r="E139" s="244"/>
    </row>
    <row r="140" spans="1:5" ht="12" customHeight="1" x14ac:dyDescent="0.25">
      <c r="A140" s="15" t="s">
        <v>174</v>
      </c>
      <c r="B140" s="9" t="s">
        <v>450</v>
      </c>
      <c r="C140" s="375"/>
      <c r="D140" s="375"/>
      <c r="E140" s="244"/>
    </row>
    <row r="141" spans="1:5" ht="12" customHeight="1" x14ac:dyDescent="0.25">
      <c r="A141" s="15" t="s">
        <v>175</v>
      </c>
      <c r="B141" s="9" t="s">
        <v>451</v>
      </c>
      <c r="C141" s="375"/>
      <c r="D141" s="375"/>
      <c r="E141" s="244"/>
    </row>
    <row r="142" spans="1:5" ht="12" customHeight="1" thickBot="1" x14ac:dyDescent="0.3">
      <c r="A142" s="13" t="s">
        <v>176</v>
      </c>
      <c r="B142" s="9" t="s">
        <v>452</v>
      </c>
      <c r="C142" s="375"/>
      <c r="D142" s="375"/>
      <c r="E142" s="244"/>
    </row>
    <row r="143" spans="1:5" ht="12" customHeight="1" thickBot="1" x14ac:dyDescent="0.3">
      <c r="A143" s="20" t="s">
        <v>23</v>
      </c>
      <c r="B143" s="116" t="s">
        <v>460</v>
      </c>
      <c r="C143" s="381">
        <f>+C144+C145+C146+C147</f>
        <v>3277299</v>
      </c>
      <c r="D143" s="381">
        <f>+D144+D145+D146+D147</f>
        <v>3680858</v>
      </c>
      <c r="E143" s="423">
        <f>+E144+E145+E146+E147</f>
        <v>0</v>
      </c>
    </row>
    <row r="144" spans="1:5" ht="12" customHeight="1" x14ac:dyDescent="0.25">
      <c r="A144" s="15" t="s">
        <v>94</v>
      </c>
      <c r="B144" s="9" t="s">
        <v>368</v>
      </c>
      <c r="C144" s="375"/>
      <c r="D144" s="375"/>
      <c r="E144" s="244"/>
    </row>
    <row r="145" spans="1:6" ht="12" customHeight="1" x14ac:dyDescent="0.25">
      <c r="A145" s="15" t="s">
        <v>95</v>
      </c>
      <c r="B145" s="9" t="s">
        <v>369</v>
      </c>
      <c r="C145" s="375">
        <v>3277299</v>
      </c>
      <c r="D145" s="375">
        <v>3680858</v>
      </c>
      <c r="E145" s="244"/>
    </row>
    <row r="146" spans="1:6" ht="12" customHeight="1" x14ac:dyDescent="0.25">
      <c r="A146" s="15" t="s">
        <v>285</v>
      </c>
      <c r="B146" s="9" t="s">
        <v>461</v>
      </c>
      <c r="C146" s="375"/>
      <c r="D146" s="375"/>
      <c r="E146" s="244"/>
    </row>
    <row r="147" spans="1:6" ht="12" customHeight="1" thickBot="1" x14ac:dyDescent="0.3">
      <c r="A147" s="13" t="s">
        <v>286</v>
      </c>
      <c r="B147" s="7" t="s">
        <v>387</v>
      </c>
      <c r="C147" s="375"/>
      <c r="D147" s="375"/>
      <c r="E147" s="244"/>
    </row>
    <row r="148" spans="1:6" ht="12" customHeight="1" thickBot="1" x14ac:dyDescent="0.3">
      <c r="A148" s="20" t="s">
        <v>24</v>
      </c>
      <c r="B148" s="116" t="s">
        <v>462</v>
      </c>
      <c r="C148" s="476">
        <f>SUM(C149:C153)</f>
        <v>0</v>
      </c>
      <c r="D148" s="476">
        <f>SUM(D149:D153)</f>
        <v>0</v>
      </c>
      <c r="E148" s="470">
        <f>SUM(E149:E153)</f>
        <v>0</v>
      </c>
    </row>
    <row r="149" spans="1:6" ht="12" customHeight="1" x14ac:dyDescent="0.25">
      <c r="A149" s="15" t="s">
        <v>96</v>
      </c>
      <c r="B149" s="9" t="s">
        <v>457</v>
      </c>
      <c r="C149" s="375"/>
      <c r="D149" s="375"/>
      <c r="E149" s="244"/>
    </row>
    <row r="150" spans="1:6" ht="12" customHeight="1" x14ac:dyDescent="0.25">
      <c r="A150" s="15" t="s">
        <v>97</v>
      </c>
      <c r="B150" s="9" t="s">
        <v>464</v>
      </c>
      <c r="C150" s="375"/>
      <c r="D150" s="375"/>
      <c r="E150" s="244"/>
    </row>
    <row r="151" spans="1:6" ht="12" customHeight="1" x14ac:dyDescent="0.25">
      <c r="A151" s="15" t="s">
        <v>297</v>
      </c>
      <c r="B151" s="9" t="s">
        <v>459</v>
      </c>
      <c r="C151" s="375"/>
      <c r="D151" s="375"/>
      <c r="E151" s="244"/>
    </row>
    <row r="152" spans="1:6" ht="12" customHeight="1" x14ac:dyDescent="0.25">
      <c r="A152" s="15" t="s">
        <v>298</v>
      </c>
      <c r="B152" s="9" t="s">
        <v>465</v>
      </c>
      <c r="C152" s="375"/>
      <c r="D152" s="375"/>
      <c r="E152" s="244"/>
    </row>
    <row r="153" spans="1:6" ht="12" customHeight="1" thickBot="1" x14ac:dyDescent="0.3">
      <c r="A153" s="15" t="s">
        <v>463</v>
      </c>
      <c r="B153" s="9" t="s">
        <v>466</v>
      </c>
      <c r="C153" s="375"/>
      <c r="D153" s="375"/>
      <c r="E153" s="244"/>
    </row>
    <row r="154" spans="1:6" ht="12" customHeight="1" thickBot="1" x14ac:dyDescent="0.3">
      <c r="A154" s="20" t="s">
        <v>25</v>
      </c>
      <c r="B154" s="116" t="s">
        <v>467</v>
      </c>
      <c r="C154" s="477"/>
      <c r="D154" s="477"/>
      <c r="E154" s="471"/>
    </row>
    <row r="155" spans="1:6" ht="12" customHeight="1" thickBot="1" x14ac:dyDescent="0.3">
      <c r="A155" s="20" t="s">
        <v>26</v>
      </c>
      <c r="B155" s="116" t="s">
        <v>468</v>
      </c>
      <c r="C155" s="477"/>
      <c r="D155" s="477"/>
      <c r="E155" s="471"/>
    </row>
    <row r="156" spans="1:6" ht="15.2" customHeight="1" thickBot="1" x14ac:dyDescent="0.3">
      <c r="A156" s="20" t="s">
        <v>27</v>
      </c>
      <c r="B156" s="116" t="s">
        <v>470</v>
      </c>
      <c r="C156" s="478">
        <f>+C132+C136+C143+C148+C154+C155</f>
        <v>78277299</v>
      </c>
      <c r="D156" s="478">
        <f>+D132+D136+D143+D148+D154+D155</f>
        <v>53680858</v>
      </c>
      <c r="E156" s="472">
        <f>+E132+E136+E143+E148+E154+E155</f>
        <v>0</v>
      </c>
      <c r="F156" s="117"/>
    </row>
    <row r="157" spans="1:6" s="1" customFormat="1" ht="12.95" customHeight="1" thickBot="1" x14ac:dyDescent="0.25">
      <c r="A157" s="272" t="s">
        <v>28</v>
      </c>
      <c r="B157" s="357" t="s">
        <v>469</v>
      </c>
      <c r="C157" s="478">
        <f>+C131+C156</f>
        <v>393891428</v>
      </c>
      <c r="D157" s="478">
        <f>+D131+D156</f>
        <v>543390348</v>
      </c>
      <c r="E157" s="472">
        <f>+E131+E156</f>
        <v>740363802</v>
      </c>
    </row>
    <row r="158" spans="1:6" x14ac:dyDescent="0.25">
      <c r="C158" s="360"/>
      <c r="E158" s="624">
        <f>E90-E157</f>
        <v>0</v>
      </c>
    </row>
    <row r="159" spans="1:6" x14ac:dyDescent="0.25">
      <c r="C159" s="360"/>
    </row>
    <row r="160" spans="1:6" x14ac:dyDescent="0.25">
      <c r="C160" s="360"/>
    </row>
    <row r="161" spans="3:3" ht="16.5" customHeight="1" x14ac:dyDescent="0.25">
      <c r="C161" s="360"/>
    </row>
    <row r="162" spans="3:3" x14ac:dyDescent="0.25">
      <c r="C162" s="360"/>
    </row>
    <row r="163" spans="3:3" x14ac:dyDescent="0.25">
      <c r="C163" s="360"/>
    </row>
    <row r="164" spans="3:3" x14ac:dyDescent="0.25">
      <c r="C164" s="360"/>
    </row>
    <row r="165" spans="3:3" x14ac:dyDescent="0.25">
      <c r="C165" s="360"/>
    </row>
    <row r="166" spans="3:3" x14ac:dyDescent="0.25">
      <c r="C166" s="360"/>
    </row>
    <row r="167" spans="3:3" x14ac:dyDescent="0.25">
      <c r="C167" s="360"/>
    </row>
    <row r="168" spans="3:3" x14ac:dyDescent="0.25">
      <c r="C168" s="360"/>
    </row>
    <row r="169" spans="3:3" x14ac:dyDescent="0.25">
      <c r="C169" s="360"/>
    </row>
    <row r="170" spans="3:3" x14ac:dyDescent="0.25">
      <c r="C170" s="360"/>
    </row>
  </sheetData>
  <mergeCells count="6">
    <mergeCell ref="A4:E4"/>
    <mergeCell ref="A92:E92"/>
    <mergeCell ref="A93:B93"/>
    <mergeCell ref="A5:B5"/>
    <mergeCell ref="A2:E2"/>
    <mergeCell ref="A3:E3"/>
  </mergeCells>
  <phoneticPr fontId="29" type="noConversion"/>
  <printOptions horizontalCentered="1"/>
  <pageMargins left="0.78740157480314965" right="0.78740157480314965" top="0.6692913385826772" bottom="0.47244094488188981" header="0.39370078740157483" footer="0.19685039370078741"/>
  <pageSetup paperSize="9" scale="65" fitToWidth="3" fitToHeight="2" orientation="portrait" r:id="rId1"/>
  <headerFooter alignWithMargins="0"/>
  <rowBreaks count="1" manualBreakCount="1">
    <brk id="91" max="4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6206C-AD80-405A-91C9-76F7CDF8D1B9}">
  <sheetPr>
    <tabColor rgb="FF92D050"/>
  </sheetPr>
  <dimension ref="A1:J18"/>
  <sheetViews>
    <sheetView zoomScale="120" zoomScaleNormal="120" workbookViewId="0">
      <selection activeCell="G22" sqref="G22"/>
    </sheetView>
  </sheetViews>
  <sheetFormatPr defaultRowHeight="12.75" x14ac:dyDescent="0.2"/>
  <cols>
    <col min="1" max="1" width="6.83203125" style="171" customWidth="1"/>
    <col min="2" max="2" width="42.83203125" style="53" customWidth="1"/>
    <col min="3" max="8" width="12.83203125" style="53" customWidth="1"/>
    <col min="9" max="9" width="14.33203125" style="53" customWidth="1"/>
    <col min="10" max="10" width="4.33203125" style="53" customWidth="1"/>
    <col min="11" max="16384" width="9.33203125" style="53"/>
  </cols>
  <sheetData>
    <row r="1" spans="1:10" ht="27.75" customHeight="1" x14ac:dyDescent="0.2">
      <c r="A1" s="742" t="s">
        <v>4</v>
      </c>
      <c r="B1" s="742"/>
      <c r="C1" s="742"/>
      <c r="D1" s="742"/>
      <c r="E1" s="742"/>
      <c r="F1" s="742"/>
      <c r="G1" s="742"/>
      <c r="H1" s="742"/>
      <c r="I1" s="742"/>
      <c r="J1" s="758" t="str">
        <f>CONCATENATE("2. tájékoztató tábla ",ALAPADATOK!A7," ",ALAPADATOK!B7," ",ALAPADATOK!C7," ",ALAPADATOK!D7," ",ALAPADATOK!E7," ",ALAPADATOK!F7," ",ALAPADATOK!G7," ",ALAPADATOK!H7)</f>
        <v>2. tájékoztató tábla a … / 2019 ( I.31. ) önkormányzati rendelethez</v>
      </c>
    </row>
    <row r="2" spans="1:10" ht="20.45" customHeight="1" thickBot="1" x14ac:dyDescent="0.3">
      <c r="I2" s="451" t="str">
        <f>'KV_1.sz.tájékoztató_t.'!E5</f>
        <v>Forintban!</v>
      </c>
      <c r="J2" s="758"/>
    </row>
    <row r="3" spans="1:10" s="452" customFormat="1" ht="26.45" customHeight="1" x14ac:dyDescent="0.2">
      <c r="A3" s="766" t="s">
        <v>69</v>
      </c>
      <c r="B3" s="761" t="s">
        <v>85</v>
      </c>
      <c r="C3" s="766" t="s">
        <v>86</v>
      </c>
      <c r="D3" s="766" t="str">
        <f>+CONCATENATE(LEFT(KV_ÖSSZEFÜGGÉSEK!A5,4)," előtti kifizetés")</f>
        <v>2019 előtti kifizetés</v>
      </c>
      <c r="E3" s="763" t="s">
        <v>68</v>
      </c>
      <c r="F3" s="764"/>
      <c r="G3" s="764"/>
      <c r="H3" s="765"/>
      <c r="I3" s="761" t="s">
        <v>51</v>
      </c>
      <c r="J3" s="758"/>
    </row>
    <row r="4" spans="1:10" s="453" customFormat="1" ht="32.450000000000003" customHeight="1" thickBot="1" x14ac:dyDescent="0.25">
      <c r="A4" s="767"/>
      <c r="B4" s="762"/>
      <c r="C4" s="762"/>
      <c r="D4" s="767"/>
      <c r="E4" s="249" t="str">
        <f>+CONCATENATE(LEFT(KV_ÖSSZEFÜGGÉSEK!A5,4),".")</f>
        <v>2019.</v>
      </c>
      <c r="F4" s="249" t="str">
        <f>+CONCATENATE(LEFT(KV_ÖSSZEFÜGGÉSEK!A5,4)+1,".")</f>
        <v>2020.</v>
      </c>
      <c r="G4" s="249" t="str">
        <f>+CONCATENATE(LEFT(KV_ÖSSZEFÜGGÉSEK!A5,4)+2,".")</f>
        <v>2021.</v>
      </c>
      <c r="H4" s="250" t="str">
        <f>+CONCATENATE(LEFT(KV_ÖSSZEFÜGGÉSEK!A5,4)+2,".",CHAR(10)," után")</f>
        <v>2021.
 után</v>
      </c>
      <c r="I4" s="762"/>
      <c r="J4" s="758"/>
    </row>
    <row r="5" spans="1:10" s="454" customFormat="1" ht="12.95" customHeight="1" thickBot="1" x14ac:dyDescent="0.25">
      <c r="A5" s="251" t="s">
        <v>490</v>
      </c>
      <c r="B5" s="252" t="s">
        <v>491</v>
      </c>
      <c r="C5" s="253" t="s">
        <v>492</v>
      </c>
      <c r="D5" s="252" t="s">
        <v>494</v>
      </c>
      <c r="E5" s="251" t="s">
        <v>493</v>
      </c>
      <c r="F5" s="253" t="s">
        <v>495</v>
      </c>
      <c r="G5" s="253" t="s">
        <v>496</v>
      </c>
      <c r="H5" s="254" t="s">
        <v>497</v>
      </c>
      <c r="I5" s="255" t="s">
        <v>498</v>
      </c>
      <c r="J5" s="758"/>
    </row>
    <row r="6" spans="1:10" ht="24.75" customHeight="1" thickBot="1" x14ac:dyDescent="0.25">
      <c r="A6" s="256" t="s">
        <v>18</v>
      </c>
      <c r="B6" s="257" t="s">
        <v>5</v>
      </c>
      <c r="C6" s="503"/>
      <c r="D6" s="672">
        <f>+D7+D8</f>
        <v>0</v>
      </c>
      <c r="E6" s="673">
        <f>+E7+E8</f>
        <v>0</v>
      </c>
      <c r="F6" s="674">
        <f>+F7+F8</f>
        <v>0</v>
      </c>
      <c r="G6" s="674">
        <f>+G7+G8</f>
        <v>0</v>
      </c>
      <c r="H6" s="675">
        <f>+H7+H8</f>
        <v>0</v>
      </c>
      <c r="I6" s="676">
        <f t="shared" ref="I6:I17" si="0">SUM(D6:H6)</f>
        <v>0</v>
      </c>
      <c r="J6" s="758"/>
    </row>
    <row r="7" spans="1:10" ht="20.100000000000001" customHeight="1" x14ac:dyDescent="0.2">
      <c r="A7" s="258" t="s">
        <v>19</v>
      </c>
      <c r="B7" s="62" t="s">
        <v>70</v>
      </c>
      <c r="C7" s="504"/>
      <c r="D7" s="677"/>
      <c r="E7" s="678"/>
      <c r="F7" s="679"/>
      <c r="G7" s="679"/>
      <c r="H7" s="680"/>
      <c r="I7" s="681">
        <f t="shared" si="0"/>
        <v>0</v>
      </c>
      <c r="J7" s="758"/>
    </row>
    <row r="8" spans="1:10" ht="20.100000000000001" customHeight="1" thickBot="1" x14ac:dyDescent="0.25">
      <c r="A8" s="258" t="s">
        <v>20</v>
      </c>
      <c r="B8" s="62" t="s">
        <v>70</v>
      </c>
      <c r="C8" s="504"/>
      <c r="D8" s="677"/>
      <c r="E8" s="678"/>
      <c r="F8" s="679"/>
      <c r="G8" s="679"/>
      <c r="H8" s="680"/>
      <c r="I8" s="681">
        <f t="shared" si="0"/>
        <v>0</v>
      </c>
      <c r="J8" s="758"/>
    </row>
    <row r="9" spans="1:10" ht="26.1" customHeight="1" thickBot="1" x14ac:dyDescent="0.25">
      <c r="A9" s="256" t="s">
        <v>21</v>
      </c>
      <c r="B9" s="257" t="s">
        <v>6</v>
      </c>
      <c r="C9" s="503"/>
      <c r="D9" s="672">
        <f>+D10+D11</f>
        <v>0</v>
      </c>
      <c r="E9" s="673">
        <f>+E10+E11</f>
        <v>0</v>
      </c>
      <c r="F9" s="674">
        <f>+F10+F11</f>
        <v>0</v>
      </c>
      <c r="G9" s="674">
        <f>+G10+G11</f>
        <v>0</v>
      </c>
      <c r="H9" s="675">
        <f>+H10+H11</f>
        <v>0</v>
      </c>
      <c r="I9" s="676">
        <f t="shared" si="0"/>
        <v>0</v>
      </c>
      <c r="J9" s="758"/>
    </row>
    <row r="10" spans="1:10" ht="20.100000000000001" customHeight="1" x14ac:dyDescent="0.2">
      <c r="A10" s="258" t="s">
        <v>22</v>
      </c>
      <c r="B10" s="62" t="s">
        <v>70</v>
      </c>
      <c r="C10" s="504"/>
      <c r="D10" s="677"/>
      <c r="E10" s="678"/>
      <c r="F10" s="679"/>
      <c r="G10" s="679"/>
      <c r="H10" s="680"/>
      <c r="I10" s="681">
        <f t="shared" si="0"/>
        <v>0</v>
      </c>
      <c r="J10" s="758"/>
    </row>
    <row r="11" spans="1:10" ht="20.100000000000001" customHeight="1" thickBot="1" x14ac:dyDescent="0.25">
      <c r="A11" s="258" t="s">
        <v>23</v>
      </c>
      <c r="B11" s="62" t="s">
        <v>70</v>
      </c>
      <c r="C11" s="504"/>
      <c r="D11" s="677"/>
      <c r="E11" s="678"/>
      <c r="F11" s="679"/>
      <c r="G11" s="679"/>
      <c r="H11" s="680"/>
      <c r="I11" s="681">
        <f t="shared" si="0"/>
        <v>0</v>
      </c>
      <c r="J11" s="758"/>
    </row>
    <row r="12" spans="1:10" ht="20.100000000000001" customHeight="1" thickBot="1" x14ac:dyDescent="0.25">
      <c r="A12" s="256" t="s">
        <v>24</v>
      </c>
      <c r="B12" s="257" t="s">
        <v>206</v>
      </c>
      <c r="C12" s="503"/>
      <c r="D12" s="672">
        <f>+D13</f>
        <v>0</v>
      </c>
      <c r="E12" s="673">
        <f>+E13</f>
        <v>0</v>
      </c>
      <c r="F12" s="674">
        <f>+F13</f>
        <v>0</v>
      </c>
      <c r="G12" s="674">
        <f>+G13</f>
        <v>0</v>
      </c>
      <c r="H12" s="675">
        <f>+H13</f>
        <v>0</v>
      </c>
      <c r="I12" s="676">
        <f t="shared" si="0"/>
        <v>0</v>
      </c>
      <c r="J12" s="758"/>
    </row>
    <row r="13" spans="1:10" ht="20.100000000000001" customHeight="1" thickBot="1" x14ac:dyDescent="0.25">
      <c r="A13" s="258" t="s">
        <v>25</v>
      </c>
      <c r="B13" s="62" t="s">
        <v>70</v>
      </c>
      <c r="C13" s="504"/>
      <c r="D13" s="677"/>
      <c r="E13" s="678"/>
      <c r="F13" s="679"/>
      <c r="G13" s="679"/>
      <c r="H13" s="680"/>
      <c r="I13" s="681">
        <f t="shared" si="0"/>
        <v>0</v>
      </c>
      <c r="J13" s="758"/>
    </row>
    <row r="14" spans="1:10" ht="20.100000000000001" customHeight="1" thickBot="1" x14ac:dyDescent="0.25">
      <c r="A14" s="256" t="s">
        <v>26</v>
      </c>
      <c r="B14" s="257" t="s">
        <v>207</v>
      </c>
      <c r="C14" s="503"/>
      <c r="D14" s="672">
        <f>+D15</f>
        <v>0</v>
      </c>
      <c r="E14" s="673">
        <f>+E15</f>
        <v>0</v>
      </c>
      <c r="F14" s="674">
        <f>+F15</f>
        <v>0</v>
      </c>
      <c r="G14" s="674">
        <f>+G15</f>
        <v>0</v>
      </c>
      <c r="H14" s="675">
        <f>+H15</f>
        <v>0</v>
      </c>
      <c r="I14" s="676">
        <f t="shared" si="0"/>
        <v>0</v>
      </c>
      <c r="J14" s="758"/>
    </row>
    <row r="15" spans="1:10" ht="20.100000000000001" customHeight="1" thickBot="1" x14ac:dyDescent="0.25">
      <c r="A15" s="259" t="s">
        <v>27</v>
      </c>
      <c r="B15" s="63" t="s">
        <v>70</v>
      </c>
      <c r="C15" s="505"/>
      <c r="D15" s="682"/>
      <c r="E15" s="683"/>
      <c r="F15" s="684"/>
      <c r="G15" s="684"/>
      <c r="H15" s="685"/>
      <c r="I15" s="686">
        <f t="shared" si="0"/>
        <v>0</v>
      </c>
      <c r="J15" s="758"/>
    </row>
    <row r="16" spans="1:10" ht="20.100000000000001" customHeight="1" thickBot="1" x14ac:dyDescent="0.25">
      <c r="A16" s="256" t="s">
        <v>28</v>
      </c>
      <c r="B16" s="260" t="s">
        <v>208</v>
      </c>
      <c r="C16" s="503"/>
      <c r="D16" s="672">
        <f>+D17</f>
        <v>0</v>
      </c>
      <c r="E16" s="673">
        <f>+E17</f>
        <v>0</v>
      </c>
      <c r="F16" s="674">
        <f>+F17</f>
        <v>0</v>
      </c>
      <c r="G16" s="674">
        <f>+G17</f>
        <v>0</v>
      </c>
      <c r="H16" s="675">
        <f>+H17</f>
        <v>0</v>
      </c>
      <c r="I16" s="676">
        <f t="shared" si="0"/>
        <v>0</v>
      </c>
      <c r="J16" s="758"/>
    </row>
    <row r="17" spans="1:10" ht="20.100000000000001" customHeight="1" thickBot="1" x14ac:dyDescent="0.25">
      <c r="A17" s="261" t="s">
        <v>29</v>
      </c>
      <c r="B17" s="64" t="s">
        <v>70</v>
      </c>
      <c r="C17" s="506"/>
      <c r="D17" s="687"/>
      <c r="E17" s="688"/>
      <c r="F17" s="689"/>
      <c r="G17" s="689"/>
      <c r="H17" s="690"/>
      <c r="I17" s="691">
        <f t="shared" si="0"/>
        <v>0</v>
      </c>
      <c r="J17" s="758"/>
    </row>
    <row r="18" spans="1:10" ht="20.100000000000001" customHeight="1" thickBot="1" x14ac:dyDescent="0.25">
      <c r="A18" s="759" t="s">
        <v>145</v>
      </c>
      <c r="B18" s="760"/>
      <c r="C18" s="692"/>
      <c r="D18" s="672">
        <f t="shared" ref="D18:I18" si="1">+D6+D9+D12+D14+D16</f>
        <v>0</v>
      </c>
      <c r="E18" s="673">
        <f t="shared" si="1"/>
        <v>0</v>
      </c>
      <c r="F18" s="674">
        <f t="shared" si="1"/>
        <v>0</v>
      </c>
      <c r="G18" s="674">
        <f t="shared" si="1"/>
        <v>0</v>
      </c>
      <c r="H18" s="675">
        <f t="shared" si="1"/>
        <v>0</v>
      </c>
      <c r="I18" s="676">
        <f t="shared" si="1"/>
        <v>0</v>
      </c>
      <c r="J18" s="758"/>
    </row>
  </sheetData>
  <mergeCells count="9">
    <mergeCell ref="J1:J18"/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BCA47-17CD-4469-910F-7DFA0D9A8B02}">
  <sheetPr>
    <tabColor rgb="FF92D050"/>
  </sheetPr>
  <dimension ref="A1:D33"/>
  <sheetViews>
    <sheetView topLeftCell="A6" zoomScale="120" zoomScaleNormal="120" workbookViewId="0">
      <selection activeCell="I22" sqref="I22"/>
    </sheetView>
  </sheetViews>
  <sheetFormatPr defaultRowHeight="12.75" x14ac:dyDescent="0.2"/>
  <cols>
    <col min="1" max="1" width="5.83203125" style="77" customWidth="1"/>
    <col min="2" max="2" width="54.83203125" style="3" customWidth="1"/>
    <col min="3" max="4" width="17.6640625" style="3" customWidth="1"/>
    <col min="5" max="16384" width="9.33203125" style="3"/>
  </cols>
  <sheetData>
    <row r="1" spans="1:4" ht="14.85" customHeight="1" x14ac:dyDescent="0.2">
      <c r="D1" s="623" t="str">
        <f>CONCATENATE("3. tájékoztató tábla ",ALAPADATOK!A7," ",ALAPADATOK!B7," ",ALAPADATOK!C7," ",ALAPADATOK!D7," ",ALAPADATOK!E7," ",ALAPADATOK!F7," ",ALAPADATOK!G7," ",ALAPADATOK!H7)</f>
        <v>3. tájékoztató tábla a … / 2019 ( I.31. ) önkormányzati rendelethez</v>
      </c>
    </row>
    <row r="3" spans="1:4" ht="31.5" customHeight="1" x14ac:dyDescent="0.25">
      <c r="B3" s="769" t="s">
        <v>7</v>
      </c>
      <c r="C3" s="769"/>
      <c r="D3" s="769"/>
    </row>
    <row r="4" spans="1:4" s="66" customFormat="1" ht="16.5" thickBot="1" x14ac:dyDescent="0.3">
      <c r="A4" s="65"/>
      <c r="B4" s="351"/>
      <c r="D4" s="42" t="str">
        <f>'KV_2.sz.tájékoztató_t.'!I2</f>
        <v>Forintban!</v>
      </c>
    </row>
    <row r="5" spans="1:4" s="68" customFormat="1" ht="48" customHeight="1" thickBot="1" x14ac:dyDescent="0.25">
      <c r="A5" s="67" t="s">
        <v>16</v>
      </c>
      <c r="B5" s="177" t="s">
        <v>17</v>
      </c>
      <c r="C5" s="177" t="s">
        <v>71</v>
      </c>
      <c r="D5" s="178" t="s">
        <v>72</v>
      </c>
    </row>
    <row r="6" spans="1:4" s="68" customFormat="1" ht="14.1" customHeight="1" thickBot="1" x14ac:dyDescent="0.25">
      <c r="A6" s="34" t="s">
        <v>490</v>
      </c>
      <c r="B6" s="180" t="s">
        <v>491</v>
      </c>
      <c r="C6" s="180" t="s">
        <v>492</v>
      </c>
      <c r="D6" s="181" t="s">
        <v>494</v>
      </c>
    </row>
    <row r="7" spans="1:4" ht="18" customHeight="1" x14ac:dyDescent="0.2">
      <c r="A7" s="124" t="s">
        <v>18</v>
      </c>
      <c r="B7" s="182" t="s">
        <v>166</v>
      </c>
      <c r="C7" s="693"/>
      <c r="D7" s="694"/>
    </row>
    <row r="8" spans="1:4" ht="18" customHeight="1" x14ac:dyDescent="0.2">
      <c r="A8" s="70" t="s">
        <v>19</v>
      </c>
      <c r="B8" s="183" t="s">
        <v>167</v>
      </c>
      <c r="C8" s="695"/>
      <c r="D8" s="696"/>
    </row>
    <row r="9" spans="1:4" ht="18" customHeight="1" x14ac:dyDescent="0.2">
      <c r="A9" s="70" t="s">
        <v>20</v>
      </c>
      <c r="B9" s="183" t="s">
        <v>120</v>
      </c>
      <c r="C9" s="695"/>
      <c r="D9" s="696"/>
    </row>
    <row r="10" spans="1:4" ht="18" customHeight="1" x14ac:dyDescent="0.2">
      <c r="A10" s="70" t="s">
        <v>21</v>
      </c>
      <c r="B10" s="183" t="s">
        <v>121</v>
      </c>
      <c r="C10" s="695"/>
      <c r="D10" s="696"/>
    </row>
    <row r="11" spans="1:4" ht="18" customHeight="1" x14ac:dyDescent="0.2">
      <c r="A11" s="70" t="s">
        <v>22</v>
      </c>
      <c r="B11" s="183" t="s">
        <v>159</v>
      </c>
      <c r="C11" s="695"/>
      <c r="D11" s="696"/>
    </row>
    <row r="12" spans="1:4" ht="18" customHeight="1" x14ac:dyDescent="0.2">
      <c r="A12" s="70" t="s">
        <v>23</v>
      </c>
      <c r="B12" s="183" t="s">
        <v>160</v>
      </c>
      <c r="C12" s="695"/>
      <c r="D12" s="696"/>
    </row>
    <row r="13" spans="1:4" ht="18" customHeight="1" x14ac:dyDescent="0.2">
      <c r="A13" s="70" t="s">
        <v>24</v>
      </c>
      <c r="B13" s="184" t="s">
        <v>161</v>
      </c>
      <c r="C13" s="695"/>
      <c r="D13" s="696"/>
    </row>
    <row r="14" spans="1:4" ht="18" customHeight="1" x14ac:dyDescent="0.2">
      <c r="A14" s="70" t="s">
        <v>26</v>
      </c>
      <c r="B14" s="184" t="s">
        <v>162</v>
      </c>
      <c r="C14" s="695"/>
      <c r="D14" s="696"/>
    </row>
    <row r="15" spans="1:4" ht="18" customHeight="1" x14ac:dyDescent="0.2">
      <c r="A15" s="70" t="s">
        <v>27</v>
      </c>
      <c r="B15" s="184" t="s">
        <v>163</v>
      </c>
      <c r="C15" s="695"/>
      <c r="D15" s="696"/>
    </row>
    <row r="16" spans="1:4" ht="18" customHeight="1" x14ac:dyDescent="0.2">
      <c r="A16" s="70" t="s">
        <v>28</v>
      </c>
      <c r="B16" s="184" t="s">
        <v>164</v>
      </c>
      <c r="C16" s="695"/>
      <c r="D16" s="696"/>
    </row>
    <row r="17" spans="1:4" ht="22.5" customHeight="1" x14ac:dyDescent="0.2">
      <c r="A17" s="70" t="s">
        <v>29</v>
      </c>
      <c r="B17" s="184" t="s">
        <v>165</v>
      </c>
      <c r="C17" s="695"/>
      <c r="D17" s="696"/>
    </row>
    <row r="18" spans="1:4" ht="18" customHeight="1" x14ac:dyDescent="0.2">
      <c r="A18" s="70" t="s">
        <v>30</v>
      </c>
      <c r="B18" s="183" t="s">
        <v>122</v>
      </c>
      <c r="C18" s="695"/>
      <c r="D18" s="696"/>
    </row>
    <row r="19" spans="1:4" ht="18" customHeight="1" x14ac:dyDescent="0.2">
      <c r="A19" s="70" t="s">
        <v>31</v>
      </c>
      <c r="B19" s="183" t="s">
        <v>9</v>
      </c>
      <c r="C19" s="695"/>
      <c r="D19" s="696"/>
    </row>
    <row r="20" spans="1:4" ht="18" customHeight="1" x14ac:dyDescent="0.2">
      <c r="A20" s="70" t="s">
        <v>32</v>
      </c>
      <c r="B20" s="183" t="s">
        <v>8</v>
      </c>
      <c r="C20" s="695"/>
      <c r="D20" s="696"/>
    </row>
    <row r="21" spans="1:4" ht="18" customHeight="1" x14ac:dyDescent="0.2">
      <c r="A21" s="70" t="s">
        <v>33</v>
      </c>
      <c r="B21" s="183" t="s">
        <v>123</v>
      </c>
      <c r="C21" s="695"/>
      <c r="D21" s="696"/>
    </row>
    <row r="22" spans="1:4" ht="18" customHeight="1" x14ac:dyDescent="0.2">
      <c r="A22" s="70" t="s">
        <v>34</v>
      </c>
      <c r="B22" s="183" t="s">
        <v>124</v>
      </c>
      <c r="C22" s="695"/>
      <c r="D22" s="696"/>
    </row>
    <row r="23" spans="1:4" ht="18" customHeight="1" x14ac:dyDescent="0.2">
      <c r="A23" s="70" t="s">
        <v>35</v>
      </c>
      <c r="B23" s="115"/>
      <c r="C23" s="697"/>
      <c r="D23" s="696"/>
    </row>
    <row r="24" spans="1:4" ht="18" customHeight="1" x14ac:dyDescent="0.2">
      <c r="A24" s="70" t="s">
        <v>36</v>
      </c>
      <c r="B24" s="73"/>
      <c r="C24" s="697"/>
      <c r="D24" s="696"/>
    </row>
    <row r="25" spans="1:4" ht="18" customHeight="1" x14ac:dyDescent="0.2">
      <c r="A25" s="70" t="s">
        <v>37</v>
      </c>
      <c r="B25" s="73"/>
      <c r="C25" s="697"/>
      <c r="D25" s="696"/>
    </row>
    <row r="26" spans="1:4" ht="18" customHeight="1" x14ac:dyDescent="0.2">
      <c r="A26" s="70" t="s">
        <v>38</v>
      </c>
      <c r="B26" s="73"/>
      <c r="C26" s="697"/>
      <c r="D26" s="696"/>
    </row>
    <row r="27" spans="1:4" ht="18" customHeight="1" x14ac:dyDescent="0.2">
      <c r="A27" s="70" t="s">
        <v>39</v>
      </c>
      <c r="B27" s="73"/>
      <c r="C27" s="697"/>
      <c r="D27" s="696"/>
    </row>
    <row r="28" spans="1:4" ht="18" customHeight="1" x14ac:dyDescent="0.2">
      <c r="A28" s="70" t="s">
        <v>40</v>
      </c>
      <c r="B28" s="73"/>
      <c r="C28" s="697"/>
      <c r="D28" s="696"/>
    </row>
    <row r="29" spans="1:4" ht="18" customHeight="1" x14ac:dyDescent="0.2">
      <c r="A29" s="70" t="s">
        <v>41</v>
      </c>
      <c r="B29" s="73"/>
      <c r="C29" s="697"/>
      <c r="D29" s="696"/>
    </row>
    <row r="30" spans="1:4" ht="18" customHeight="1" x14ac:dyDescent="0.2">
      <c r="A30" s="70" t="s">
        <v>42</v>
      </c>
      <c r="B30" s="73"/>
      <c r="C30" s="697"/>
      <c r="D30" s="696"/>
    </row>
    <row r="31" spans="1:4" ht="18" customHeight="1" thickBot="1" x14ac:dyDescent="0.25">
      <c r="A31" s="125" t="s">
        <v>43</v>
      </c>
      <c r="B31" s="74"/>
      <c r="C31" s="698"/>
      <c r="D31" s="699"/>
    </row>
    <row r="32" spans="1:4" ht="18" customHeight="1" thickBot="1" x14ac:dyDescent="0.25">
      <c r="A32" s="35" t="s">
        <v>44</v>
      </c>
      <c r="B32" s="188" t="s">
        <v>53</v>
      </c>
      <c r="C32" s="700">
        <f>+C7+C8+C9+C10+C11+C18+C19+C20+C21+C22+C23+C24+C25+C26+C27+C28+C29+C30+C31</f>
        <v>0</v>
      </c>
      <c r="D32" s="701">
        <f>+D7+D8+D9+D10+D11+D18+D19+D20+D21+D22+D23+D24+D25+D26+D27+D28+D29+D30+D31</f>
        <v>0</v>
      </c>
    </row>
    <row r="33" spans="1:4" ht="8.4499999999999993" customHeight="1" x14ac:dyDescent="0.2">
      <c r="A33" s="76"/>
      <c r="B33" s="768"/>
      <c r="C33" s="768"/>
      <c r="D33" s="768"/>
    </row>
  </sheetData>
  <mergeCells count="2">
    <mergeCell ref="B33:D33"/>
    <mergeCell ref="B3:D3"/>
  </mergeCells>
  <phoneticPr fontId="29" type="noConversion"/>
  <printOptions horizontalCentered="1"/>
  <pageMargins left="0.78740157480314965" right="0.78740157480314965" top="1.06" bottom="0.98425196850393704" header="0.78740157480314965" footer="0.78740157480314965"/>
  <pageSetup paperSize="9" scale="95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CE651-ED34-4A06-B149-2503B52166AC}">
  <sheetPr codeName="Munka25">
    <tabColor rgb="FF92D050"/>
  </sheetPr>
  <dimension ref="A1:Q82"/>
  <sheetViews>
    <sheetView zoomScale="120" zoomScaleNormal="120" workbookViewId="0">
      <selection activeCell="O14" sqref="O14"/>
    </sheetView>
  </sheetViews>
  <sheetFormatPr defaultRowHeight="15.75" x14ac:dyDescent="0.25"/>
  <cols>
    <col min="1" max="1" width="4.83203125" style="93" customWidth="1"/>
    <col min="2" max="2" width="31.1640625" style="105" customWidth="1"/>
    <col min="3" max="4" width="9" style="105" customWidth="1"/>
    <col min="5" max="5" width="9.5" style="105" customWidth="1"/>
    <col min="6" max="6" width="8.83203125" style="105" customWidth="1"/>
    <col min="7" max="7" width="8.6640625" style="105" customWidth="1"/>
    <col min="8" max="8" width="8.83203125" style="105" customWidth="1"/>
    <col min="9" max="9" width="8.1640625" style="105" customWidth="1"/>
    <col min="10" max="14" width="9.5" style="105" customWidth="1"/>
    <col min="15" max="15" width="12.6640625" style="93" customWidth="1"/>
    <col min="16" max="16384" width="9.33203125" style="105"/>
  </cols>
  <sheetData>
    <row r="1" spans="1:17" x14ac:dyDescent="0.25">
      <c r="M1" s="615"/>
      <c r="N1" s="553"/>
      <c r="O1" s="623" t="str">
        <f>CONCATENATE("4. tájékoztató tábla ",ALAPADATOK!A7," ",ALAPADATOK!B7," ",ALAPADATOK!C7," ",ALAPADATOK!D7," ",ALAPADATOK!E7," ",ALAPADATOK!F7," ",ALAPADATOK!G7," ",ALAPADATOK!H7)</f>
        <v>4. tájékoztató tábla a … / 2019 ( I.31. ) önkormányzati rendelethez</v>
      </c>
    </row>
    <row r="2" spans="1:17" ht="31.5" customHeight="1" x14ac:dyDescent="0.25">
      <c r="A2" s="773" t="str">
        <f>+CONCATENATE("Előirányzat-felhasználási terv",CHAR(10),LEFT(KV_ÖSSZEFÜGGÉSEK!A5,4),". évre")</f>
        <v>Előirányzat-felhasználási terv
2019. évre</v>
      </c>
      <c r="B2" s="774"/>
      <c r="C2" s="774"/>
      <c r="D2" s="774"/>
      <c r="E2" s="774"/>
      <c r="F2" s="774"/>
      <c r="G2" s="774"/>
      <c r="H2" s="774"/>
      <c r="I2" s="774"/>
      <c r="J2" s="774"/>
      <c r="K2" s="774"/>
      <c r="L2" s="774"/>
      <c r="M2" s="774"/>
      <c r="N2" s="774"/>
      <c r="O2" s="774"/>
    </row>
    <row r="3" spans="1:17" ht="16.5" thickBot="1" x14ac:dyDescent="0.3">
      <c r="O3" s="4" t="str">
        <f>'KV_3.sz.tájékoztató_t.'!D4</f>
        <v>Forintban!</v>
      </c>
    </row>
    <row r="4" spans="1:17" s="93" customFormat="1" ht="26.1" customHeight="1" thickBot="1" x14ac:dyDescent="0.3">
      <c r="A4" s="90" t="s">
        <v>16</v>
      </c>
      <c r="B4" s="91" t="s">
        <v>61</v>
      </c>
      <c r="C4" s="91" t="s">
        <v>73</v>
      </c>
      <c r="D4" s="91" t="s">
        <v>74</v>
      </c>
      <c r="E4" s="91" t="s">
        <v>75</v>
      </c>
      <c r="F4" s="91" t="s">
        <v>76</v>
      </c>
      <c r="G4" s="91" t="s">
        <v>77</v>
      </c>
      <c r="H4" s="91" t="s">
        <v>78</v>
      </c>
      <c r="I4" s="91" t="s">
        <v>79</v>
      </c>
      <c r="J4" s="91" t="s">
        <v>80</v>
      </c>
      <c r="K4" s="91" t="s">
        <v>81</v>
      </c>
      <c r="L4" s="91" t="s">
        <v>82</v>
      </c>
      <c r="M4" s="91" t="s">
        <v>83</v>
      </c>
      <c r="N4" s="91" t="s">
        <v>84</v>
      </c>
      <c r="O4" s="92" t="s">
        <v>53</v>
      </c>
    </row>
    <row r="5" spans="1:17" s="95" customFormat="1" ht="15.2" customHeight="1" thickBot="1" x14ac:dyDescent="0.25">
      <c r="A5" s="94" t="s">
        <v>18</v>
      </c>
      <c r="B5" s="770" t="s">
        <v>56</v>
      </c>
      <c r="C5" s="771"/>
      <c r="D5" s="771"/>
      <c r="E5" s="771"/>
      <c r="F5" s="771"/>
      <c r="G5" s="771"/>
      <c r="H5" s="771"/>
      <c r="I5" s="771"/>
      <c r="J5" s="771"/>
      <c r="K5" s="771"/>
      <c r="L5" s="771"/>
      <c r="M5" s="771"/>
      <c r="N5" s="771"/>
      <c r="O5" s="772"/>
    </row>
    <row r="6" spans="1:17" s="95" customFormat="1" ht="22.5" x14ac:dyDescent="0.2">
      <c r="A6" s="96" t="s">
        <v>19</v>
      </c>
      <c r="B6" s="455" t="s">
        <v>371</v>
      </c>
      <c r="C6" s="507">
        <v>8369912</v>
      </c>
      <c r="D6" s="507">
        <v>8369912</v>
      </c>
      <c r="E6" s="507">
        <v>8369912</v>
      </c>
      <c r="F6" s="507">
        <v>8369912</v>
      </c>
      <c r="G6" s="507">
        <v>8369912</v>
      </c>
      <c r="H6" s="507">
        <v>8369912</v>
      </c>
      <c r="I6" s="507">
        <v>8369912</v>
      </c>
      <c r="J6" s="507">
        <v>8369912</v>
      </c>
      <c r="K6" s="507">
        <v>8369912</v>
      </c>
      <c r="L6" s="507">
        <v>8369912</v>
      </c>
      <c r="M6" s="507">
        <v>8369912</v>
      </c>
      <c r="N6" s="507">
        <v>8369910</v>
      </c>
      <c r="O6" s="97">
        <f t="shared" ref="O6:O26" si="0">SUM(C6:N6)</f>
        <v>100438942</v>
      </c>
      <c r="Q6" s="619"/>
    </row>
    <row r="7" spans="1:17" s="100" customFormat="1" ht="22.5" x14ac:dyDescent="0.2">
      <c r="A7" s="98" t="s">
        <v>20</v>
      </c>
      <c r="B7" s="264" t="s">
        <v>416</v>
      </c>
      <c r="C7" s="508">
        <v>1313676</v>
      </c>
      <c r="D7" s="508">
        <v>1313676</v>
      </c>
      <c r="E7" s="508">
        <v>1313676</v>
      </c>
      <c r="F7" s="508">
        <v>1313676</v>
      </c>
      <c r="G7" s="508">
        <v>1313676</v>
      </c>
      <c r="H7" s="508">
        <v>1313676</v>
      </c>
      <c r="I7" s="508">
        <v>1313676</v>
      </c>
      <c r="J7" s="508">
        <v>1313676</v>
      </c>
      <c r="K7" s="508">
        <v>1313676</v>
      </c>
      <c r="L7" s="508">
        <v>1313676</v>
      </c>
      <c r="M7" s="508">
        <v>1313676</v>
      </c>
      <c r="N7" s="508">
        <v>1313676</v>
      </c>
      <c r="O7" s="99">
        <f t="shared" si="0"/>
        <v>15764112</v>
      </c>
    </row>
    <row r="8" spans="1:17" s="100" customFormat="1" ht="22.5" x14ac:dyDescent="0.2">
      <c r="A8" s="98" t="s">
        <v>21</v>
      </c>
      <c r="B8" s="263" t="s">
        <v>417</v>
      </c>
      <c r="C8" s="509"/>
      <c r="D8" s="509"/>
      <c r="E8" s="509"/>
      <c r="F8" s="509"/>
      <c r="G8" s="509"/>
      <c r="H8" s="509">
        <v>117478820</v>
      </c>
      <c r="I8" s="509"/>
      <c r="J8" s="509"/>
      <c r="K8" s="509"/>
      <c r="L8" s="509"/>
      <c r="M8" s="509"/>
      <c r="N8" s="509"/>
      <c r="O8" s="101">
        <f t="shared" si="0"/>
        <v>117478820</v>
      </c>
    </row>
    <row r="9" spans="1:17" s="100" customFormat="1" ht="14.1" customHeight="1" x14ac:dyDescent="0.2">
      <c r="A9" s="98" t="s">
        <v>22</v>
      </c>
      <c r="B9" s="262" t="s">
        <v>173</v>
      </c>
      <c r="C9" s="508"/>
      <c r="D9" s="508"/>
      <c r="E9" s="508">
        <v>19962000</v>
      </c>
      <c r="F9" s="508">
        <v>19962000</v>
      </c>
      <c r="G9" s="508">
        <v>19962000</v>
      </c>
      <c r="H9" s="508">
        <v>19962000</v>
      </c>
      <c r="I9" s="508">
        <v>19962000</v>
      </c>
      <c r="J9" s="508">
        <v>19962000</v>
      </c>
      <c r="K9" s="508">
        <v>19962000</v>
      </c>
      <c r="L9" s="508">
        <v>19962000</v>
      </c>
      <c r="M9" s="508">
        <v>19962000</v>
      </c>
      <c r="N9" s="508">
        <v>19962000</v>
      </c>
      <c r="O9" s="99">
        <f t="shared" si="0"/>
        <v>199620000</v>
      </c>
    </row>
    <row r="10" spans="1:17" s="100" customFormat="1" ht="14.1" customHeight="1" x14ac:dyDescent="0.2">
      <c r="A10" s="98" t="s">
        <v>23</v>
      </c>
      <c r="B10" s="262" t="s">
        <v>418</v>
      </c>
      <c r="C10" s="508">
        <v>2541621</v>
      </c>
      <c r="D10" s="508">
        <v>2541621</v>
      </c>
      <c r="E10" s="508">
        <v>2541621</v>
      </c>
      <c r="F10" s="508">
        <v>2541621</v>
      </c>
      <c r="G10" s="508">
        <v>2541621</v>
      </c>
      <c r="H10" s="508">
        <v>2541621</v>
      </c>
      <c r="I10" s="508">
        <v>2541621</v>
      </c>
      <c r="J10" s="508">
        <v>2541621</v>
      </c>
      <c r="K10" s="508">
        <v>2541621</v>
      </c>
      <c r="L10" s="508">
        <v>2541621</v>
      </c>
      <c r="M10" s="508">
        <v>2541621</v>
      </c>
      <c r="N10" s="508">
        <v>2541518</v>
      </c>
      <c r="O10" s="99">
        <f t="shared" si="0"/>
        <v>30499349</v>
      </c>
    </row>
    <row r="11" spans="1:17" s="100" customFormat="1" ht="14.1" customHeight="1" x14ac:dyDescent="0.2">
      <c r="A11" s="98" t="s">
        <v>24</v>
      </c>
      <c r="B11" s="262" t="s">
        <v>10</v>
      </c>
      <c r="C11" s="508"/>
      <c r="D11" s="508"/>
      <c r="E11" s="508"/>
      <c r="F11" s="508"/>
      <c r="G11" s="508"/>
      <c r="H11" s="508"/>
      <c r="I11" s="508"/>
      <c r="J11" s="508"/>
      <c r="K11" s="508"/>
      <c r="L11" s="508"/>
      <c r="M11" s="508"/>
      <c r="N11" s="508"/>
      <c r="O11" s="99">
        <f t="shared" si="0"/>
        <v>0</v>
      </c>
    </row>
    <row r="12" spans="1:17" s="100" customFormat="1" ht="14.1" customHeight="1" x14ac:dyDescent="0.2">
      <c r="A12" s="98" t="s">
        <v>25</v>
      </c>
      <c r="B12" s="262" t="s">
        <v>373</v>
      </c>
      <c r="C12" s="508"/>
      <c r="D12" s="508"/>
      <c r="E12" s="508"/>
      <c r="F12" s="508"/>
      <c r="G12" s="508"/>
      <c r="H12" s="508"/>
      <c r="I12" s="508"/>
      <c r="J12" s="508"/>
      <c r="K12" s="508"/>
      <c r="L12" s="508"/>
      <c r="M12" s="508"/>
      <c r="N12" s="508"/>
      <c r="O12" s="99">
        <f t="shared" si="0"/>
        <v>0</v>
      </c>
    </row>
    <row r="13" spans="1:17" s="100" customFormat="1" ht="22.5" x14ac:dyDescent="0.2">
      <c r="A13" s="98" t="s">
        <v>26</v>
      </c>
      <c r="B13" s="264" t="s">
        <v>404</v>
      </c>
      <c r="C13" s="508">
        <v>168750</v>
      </c>
      <c r="D13" s="508">
        <v>168750</v>
      </c>
      <c r="E13" s="508">
        <v>168750</v>
      </c>
      <c r="F13" s="508">
        <v>168750</v>
      </c>
      <c r="G13" s="508">
        <v>168750</v>
      </c>
      <c r="H13" s="508">
        <v>168750</v>
      </c>
      <c r="I13" s="508">
        <v>168750</v>
      </c>
      <c r="J13" s="508">
        <v>168750</v>
      </c>
      <c r="K13" s="508">
        <v>168750</v>
      </c>
      <c r="L13" s="508">
        <v>168750</v>
      </c>
      <c r="M13" s="508">
        <v>168750</v>
      </c>
      <c r="N13" s="508">
        <v>168750</v>
      </c>
      <c r="O13" s="99">
        <f t="shared" si="0"/>
        <v>2025000</v>
      </c>
    </row>
    <row r="14" spans="1:17" s="100" customFormat="1" ht="14.1" customHeight="1" thickBot="1" x14ac:dyDescent="0.25">
      <c r="A14" s="98" t="s">
        <v>27</v>
      </c>
      <c r="B14" s="262" t="s">
        <v>11</v>
      </c>
      <c r="C14" s="508">
        <v>35269475</v>
      </c>
      <c r="D14" s="508">
        <v>62342997</v>
      </c>
      <c r="E14" s="508">
        <v>14739865</v>
      </c>
      <c r="F14" s="508">
        <v>5085605</v>
      </c>
      <c r="G14" s="508">
        <v>5085605</v>
      </c>
      <c r="H14" s="508">
        <v>5085605</v>
      </c>
      <c r="I14" s="508">
        <v>5085605</v>
      </c>
      <c r="J14" s="508">
        <v>5085605</v>
      </c>
      <c r="K14" s="508">
        <v>121500292</v>
      </c>
      <c r="L14" s="508">
        <v>5085605</v>
      </c>
      <c r="M14" s="508">
        <v>5085605</v>
      </c>
      <c r="N14" s="508">
        <v>5085715</v>
      </c>
      <c r="O14" s="99">
        <f t="shared" si="0"/>
        <v>274537579</v>
      </c>
    </row>
    <row r="15" spans="1:17" s="95" customFormat="1" ht="15.95" customHeight="1" thickBot="1" x14ac:dyDescent="0.25">
      <c r="A15" s="94" t="s">
        <v>28</v>
      </c>
      <c r="B15" s="36" t="s">
        <v>109</v>
      </c>
      <c r="C15" s="510">
        <f t="shared" ref="C15:N15" si="1">SUM(C6:C14)</f>
        <v>47663434</v>
      </c>
      <c r="D15" s="510">
        <f t="shared" si="1"/>
        <v>74736956</v>
      </c>
      <c r="E15" s="510">
        <f t="shared" si="1"/>
        <v>47095824</v>
      </c>
      <c r="F15" s="510">
        <f t="shared" si="1"/>
        <v>37441564</v>
      </c>
      <c r="G15" s="510">
        <f t="shared" si="1"/>
        <v>37441564</v>
      </c>
      <c r="H15" s="510">
        <f t="shared" si="1"/>
        <v>154920384</v>
      </c>
      <c r="I15" s="510">
        <f t="shared" si="1"/>
        <v>37441564</v>
      </c>
      <c r="J15" s="510">
        <f t="shared" si="1"/>
        <v>37441564</v>
      </c>
      <c r="K15" s="510">
        <f t="shared" si="1"/>
        <v>153856251</v>
      </c>
      <c r="L15" s="510">
        <f t="shared" si="1"/>
        <v>37441564</v>
      </c>
      <c r="M15" s="510">
        <f t="shared" si="1"/>
        <v>37441564</v>
      </c>
      <c r="N15" s="510">
        <f t="shared" si="1"/>
        <v>37441569</v>
      </c>
      <c r="O15" s="702">
        <f>SUM(C15:N15)</f>
        <v>740363802</v>
      </c>
    </row>
    <row r="16" spans="1:17" s="95" customFormat="1" ht="15.2" customHeight="1" thickBot="1" x14ac:dyDescent="0.25">
      <c r="A16" s="94" t="s">
        <v>29</v>
      </c>
      <c r="B16" s="770" t="s">
        <v>57</v>
      </c>
      <c r="C16" s="771"/>
      <c r="D16" s="771"/>
      <c r="E16" s="771"/>
      <c r="F16" s="771"/>
      <c r="G16" s="771"/>
      <c r="H16" s="771"/>
      <c r="I16" s="771"/>
      <c r="J16" s="771"/>
      <c r="K16" s="771"/>
      <c r="L16" s="771"/>
      <c r="M16" s="771"/>
      <c r="N16" s="771"/>
      <c r="O16" s="772"/>
    </row>
    <row r="17" spans="1:15" s="100" customFormat="1" ht="14.1" customHeight="1" x14ac:dyDescent="0.2">
      <c r="A17" s="102" t="s">
        <v>30</v>
      </c>
      <c r="B17" s="265" t="s">
        <v>62</v>
      </c>
      <c r="C17" s="509">
        <v>11748387</v>
      </c>
      <c r="D17" s="509">
        <v>11748387</v>
      </c>
      <c r="E17" s="509">
        <v>11748387</v>
      </c>
      <c r="F17" s="509">
        <v>11748387</v>
      </c>
      <c r="G17" s="509">
        <v>11748387</v>
      </c>
      <c r="H17" s="509">
        <v>11748387</v>
      </c>
      <c r="I17" s="509">
        <v>11748387</v>
      </c>
      <c r="J17" s="509">
        <v>11748387</v>
      </c>
      <c r="K17" s="509">
        <v>11748387</v>
      </c>
      <c r="L17" s="509">
        <v>11748387</v>
      </c>
      <c r="M17" s="509">
        <v>11748387</v>
      </c>
      <c r="N17" s="509">
        <v>11748387</v>
      </c>
      <c r="O17" s="101">
        <f t="shared" si="0"/>
        <v>140980644</v>
      </c>
    </row>
    <row r="18" spans="1:15" s="100" customFormat="1" ht="27.2" customHeight="1" x14ac:dyDescent="0.2">
      <c r="A18" s="98" t="s">
        <v>31</v>
      </c>
      <c r="B18" s="264" t="s">
        <v>182</v>
      </c>
      <c r="C18" s="508">
        <v>2402428</v>
      </c>
      <c r="D18" s="508">
        <v>2402428</v>
      </c>
      <c r="E18" s="508">
        <v>2402428</v>
      </c>
      <c r="F18" s="508">
        <v>2402428</v>
      </c>
      <c r="G18" s="508">
        <v>2402428</v>
      </c>
      <c r="H18" s="508">
        <v>2402428</v>
      </c>
      <c r="I18" s="508">
        <v>2402428</v>
      </c>
      <c r="J18" s="508">
        <v>2402428</v>
      </c>
      <c r="K18" s="508">
        <v>2402428</v>
      </c>
      <c r="L18" s="508">
        <v>2402428</v>
      </c>
      <c r="M18" s="508">
        <v>2402428</v>
      </c>
      <c r="N18" s="508">
        <v>2402423</v>
      </c>
      <c r="O18" s="99">
        <f t="shared" si="0"/>
        <v>28829131</v>
      </c>
    </row>
    <row r="19" spans="1:15" s="100" customFormat="1" ht="14.1" customHeight="1" x14ac:dyDescent="0.2">
      <c r="A19" s="98" t="s">
        <v>32</v>
      </c>
      <c r="B19" s="262" t="s">
        <v>139</v>
      </c>
      <c r="C19" s="508">
        <v>18552860</v>
      </c>
      <c r="D19" s="508">
        <v>18552860</v>
      </c>
      <c r="E19" s="508">
        <v>18552860</v>
      </c>
      <c r="F19" s="508">
        <v>18552860</v>
      </c>
      <c r="G19" s="508">
        <v>18552860</v>
      </c>
      <c r="H19" s="508">
        <v>18552860</v>
      </c>
      <c r="I19" s="508">
        <v>18552860</v>
      </c>
      <c r="J19" s="508">
        <v>18552860</v>
      </c>
      <c r="K19" s="508">
        <v>21552860</v>
      </c>
      <c r="L19" s="508">
        <v>18552860</v>
      </c>
      <c r="M19" s="508">
        <v>18552860</v>
      </c>
      <c r="N19" s="508">
        <v>18552863</v>
      </c>
      <c r="O19" s="99">
        <f t="shared" si="0"/>
        <v>225634323</v>
      </c>
    </row>
    <row r="20" spans="1:15" s="100" customFormat="1" ht="14.1" customHeight="1" x14ac:dyDescent="0.2">
      <c r="A20" s="98" t="s">
        <v>33</v>
      </c>
      <c r="B20" s="262" t="s">
        <v>183</v>
      </c>
      <c r="C20" s="508">
        <v>1111666</v>
      </c>
      <c r="D20" s="508">
        <v>1111666</v>
      </c>
      <c r="E20" s="508">
        <v>1111666</v>
      </c>
      <c r="F20" s="508">
        <v>1111666</v>
      </c>
      <c r="G20" s="508">
        <v>1111666</v>
      </c>
      <c r="H20" s="508">
        <v>1111666</v>
      </c>
      <c r="I20" s="508">
        <v>1111666</v>
      </c>
      <c r="J20" s="508">
        <v>1111666</v>
      </c>
      <c r="K20" s="508">
        <v>1111666</v>
      </c>
      <c r="L20" s="508">
        <v>1111666</v>
      </c>
      <c r="M20" s="508">
        <v>1111666</v>
      </c>
      <c r="N20" s="508">
        <v>1111674</v>
      </c>
      <c r="O20" s="99">
        <f t="shared" si="0"/>
        <v>13340000</v>
      </c>
    </row>
    <row r="21" spans="1:15" s="100" customFormat="1" ht="14.1" customHeight="1" x14ac:dyDescent="0.2">
      <c r="A21" s="98" t="s">
        <v>34</v>
      </c>
      <c r="B21" s="262" t="s">
        <v>12</v>
      </c>
      <c r="C21" s="508">
        <v>3626223</v>
      </c>
      <c r="D21" s="508">
        <v>3626223</v>
      </c>
      <c r="E21" s="508">
        <v>3626223</v>
      </c>
      <c r="F21" s="508">
        <v>3626223</v>
      </c>
      <c r="G21" s="508">
        <v>3626223</v>
      </c>
      <c r="H21" s="508">
        <v>3626223</v>
      </c>
      <c r="I21" s="508">
        <v>3626223</v>
      </c>
      <c r="J21" s="508">
        <v>3626223</v>
      </c>
      <c r="K21" s="508">
        <v>3626223</v>
      </c>
      <c r="L21" s="508">
        <v>3626223</v>
      </c>
      <c r="M21" s="508">
        <v>3626223</v>
      </c>
      <c r="N21" s="508">
        <v>3626222</v>
      </c>
      <c r="O21" s="99">
        <f t="shared" si="0"/>
        <v>43514675</v>
      </c>
    </row>
    <row r="22" spans="1:15" s="100" customFormat="1" ht="14.1" customHeight="1" x14ac:dyDescent="0.2">
      <c r="A22" s="98" t="s">
        <v>35</v>
      </c>
      <c r="B22" s="262" t="s">
        <v>227</v>
      </c>
      <c r="C22" s="508">
        <v>10221870</v>
      </c>
      <c r="D22" s="508">
        <v>37295392</v>
      </c>
      <c r="E22" s="508"/>
      <c r="F22" s="508"/>
      <c r="G22" s="508"/>
      <c r="H22" s="508">
        <v>117478820</v>
      </c>
      <c r="I22" s="508"/>
      <c r="J22" s="508"/>
      <c r="K22" s="508">
        <v>113414687</v>
      </c>
      <c r="L22" s="508"/>
      <c r="M22" s="508"/>
      <c r="N22" s="508"/>
      <c r="O22" s="99">
        <f t="shared" si="0"/>
        <v>278410769</v>
      </c>
    </row>
    <row r="23" spans="1:15" s="100" customFormat="1" x14ac:dyDescent="0.2">
      <c r="A23" s="98" t="s">
        <v>36</v>
      </c>
      <c r="B23" s="264" t="s">
        <v>186</v>
      </c>
      <c r="C23" s="508"/>
      <c r="D23" s="508"/>
      <c r="E23" s="508"/>
      <c r="F23" s="508"/>
      <c r="G23" s="508"/>
      <c r="H23" s="508"/>
      <c r="I23" s="508"/>
      <c r="J23" s="508"/>
      <c r="K23" s="508"/>
      <c r="L23" s="508"/>
      <c r="M23" s="508"/>
      <c r="N23" s="508"/>
      <c r="O23" s="99">
        <f t="shared" si="0"/>
        <v>0</v>
      </c>
    </row>
    <row r="24" spans="1:15" s="100" customFormat="1" ht="14.1" customHeight="1" x14ac:dyDescent="0.2">
      <c r="A24" s="98" t="s">
        <v>37</v>
      </c>
      <c r="B24" s="262" t="s">
        <v>229</v>
      </c>
      <c r="C24" s="508"/>
      <c r="D24" s="508"/>
      <c r="E24" s="508">
        <v>9654260</v>
      </c>
      <c r="F24" s="508"/>
      <c r="G24" s="508"/>
      <c r="H24" s="508"/>
      <c r="I24" s="508"/>
      <c r="J24" s="508"/>
      <c r="K24" s="508"/>
      <c r="L24" s="508"/>
      <c r="M24" s="508"/>
      <c r="N24" s="508"/>
      <c r="O24" s="99">
        <f t="shared" si="0"/>
        <v>9654260</v>
      </c>
    </row>
    <row r="25" spans="1:15" s="100" customFormat="1" ht="14.1" customHeight="1" thickBot="1" x14ac:dyDescent="0.25">
      <c r="A25" s="98" t="s">
        <v>38</v>
      </c>
      <c r="B25" s="262" t="s">
        <v>13</v>
      </c>
      <c r="C25" s="508"/>
      <c r="D25" s="508"/>
      <c r="E25" s="508"/>
      <c r="F25" s="508"/>
      <c r="G25" s="508"/>
      <c r="H25" s="508"/>
      <c r="I25" s="508"/>
      <c r="J25" s="508"/>
      <c r="K25" s="508"/>
      <c r="L25" s="508"/>
      <c r="M25" s="508"/>
      <c r="N25" s="508"/>
      <c r="O25" s="99">
        <f t="shared" si="0"/>
        <v>0</v>
      </c>
    </row>
    <row r="26" spans="1:15" s="95" customFormat="1" ht="15.95" customHeight="1" thickBot="1" x14ac:dyDescent="0.25">
      <c r="A26" s="103" t="s">
        <v>39</v>
      </c>
      <c r="B26" s="36" t="s">
        <v>110</v>
      </c>
      <c r="C26" s="510">
        <f t="shared" ref="C26:N26" si="2">SUM(C17:C25)</f>
        <v>47663434</v>
      </c>
      <c r="D26" s="510">
        <f t="shared" si="2"/>
        <v>74736956</v>
      </c>
      <c r="E26" s="510">
        <f t="shared" si="2"/>
        <v>47095824</v>
      </c>
      <c r="F26" s="510">
        <f t="shared" si="2"/>
        <v>37441564</v>
      </c>
      <c r="G26" s="510">
        <f t="shared" si="2"/>
        <v>37441564</v>
      </c>
      <c r="H26" s="510">
        <f t="shared" si="2"/>
        <v>154920384</v>
      </c>
      <c r="I26" s="510">
        <f t="shared" si="2"/>
        <v>37441564</v>
      </c>
      <c r="J26" s="510">
        <f t="shared" si="2"/>
        <v>37441564</v>
      </c>
      <c r="K26" s="510">
        <f t="shared" si="2"/>
        <v>153856251</v>
      </c>
      <c r="L26" s="510">
        <f t="shared" si="2"/>
        <v>37441564</v>
      </c>
      <c r="M26" s="510">
        <f t="shared" si="2"/>
        <v>37441564</v>
      </c>
      <c r="N26" s="510">
        <f t="shared" si="2"/>
        <v>37441569</v>
      </c>
      <c r="O26" s="702">
        <f t="shared" si="0"/>
        <v>740363802</v>
      </c>
    </row>
    <row r="27" spans="1:15" ht="16.5" thickBot="1" x14ac:dyDescent="0.3">
      <c r="A27" s="103" t="s">
        <v>40</v>
      </c>
      <c r="B27" s="266" t="s">
        <v>111</v>
      </c>
      <c r="C27" s="511">
        <f t="shared" ref="C27:O27" si="3">C15-C26</f>
        <v>0</v>
      </c>
      <c r="D27" s="511">
        <f t="shared" si="3"/>
        <v>0</v>
      </c>
      <c r="E27" s="511">
        <f t="shared" si="3"/>
        <v>0</v>
      </c>
      <c r="F27" s="511">
        <f t="shared" si="3"/>
        <v>0</v>
      </c>
      <c r="G27" s="511">
        <f t="shared" si="3"/>
        <v>0</v>
      </c>
      <c r="H27" s="511">
        <f t="shared" si="3"/>
        <v>0</v>
      </c>
      <c r="I27" s="511">
        <f t="shared" si="3"/>
        <v>0</v>
      </c>
      <c r="J27" s="511">
        <f t="shared" si="3"/>
        <v>0</v>
      </c>
      <c r="K27" s="511">
        <f t="shared" si="3"/>
        <v>0</v>
      </c>
      <c r="L27" s="511">
        <f t="shared" si="3"/>
        <v>0</v>
      </c>
      <c r="M27" s="511">
        <f t="shared" si="3"/>
        <v>0</v>
      </c>
      <c r="N27" s="511">
        <f t="shared" si="3"/>
        <v>0</v>
      </c>
      <c r="O27" s="104">
        <f t="shared" si="3"/>
        <v>0</v>
      </c>
    </row>
    <row r="28" spans="1:15" x14ac:dyDescent="0.25">
      <c r="A28" s="106"/>
    </row>
    <row r="29" spans="1:15" x14ac:dyDescent="0.25">
      <c r="B29" s="107"/>
      <c r="C29" s="108"/>
      <c r="D29" s="108"/>
      <c r="O29" s="105"/>
    </row>
    <row r="30" spans="1:15" x14ac:dyDescent="0.25">
      <c r="O30" s="105"/>
    </row>
    <row r="31" spans="1:15" x14ac:dyDescent="0.25">
      <c r="O31" s="105"/>
    </row>
    <row r="32" spans="1:15" x14ac:dyDescent="0.25">
      <c r="O32" s="105"/>
    </row>
    <row r="33" spans="15:15" x14ac:dyDescent="0.25">
      <c r="O33" s="105"/>
    </row>
    <row r="34" spans="15:15" x14ac:dyDescent="0.25">
      <c r="O34" s="105"/>
    </row>
    <row r="35" spans="15:15" x14ac:dyDescent="0.25">
      <c r="O35" s="105"/>
    </row>
    <row r="36" spans="15:15" x14ac:dyDescent="0.25">
      <c r="O36" s="105"/>
    </row>
    <row r="37" spans="15:15" x14ac:dyDescent="0.25">
      <c r="O37" s="105"/>
    </row>
    <row r="38" spans="15:15" x14ac:dyDescent="0.25">
      <c r="O38" s="105"/>
    </row>
    <row r="39" spans="15:15" x14ac:dyDescent="0.25">
      <c r="O39" s="105"/>
    </row>
    <row r="40" spans="15:15" x14ac:dyDescent="0.25">
      <c r="O40" s="105"/>
    </row>
    <row r="41" spans="15:15" x14ac:dyDescent="0.25">
      <c r="O41" s="105"/>
    </row>
    <row r="42" spans="15:15" x14ac:dyDescent="0.25">
      <c r="O42" s="105"/>
    </row>
    <row r="43" spans="15:15" x14ac:dyDescent="0.25">
      <c r="O43" s="105"/>
    </row>
    <row r="44" spans="15:15" x14ac:dyDescent="0.25">
      <c r="O44" s="105"/>
    </row>
    <row r="45" spans="15:15" x14ac:dyDescent="0.25">
      <c r="O45" s="105"/>
    </row>
    <row r="46" spans="15:15" x14ac:dyDescent="0.25">
      <c r="O46" s="105"/>
    </row>
    <row r="47" spans="15:15" x14ac:dyDescent="0.25">
      <c r="O47" s="105"/>
    </row>
    <row r="48" spans="15:15" x14ac:dyDescent="0.25">
      <c r="O48" s="105"/>
    </row>
    <row r="49" spans="15:15" x14ac:dyDescent="0.25">
      <c r="O49" s="105"/>
    </row>
    <row r="50" spans="15:15" x14ac:dyDescent="0.25">
      <c r="O50" s="105"/>
    </row>
    <row r="51" spans="15:15" x14ac:dyDescent="0.25">
      <c r="O51" s="105"/>
    </row>
    <row r="52" spans="15:15" x14ac:dyDescent="0.25">
      <c r="O52" s="105"/>
    </row>
    <row r="53" spans="15:15" x14ac:dyDescent="0.25">
      <c r="O53" s="105"/>
    </row>
    <row r="54" spans="15:15" x14ac:dyDescent="0.25">
      <c r="O54" s="105"/>
    </row>
    <row r="55" spans="15:15" x14ac:dyDescent="0.25">
      <c r="O55" s="105"/>
    </row>
    <row r="56" spans="15:15" x14ac:dyDescent="0.25">
      <c r="O56" s="105"/>
    </row>
    <row r="57" spans="15:15" x14ac:dyDescent="0.25">
      <c r="O57" s="105"/>
    </row>
    <row r="58" spans="15:15" x14ac:dyDescent="0.25">
      <c r="O58" s="105"/>
    </row>
    <row r="59" spans="15:15" x14ac:dyDescent="0.25">
      <c r="O59" s="105"/>
    </row>
    <row r="60" spans="15:15" x14ac:dyDescent="0.25">
      <c r="O60" s="105"/>
    </row>
    <row r="61" spans="15:15" x14ac:dyDescent="0.25">
      <c r="O61" s="105"/>
    </row>
    <row r="62" spans="15:15" x14ac:dyDescent="0.25">
      <c r="O62" s="105"/>
    </row>
    <row r="63" spans="15:15" x14ac:dyDescent="0.25">
      <c r="O63" s="105"/>
    </row>
    <row r="64" spans="15:15" x14ac:dyDescent="0.25">
      <c r="O64" s="105"/>
    </row>
    <row r="65" spans="15:15" x14ac:dyDescent="0.25">
      <c r="O65" s="105"/>
    </row>
    <row r="66" spans="15:15" x14ac:dyDescent="0.25">
      <c r="O66" s="105"/>
    </row>
    <row r="67" spans="15:15" x14ac:dyDescent="0.25">
      <c r="O67" s="105"/>
    </row>
    <row r="68" spans="15:15" x14ac:dyDescent="0.25">
      <c r="O68" s="105"/>
    </row>
    <row r="69" spans="15:15" x14ac:dyDescent="0.25">
      <c r="O69" s="105"/>
    </row>
    <row r="70" spans="15:15" x14ac:dyDescent="0.25">
      <c r="O70" s="105"/>
    </row>
    <row r="71" spans="15:15" x14ac:dyDescent="0.25">
      <c r="O71" s="105"/>
    </row>
    <row r="72" spans="15:15" x14ac:dyDescent="0.25">
      <c r="O72" s="105"/>
    </row>
    <row r="73" spans="15:15" x14ac:dyDescent="0.25">
      <c r="O73" s="105"/>
    </row>
    <row r="74" spans="15:15" x14ac:dyDescent="0.25">
      <c r="O74" s="105"/>
    </row>
    <row r="75" spans="15:15" x14ac:dyDescent="0.25">
      <c r="O75" s="105"/>
    </row>
    <row r="76" spans="15:15" x14ac:dyDescent="0.25">
      <c r="O76" s="105"/>
    </row>
    <row r="77" spans="15:15" x14ac:dyDescent="0.25">
      <c r="O77" s="105"/>
    </row>
    <row r="78" spans="15:15" x14ac:dyDescent="0.25">
      <c r="O78" s="105"/>
    </row>
    <row r="79" spans="15:15" x14ac:dyDescent="0.25">
      <c r="O79" s="105"/>
    </row>
    <row r="80" spans="15:15" x14ac:dyDescent="0.25">
      <c r="O80" s="105"/>
    </row>
    <row r="81" spans="15:15" x14ac:dyDescent="0.25">
      <c r="O81" s="105"/>
    </row>
    <row r="82" spans="15:15" x14ac:dyDescent="0.25">
      <c r="O82" s="105"/>
    </row>
  </sheetData>
  <mergeCells count="3">
    <mergeCell ref="B5:O5"/>
    <mergeCell ref="B16:O16"/>
    <mergeCell ref="A2:O2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8E8C7-2021-457A-967E-94DAE0233CC3}">
  <sheetPr>
    <tabColor rgb="FF92D050"/>
    <pageSetUpPr fitToPage="1"/>
  </sheetPr>
  <dimension ref="A1:H26"/>
  <sheetViews>
    <sheetView zoomScale="120" zoomScaleNormal="120" zoomScalePageLayoutView="120" workbookViewId="0">
      <selection activeCell="A15" sqref="A15"/>
    </sheetView>
  </sheetViews>
  <sheetFormatPr defaultRowHeight="12.75" x14ac:dyDescent="0.2"/>
  <cols>
    <col min="1" max="1" width="13.83203125" style="45" customWidth="1"/>
    <col min="2" max="2" width="88.6640625" style="45" customWidth="1"/>
    <col min="3" max="3" width="16.83203125" style="45" customWidth="1"/>
    <col min="4" max="4" width="4.83203125" style="651" customWidth="1"/>
    <col min="5" max="16384" width="9.33203125" style="45"/>
  </cols>
  <sheetData>
    <row r="1" spans="1:8" ht="47.25" customHeight="1" x14ac:dyDescent="0.2">
      <c r="B1" s="775" t="str">
        <f>+CONCATENATE("A ",LEFT(KV_ÖSSZEFÜGGÉSEK!A5,4),". évi általános működés és ágazati feladatok támogatásának alakulása jogcímenként")</f>
        <v>A 2019. évi általános működés és ágazati feladatok támogatásának alakulása jogcímenként</v>
      </c>
      <c r="C1" s="775"/>
      <c r="D1" s="776" t="str">
        <f>CONCATENATE("5. tájékoztató tábla ",ALAPADATOK!A7," ",ALAPADATOK!B7," ",ALAPADATOK!C7," ",ALAPADATOK!D7," ",ALAPADATOK!E7," ",ALAPADATOK!F7," ",ALAPADATOK!G7," ",ALAPADATOK!H7)</f>
        <v>5. tájékoztató tábla a … / 2019 ( I.31. ) önkormányzati rendelethez</v>
      </c>
    </row>
    <row r="2" spans="1:8" ht="22.5" customHeight="1" thickBot="1" x14ac:dyDescent="0.3">
      <c r="B2" s="353"/>
      <c r="C2" s="644" t="s">
        <v>680</v>
      </c>
      <c r="D2" s="776"/>
    </row>
    <row r="3" spans="1:8" s="46" customFormat="1" ht="54" customHeight="1" thickBot="1" x14ac:dyDescent="0.25">
      <c r="A3" s="645" t="s">
        <v>682</v>
      </c>
      <c r="B3" s="268" t="s">
        <v>52</v>
      </c>
      <c r="C3" s="627" t="str">
        <f>+CONCATENATE(LEFT(KV_ÖSSZEFÜGGÉSEK!A5,4),". évi tervezett támogatás összesen")</f>
        <v>2019. évi tervezett támogatás összesen</v>
      </c>
      <c r="D3" s="776"/>
      <c r="H3" s="623"/>
    </row>
    <row r="4" spans="1:8" s="47" customFormat="1" ht="13.5" thickBot="1" x14ac:dyDescent="0.25">
      <c r="A4" s="646" t="s">
        <v>490</v>
      </c>
      <c r="B4" s="169" t="s">
        <v>491</v>
      </c>
      <c r="C4" s="170" t="s">
        <v>492</v>
      </c>
      <c r="D4" s="776"/>
    </row>
    <row r="5" spans="1:8" x14ac:dyDescent="0.2">
      <c r="A5" s="647" t="s">
        <v>720</v>
      </c>
      <c r="B5" s="109" t="s">
        <v>721</v>
      </c>
      <c r="C5" s="383">
        <v>25480962</v>
      </c>
      <c r="D5" s="776"/>
    </row>
    <row r="6" spans="1:8" ht="12.75" customHeight="1" x14ac:dyDescent="0.2">
      <c r="A6" s="648" t="s">
        <v>722</v>
      </c>
      <c r="B6" s="110" t="s">
        <v>723</v>
      </c>
      <c r="C6" s="383">
        <v>45542150</v>
      </c>
      <c r="D6" s="776"/>
    </row>
    <row r="7" spans="1:8" x14ac:dyDescent="0.2">
      <c r="A7" s="648" t="s">
        <v>724</v>
      </c>
      <c r="B7" s="110" t="s">
        <v>725</v>
      </c>
      <c r="C7" s="383">
        <v>3658000</v>
      </c>
      <c r="D7" s="776"/>
    </row>
    <row r="8" spans="1:8" x14ac:dyDescent="0.2">
      <c r="A8" s="648" t="s">
        <v>726</v>
      </c>
      <c r="B8" s="110" t="s">
        <v>727</v>
      </c>
      <c r="C8" s="383">
        <v>3400000</v>
      </c>
      <c r="D8" s="776"/>
    </row>
    <row r="9" spans="1:8" x14ac:dyDescent="0.2">
      <c r="A9" s="648" t="s">
        <v>728</v>
      </c>
      <c r="B9" s="110" t="s">
        <v>729</v>
      </c>
      <c r="C9" s="383">
        <v>1882240</v>
      </c>
      <c r="D9" s="776"/>
    </row>
    <row r="10" spans="1:8" x14ac:dyDescent="0.2">
      <c r="A10" s="648" t="s">
        <v>730</v>
      </c>
      <c r="B10" s="110" t="s">
        <v>731</v>
      </c>
      <c r="C10" s="383">
        <v>25000</v>
      </c>
      <c r="D10" s="776"/>
    </row>
    <row r="11" spans="1:8" x14ac:dyDescent="0.2">
      <c r="A11" s="648" t="s">
        <v>732</v>
      </c>
      <c r="B11" s="110" t="s">
        <v>733</v>
      </c>
      <c r="C11" s="383">
        <v>330000</v>
      </c>
      <c r="D11" s="776"/>
    </row>
    <row r="12" spans="1:8" x14ac:dyDescent="0.2">
      <c r="A12" s="648" t="s">
        <v>736</v>
      </c>
      <c r="B12" s="110" t="s">
        <v>734</v>
      </c>
      <c r="C12" s="383">
        <v>17170825</v>
      </c>
      <c r="D12" s="776"/>
    </row>
    <row r="13" spans="1:8" ht="12.95" customHeight="1" x14ac:dyDescent="0.2">
      <c r="A13" s="648" t="s">
        <v>735</v>
      </c>
      <c r="B13" s="110" t="s">
        <v>737</v>
      </c>
      <c r="C13" s="383">
        <v>205485</v>
      </c>
      <c r="D13" s="776"/>
    </row>
    <row r="14" spans="1:8" x14ac:dyDescent="0.2">
      <c r="A14" s="648" t="s">
        <v>738</v>
      </c>
      <c r="B14" s="110" t="s">
        <v>739</v>
      </c>
      <c r="C14" s="383">
        <v>2744280</v>
      </c>
      <c r="D14" s="776"/>
    </row>
    <row r="15" spans="1:8" x14ac:dyDescent="0.2">
      <c r="A15" s="648"/>
      <c r="B15" s="110"/>
      <c r="C15" s="383"/>
      <c r="D15" s="776"/>
    </row>
    <row r="16" spans="1:8" x14ac:dyDescent="0.2">
      <c r="A16" s="648"/>
      <c r="B16" s="110"/>
      <c r="C16" s="383"/>
      <c r="D16" s="776"/>
    </row>
    <row r="17" spans="1:4" x14ac:dyDescent="0.2">
      <c r="A17" s="648"/>
      <c r="B17" s="110"/>
      <c r="C17" s="383"/>
      <c r="D17" s="776"/>
    </row>
    <row r="18" spans="1:4" x14ac:dyDescent="0.2">
      <c r="A18" s="648"/>
      <c r="B18" s="110"/>
      <c r="C18" s="383"/>
      <c r="D18" s="776"/>
    </row>
    <row r="19" spans="1:4" x14ac:dyDescent="0.2">
      <c r="A19" s="648"/>
      <c r="B19" s="110"/>
      <c r="C19" s="383"/>
      <c r="D19" s="776"/>
    </row>
    <row r="20" spans="1:4" x14ac:dyDescent="0.2">
      <c r="A20" s="648"/>
      <c r="B20" s="110"/>
      <c r="C20" s="383"/>
      <c r="D20" s="776"/>
    </row>
    <row r="21" spans="1:4" x14ac:dyDescent="0.2">
      <c r="A21" s="648"/>
      <c r="B21" s="110"/>
      <c r="C21" s="383"/>
      <c r="D21" s="776"/>
    </row>
    <row r="22" spans="1:4" x14ac:dyDescent="0.2">
      <c r="A22" s="648"/>
      <c r="B22" s="110"/>
      <c r="C22" s="383"/>
      <c r="D22" s="776"/>
    </row>
    <row r="23" spans="1:4" x14ac:dyDescent="0.2">
      <c r="A23" s="648"/>
      <c r="B23" s="110"/>
      <c r="C23" s="383"/>
      <c r="D23" s="776"/>
    </row>
    <row r="24" spans="1:4" ht="13.5" thickBot="1" x14ac:dyDescent="0.25">
      <c r="A24" s="649"/>
      <c r="B24" s="111"/>
      <c r="C24" s="383"/>
      <c r="D24" s="776"/>
    </row>
    <row r="25" spans="1:4" s="49" customFormat="1" ht="19.5" customHeight="1" thickBot="1" x14ac:dyDescent="0.25">
      <c r="A25" s="650"/>
      <c r="B25" s="33" t="s">
        <v>53</v>
      </c>
      <c r="C25" s="48">
        <f>SUM(C5:C24)</f>
        <v>100438942</v>
      </c>
      <c r="D25" s="776"/>
    </row>
    <row r="26" spans="1:4" x14ac:dyDescent="0.2">
      <c r="A26" s="777" t="s">
        <v>681</v>
      </c>
      <c r="B26" s="777"/>
    </row>
  </sheetData>
  <mergeCells count="3">
    <mergeCell ref="B1:C1"/>
    <mergeCell ref="D1:D25"/>
    <mergeCell ref="A26:B26"/>
  </mergeCells>
  <printOptions horizontalCentered="1"/>
  <pageMargins left="0.78740157480314965" right="0.78740157480314965" top="0.98425196850393704" bottom="0.98425196850393704" header="0.78740157480314965" footer="0.78740157480314965"/>
  <pageSetup paperSize="9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37E7D-C07B-46B6-9241-191E4E55A971}">
  <sheetPr>
    <tabColor rgb="FF92D050"/>
  </sheetPr>
  <dimension ref="A1:D40"/>
  <sheetViews>
    <sheetView zoomScale="120" zoomScaleNormal="120" workbookViewId="0">
      <selection activeCell="D12" sqref="D12"/>
    </sheetView>
  </sheetViews>
  <sheetFormatPr defaultRowHeight="12.75" x14ac:dyDescent="0.2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15" x14ac:dyDescent="0.25">
      <c r="C1" s="613"/>
      <c r="D1" s="622" t="str">
        <f>CONCATENATE("6. tájékoztató tábla ",ALAPADATOK!A7," ",ALAPADATOK!B7," ",ALAPADATOK!C7," ",ALAPADATOK!D7," ",ALAPADATOK!E7," ",ALAPADATOK!F7," ",ALAPADATOK!G7," ",ALAPADATOK!H7)</f>
        <v>6. tájékoztató tábla a … / 2019 ( I.31. ) önkormányzati rendelethez</v>
      </c>
    </row>
    <row r="2" spans="1:4" ht="45.2" customHeight="1" x14ac:dyDescent="0.25">
      <c r="A2" s="781" t="str">
        <f>+CONCATENATE("K I M U T A T Á S",CHAR(10),"a ",LEFT(KV_ÖSSZEFÜGGÉSEK!A5,4),". évben céljelleggel juttatott támogatásokról")</f>
        <v>K I M U T A T Á S
a 2019. évben céljelleggel juttatott támogatásokról</v>
      </c>
      <c r="B2" s="781"/>
      <c r="C2" s="781"/>
      <c r="D2" s="781"/>
    </row>
    <row r="3" spans="1:4" ht="17.25" customHeight="1" x14ac:dyDescent="0.25">
      <c r="A3" s="352"/>
      <c r="B3" s="352"/>
      <c r="C3" s="352"/>
      <c r="D3" s="352"/>
    </row>
    <row r="4" spans="1:4" ht="13.5" thickBot="1" x14ac:dyDescent="0.25">
      <c r="A4" s="189"/>
      <c r="B4" s="189"/>
      <c r="C4" s="778" t="str">
        <f>'KV_4.sz.tájékoztató_t.'!O3</f>
        <v>Forintban!</v>
      </c>
      <c r="D4" s="778"/>
    </row>
    <row r="5" spans="1:4" ht="42.75" customHeight="1" thickBot="1" x14ac:dyDescent="0.25">
      <c r="A5" s="354" t="s">
        <v>69</v>
      </c>
      <c r="B5" s="355" t="s">
        <v>125</v>
      </c>
      <c r="C5" s="355" t="s">
        <v>126</v>
      </c>
      <c r="D5" s="356" t="s">
        <v>14</v>
      </c>
    </row>
    <row r="6" spans="1:4" ht="15.95" customHeight="1" x14ac:dyDescent="0.2">
      <c r="A6" s="190" t="s">
        <v>18</v>
      </c>
      <c r="B6" s="28" t="s">
        <v>740</v>
      </c>
      <c r="C6" s="28" t="s">
        <v>741</v>
      </c>
      <c r="D6" s="512">
        <v>4350000</v>
      </c>
    </row>
    <row r="7" spans="1:4" ht="15.95" customHeight="1" x14ac:dyDescent="0.2">
      <c r="A7" s="191" t="s">
        <v>19</v>
      </c>
      <c r="B7" s="29" t="s">
        <v>740</v>
      </c>
      <c r="C7" s="29" t="s">
        <v>742</v>
      </c>
      <c r="D7" s="513">
        <v>7654260</v>
      </c>
    </row>
    <row r="8" spans="1:4" ht="15.95" customHeight="1" x14ac:dyDescent="0.2">
      <c r="A8" s="191" t="s">
        <v>20</v>
      </c>
      <c r="B8" s="29" t="s">
        <v>743</v>
      </c>
      <c r="C8" s="29" t="s">
        <v>741</v>
      </c>
      <c r="D8" s="513">
        <v>1630000</v>
      </c>
    </row>
    <row r="9" spans="1:4" ht="15.95" customHeight="1" x14ac:dyDescent="0.2">
      <c r="A9" s="191" t="s">
        <v>21</v>
      </c>
      <c r="B9" s="29" t="s">
        <v>744</v>
      </c>
      <c r="C9" s="29" t="s">
        <v>741</v>
      </c>
      <c r="D9" s="513">
        <v>1000000</v>
      </c>
    </row>
    <row r="10" spans="1:4" ht="15.95" customHeight="1" x14ac:dyDescent="0.2">
      <c r="A10" s="191" t="s">
        <v>22</v>
      </c>
      <c r="B10" s="29" t="s">
        <v>745</v>
      </c>
      <c r="C10" s="29" t="s">
        <v>741</v>
      </c>
      <c r="D10" s="513">
        <v>32176060</v>
      </c>
    </row>
    <row r="11" spans="1:4" ht="15.95" customHeight="1" x14ac:dyDescent="0.2">
      <c r="A11" s="191" t="s">
        <v>23</v>
      </c>
      <c r="B11" s="29" t="s">
        <v>746</v>
      </c>
      <c r="C11" s="29" t="s">
        <v>747</v>
      </c>
      <c r="D11" s="513">
        <v>500000</v>
      </c>
    </row>
    <row r="12" spans="1:4" ht="15.95" customHeight="1" x14ac:dyDescent="0.2">
      <c r="A12" s="191" t="s">
        <v>24</v>
      </c>
      <c r="B12" s="29"/>
      <c r="C12" s="29"/>
      <c r="D12" s="513"/>
    </row>
    <row r="13" spans="1:4" ht="15.95" customHeight="1" x14ac:dyDescent="0.2">
      <c r="A13" s="191" t="s">
        <v>25</v>
      </c>
      <c r="B13" s="29"/>
      <c r="C13" s="29"/>
      <c r="D13" s="513"/>
    </row>
    <row r="14" spans="1:4" ht="15.95" customHeight="1" x14ac:dyDescent="0.2">
      <c r="A14" s="191" t="s">
        <v>26</v>
      </c>
      <c r="B14" s="29"/>
      <c r="C14" s="29"/>
      <c r="D14" s="513"/>
    </row>
    <row r="15" spans="1:4" ht="15.95" customHeight="1" x14ac:dyDescent="0.2">
      <c r="A15" s="191" t="s">
        <v>27</v>
      </c>
      <c r="B15" s="29"/>
      <c r="C15" s="29"/>
      <c r="D15" s="513"/>
    </row>
    <row r="16" spans="1:4" ht="15.95" customHeight="1" x14ac:dyDescent="0.2">
      <c r="A16" s="191" t="s">
        <v>28</v>
      </c>
      <c r="B16" s="29"/>
      <c r="C16" s="29"/>
      <c r="D16" s="513"/>
    </row>
    <row r="17" spans="1:4" ht="15.95" customHeight="1" x14ac:dyDescent="0.2">
      <c r="A17" s="191" t="s">
        <v>29</v>
      </c>
      <c r="B17" s="29"/>
      <c r="C17" s="29"/>
      <c r="D17" s="513"/>
    </row>
    <row r="18" spans="1:4" ht="15.95" customHeight="1" x14ac:dyDescent="0.2">
      <c r="A18" s="191" t="s">
        <v>30</v>
      </c>
      <c r="B18" s="29"/>
      <c r="C18" s="29"/>
      <c r="D18" s="513"/>
    </row>
    <row r="19" spans="1:4" ht="15.95" customHeight="1" x14ac:dyDescent="0.2">
      <c r="A19" s="191" t="s">
        <v>31</v>
      </c>
      <c r="B19" s="29"/>
      <c r="C19" s="29"/>
      <c r="D19" s="513"/>
    </row>
    <row r="20" spans="1:4" ht="15.95" customHeight="1" x14ac:dyDescent="0.2">
      <c r="A20" s="191" t="s">
        <v>32</v>
      </c>
      <c r="B20" s="29"/>
      <c r="C20" s="29"/>
      <c r="D20" s="513"/>
    </row>
    <row r="21" spans="1:4" ht="15.95" customHeight="1" x14ac:dyDescent="0.2">
      <c r="A21" s="191" t="s">
        <v>33</v>
      </c>
      <c r="B21" s="29"/>
      <c r="C21" s="29"/>
      <c r="D21" s="513"/>
    </row>
    <row r="22" spans="1:4" ht="15.95" customHeight="1" x14ac:dyDescent="0.2">
      <c r="A22" s="191" t="s">
        <v>34</v>
      </c>
      <c r="B22" s="29"/>
      <c r="C22" s="29"/>
      <c r="D22" s="513"/>
    </row>
    <row r="23" spans="1:4" ht="15.95" customHeight="1" x14ac:dyDescent="0.2">
      <c r="A23" s="191" t="s">
        <v>35</v>
      </c>
      <c r="B23" s="29"/>
      <c r="C23" s="29"/>
      <c r="D23" s="513"/>
    </row>
    <row r="24" spans="1:4" ht="15.95" customHeight="1" x14ac:dyDescent="0.2">
      <c r="A24" s="191" t="s">
        <v>36</v>
      </c>
      <c r="B24" s="29"/>
      <c r="C24" s="29"/>
      <c r="D24" s="513"/>
    </row>
    <row r="25" spans="1:4" ht="15.95" customHeight="1" x14ac:dyDescent="0.2">
      <c r="A25" s="191" t="s">
        <v>37</v>
      </c>
      <c r="B25" s="29"/>
      <c r="C25" s="29"/>
      <c r="D25" s="513"/>
    </row>
    <row r="26" spans="1:4" ht="15.95" customHeight="1" x14ac:dyDescent="0.2">
      <c r="A26" s="191" t="s">
        <v>38</v>
      </c>
      <c r="B26" s="29"/>
      <c r="C26" s="29"/>
      <c r="D26" s="513"/>
    </row>
    <row r="27" spans="1:4" ht="15.95" customHeight="1" x14ac:dyDescent="0.2">
      <c r="A27" s="191" t="s">
        <v>39</v>
      </c>
      <c r="B27" s="29"/>
      <c r="C27" s="29"/>
      <c r="D27" s="513"/>
    </row>
    <row r="28" spans="1:4" ht="15.95" customHeight="1" x14ac:dyDescent="0.2">
      <c r="A28" s="191" t="s">
        <v>40</v>
      </c>
      <c r="B28" s="29"/>
      <c r="C28" s="29"/>
      <c r="D28" s="513"/>
    </row>
    <row r="29" spans="1:4" ht="15.95" customHeight="1" x14ac:dyDescent="0.2">
      <c r="A29" s="191" t="s">
        <v>41</v>
      </c>
      <c r="B29" s="29"/>
      <c r="C29" s="29"/>
      <c r="D29" s="513"/>
    </row>
    <row r="30" spans="1:4" ht="15.95" customHeight="1" x14ac:dyDescent="0.2">
      <c r="A30" s="191" t="s">
        <v>42</v>
      </c>
      <c r="B30" s="29"/>
      <c r="C30" s="29"/>
      <c r="D30" s="513"/>
    </row>
    <row r="31" spans="1:4" ht="15.95" customHeight="1" x14ac:dyDescent="0.2">
      <c r="A31" s="191" t="s">
        <v>43</v>
      </c>
      <c r="B31" s="29"/>
      <c r="C31" s="29"/>
      <c r="D31" s="513"/>
    </row>
    <row r="32" spans="1:4" ht="15.95" customHeight="1" x14ac:dyDescent="0.2">
      <c r="A32" s="191" t="s">
        <v>44</v>
      </c>
      <c r="B32" s="29"/>
      <c r="C32" s="29"/>
      <c r="D32" s="513"/>
    </row>
    <row r="33" spans="1:4" ht="15.95" customHeight="1" x14ac:dyDescent="0.2">
      <c r="A33" s="191" t="s">
        <v>45</v>
      </c>
      <c r="B33" s="29"/>
      <c r="C33" s="29"/>
      <c r="D33" s="513"/>
    </row>
    <row r="34" spans="1:4" ht="15.95" customHeight="1" x14ac:dyDescent="0.2">
      <c r="A34" s="191" t="s">
        <v>46</v>
      </c>
      <c r="B34" s="29"/>
      <c r="C34" s="29"/>
      <c r="D34" s="513"/>
    </row>
    <row r="35" spans="1:4" ht="15.95" customHeight="1" x14ac:dyDescent="0.2">
      <c r="A35" s="191" t="s">
        <v>127</v>
      </c>
      <c r="B35" s="29"/>
      <c r="C35" s="29"/>
      <c r="D35" s="514"/>
    </row>
    <row r="36" spans="1:4" ht="15.95" customHeight="1" x14ac:dyDescent="0.2">
      <c r="A36" s="191" t="s">
        <v>128</v>
      </c>
      <c r="B36" s="29"/>
      <c r="C36" s="29"/>
      <c r="D36" s="514"/>
    </row>
    <row r="37" spans="1:4" ht="15.95" customHeight="1" x14ac:dyDescent="0.2">
      <c r="A37" s="191" t="s">
        <v>129</v>
      </c>
      <c r="B37" s="29"/>
      <c r="C37" s="29"/>
      <c r="D37" s="514"/>
    </row>
    <row r="38" spans="1:4" ht="15.95" customHeight="1" thickBot="1" x14ac:dyDescent="0.25">
      <c r="A38" s="192" t="s">
        <v>130</v>
      </c>
      <c r="B38" s="30"/>
      <c r="C38" s="30"/>
      <c r="D38" s="515"/>
    </row>
    <row r="39" spans="1:4" ht="15.95" customHeight="1" thickBot="1" x14ac:dyDescent="0.25">
      <c r="A39" s="779" t="s">
        <v>53</v>
      </c>
      <c r="B39" s="780"/>
      <c r="C39" s="193"/>
      <c r="D39" s="516">
        <f>SUM(D6:D38)</f>
        <v>47310320</v>
      </c>
    </row>
    <row r="40" spans="1:4" x14ac:dyDescent="0.2">
      <c r="A40" t="s">
        <v>201</v>
      </c>
    </row>
  </sheetData>
  <mergeCells count="3">
    <mergeCell ref="C4:D4"/>
    <mergeCell ref="A39:B39"/>
    <mergeCell ref="A2:D2"/>
  </mergeCells>
  <phoneticPr fontId="29" type="noConversion"/>
  <conditionalFormatting sqref="D39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74ADC-FE47-480E-B403-C6951ACF9832}">
  <sheetPr>
    <tabColor rgb="FF92D050"/>
  </sheetPr>
  <dimension ref="A1:G51"/>
  <sheetViews>
    <sheetView tabSelected="1" zoomScale="120" zoomScaleNormal="120" zoomScaleSheetLayoutView="100" workbookViewId="0">
      <selection activeCell="E35" sqref="E35"/>
    </sheetView>
  </sheetViews>
  <sheetFormatPr defaultRowHeight="15.75" x14ac:dyDescent="0.25"/>
  <cols>
    <col min="1" max="1" width="9" style="358" customWidth="1"/>
    <col min="2" max="2" width="66.33203125" style="358" bestFit="1" customWidth="1"/>
    <col min="3" max="3" width="15.5" style="359" customWidth="1"/>
    <col min="4" max="5" width="15.5" style="358" customWidth="1"/>
    <col min="6" max="6" width="9" style="389" customWidth="1"/>
    <col min="7" max="16384" width="9.33203125" style="389"/>
  </cols>
  <sheetData>
    <row r="1" spans="1:5" x14ac:dyDescent="0.25">
      <c r="C1" s="616"/>
      <c r="D1" s="613"/>
      <c r="E1" s="622" t="str">
        <f>CONCATENATE("7. tájékoztató tábla ",ALAPADATOK!A7," ",ALAPADATOK!B7," ",ALAPADATOK!C7," ",ALAPADATOK!D7," ",ALAPADATOK!E7," ",ALAPADATOK!F7," ",ALAPADATOK!G7," ",ALAPADATOK!H7)</f>
        <v>7. tájékoztató tábla a … / 2019 ( I.31. ) önkormányzati rendelethez</v>
      </c>
    </row>
    <row r="2" spans="1:5" x14ac:dyDescent="0.25">
      <c r="A2" s="782" t="str">
        <f>CONCATENATE(ALAPADATOK!A3)</f>
        <v>Sajószöged Községi Önkormányzat</v>
      </c>
      <c r="B2" s="783"/>
      <c r="C2" s="783"/>
      <c r="D2" s="783"/>
      <c r="E2" s="783"/>
    </row>
    <row r="3" spans="1:5" x14ac:dyDescent="0.25">
      <c r="A3" s="756" t="s">
        <v>603</v>
      </c>
      <c r="B3" s="784"/>
      <c r="C3" s="784"/>
      <c r="D3" s="784"/>
      <c r="E3" s="784"/>
    </row>
    <row r="4" spans="1:5" ht="15.95" customHeight="1" x14ac:dyDescent="0.25">
      <c r="A4" s="722" t="s">
        <v>602</v>
      </c>
      <c r="B4" s="722"/>
      <c r="C4" s="722"/>
      <c r="D4" s="722"/>
      <c r="E4" s="722"/>
    </row>
    <row r="5" spans="1:5" ht="15.95" customHeight="1" thickBot="1" x14ac:dyDescent="0.3">
      <c r="A5" s="721" t="s">
        <v>151</v>
      </c>
      <c r="B5" s="721"/>
      <c r="D5" s="130"/>
      <c r="E5" s="284" t="str">
        <f>'KV_4.sz.tájékoztató_t.'!O3</f>
        <v>Forintban!</v>
      </c>
    </row>
    <row r="6" spans="1:5" ht="38.1" customHeight="1" thickBot="1" x14ac:dyDescent="0.3">
      <c r="A6" s="23" t="s">
        <v>69</v>
      </c>
      <c r="B6" s="24" t="s">
        <v>17</v>
      </c>
      <c r="C6" s="24" t="str">
        <f>+CONCATENATE(LEFT(KV_ÖSSZEFÜGGÉSEK!A5,4)+1,". évi")</f>
        <v>2020. évi</v>
      </c>
      <c r="D6" s="382" t="str">
        <f>+CONCATENATE(LEFT(KV_ÖSSZEFÜGGÉSEK!A5,4)+2,". évi")</f>
        <v>2021. évi</v>
      </c>
      <c r="E6" s="148" t="str">
        <f>+CONCATENATE(LEFT(KV_ÖSSZEFÜGGÉSEK!A5,4)+3,". évi")</f>
        <v>2022. évi</v>
      </c>
    </row>
    <row r="7" spans="1:5" s="390" customFormat="1" ht="12" customHeight="1" thickBot="1" x14ac:dyDescent="0.25">
      <c r="A7" s="31" t="s">
        <v>490</v>
      </c>
      <c r="B7" s="32" t="s">
        <v>491</v>
      </c>
      <c r="C7" s="32" t="s">
        <v>492</v>
      </c>
      <c r="D7" s="32" t="s">
        <v>494</v>
      </c>
      <c r="E7" s="424" t="s">
        <v>493</v>
      </c>
    </row>
    <row r="8" spans="1:5" s="391" customFormat="1" ht="12" customHeight="1" thickBot="1" x14ac:dyDescent="0.25">
      <c r="A8" s="20" t="s">
        <v>18</v>
      </c>
      <c r="B8" s="21" t="s">
        <v>528</v>
      </c>
      <c r="C8" s="441">
        <v>102000000</v>
      </c>
      <c r="D8" s="441">
        <v>102000000</v>
      </c>
      <c r="E8" s="442">
        <v>102000000</v>
      </c>
    </row>
    <row r="9" spans="1:5" s="391" customFormat="1" ht="12" customHeight="1" thickBot="1" x14ac:dyDescent="0.25">
      <c r="A9" s="20" t="s">
        <v>19</v>
      </c>
      <c r="B9" s="269" t="s">
        <v>372</v>
      </c>
      <c r="C9" s="441">
        <v>10000000</v>
      </c>
      <c r="D9" s="441">
        <v>10000000</v>
      </c>
      <c r="E9" s="442">
        <v>10000000</v>
      </c>
    </row>
    <row r="10" spans="1:5" s="391" customFormat="1" ht="12" customHeight="1" thickBot="1" x14ac:dyDescent="0.25">
      <c r="A10" s="20" t="s">
        <v>20</v>
      </c>
      <c r="B10" s="21" t="s">
        <v>379</v>
      </c>
      <c r="C10" s="441"/>
      <c r="D10" s="441"/>
      <c r="E10" s="442"/>
    </row>
    <row r="11" spans="1:5" s="391" customFormat="1" ht="12" customHeight="1" thickBot="1" x14ac:dyDescent="0.25">
      <c r="A11" s="20" t="s">
        <v>172</v>
      </c>
      <c r="B11" s="21" t="s">
        <v>264</v>
      </c>
      <c r="C11" s="381">
        <f>SUM(C12:C18)</f>
        <v>171690000</v>
      </c>
      <c r="D11" s="381">
        <f>SUM(D12:D18)</f>
        <v>171690000</v>
      </c>
      <c r="E11" s="423">
        <f>SUM(E12:E18)</f>
        <v>171690000</v>
      </c>
    </row>
    <row r="12" spans="1:5" s="391" customFormat="1" ht="12" customHeight="1" x14ac:dyDescent="0.2">
      <c r="A12" s="15" t="s">
        <v>265</v>
      </c>
      <c r="B12" s="392" t="s">
        <v>719</v>
      </c>
      <c r="C12" s="376">
        <v>101000000</v>
      </c>
      <c r="D12" s="376">
        <v>101000000</v>
      </c>
      <c r="E12" s="245">
        <v>101000000</v>
      </c>
    </row>
    <row r="13" spans="1:5" s="391" customFormat="1" ht="12" customHeight="1" x14ac:dyDescent="0.2">
      <c r="A13" s="14" t="s">
        <v>266</v>
      </c>
      <c r="B13" s="393" t="s">
        <v>553</v>
      </c>
      <c r="C13" s="375"/>
      <c r="D13" s="375"/>
      <c r="E13" s="244"/>
    </row>
    <row r="14" spans="1:5" s="391" customFormat="1" ht="12" customHeight="1" x14ac:dyDescent="0.2">
      <c r="A14" s="14" t="s">
        <v>267</v>
      </c>
      <c r="B14" s="393" t="s">
        <v>554</v>
      </c>
      <c r="C14" s="375">
        <v>62590000</v>
      </c>
      <c r="D14" s="375">
        <v>62590000</v>
      </c>
      <c r="E14" s="244">
        <v>62590000</v>
      </c>
    </row>
    <row r="15" spans="1:5" s="391" customFormat="1" ht="12" customHeight="1" x14ac:dyDescent="0.2">
      <c r="A15" s="14" t="s">
        <v>268</v>
      </c>
      <c r="B15" s="393" t="s">
        <v>555</v>
      </c>
      <c r="C15" s="375"/>
      <c r="D15" s="375"/>
      <c r="E15" s="244"/>
    </row>
    <row r="16" spans="1:5" s="391" customFormat="1" ht="12" customHeight="1" x14ac:dyDescent="0.2">
      <c r="A16" s="14" t="s">
        <v>549</v>
      </c>
      <c r="B16" s="393" t="s">
        <v>269</v>
      </c>
      <c r="C16" s="375">
        <v>8000000</v>
      </c>
      <c r="D16" s="375">
        <v>8000000</v>
      </c>
      <c r="E16" s="244">
        <v>8000000</v>
      </c>
    </row>
    <row r="17" spans="1:6" s="391" customFormat="1" ht="12" customHeight="1" x14ac:dyDescent="0.2">
      <c r="A17" s="14" t="s">
        <v>550</v>
      </c>
      <c r="B17" s="393" t="s">
        <v>270</v>
      </c>
      <c r="C17" s="375"/>
      <c r="D17" s="375"/>
      <c r="E17" s="244"/>
    </row>
    <row r="18" spans="1:6" s="391" customFormat="1" ht="12" customHeight="1" thickBot="1" x14ac:dyDescent="0.25">
      <c r="A18" s="16" t="s">
        <v>551</v>
      </c>
      <c r="B18" s="394" t="s">
        <v>271</v>
      </c>
      <c r="C18" s="377">
        <v>100000</v>
      </c>
      <c r="D18" s="377">
        <v>100000</v>
      </c>
      <c r="E18" s="246">
        <v>100000</v>
      </c>
    </row>
    <row r="19" spans="1:6" s="391" customFormat="1" ht="12" customHeight="1" thickBot="1" x14ac:dyDescent="0.25">
      <c r="A19" s="20" t="s">
        <v>22</v>
      </c>
      <c r="B19" s="21" t="s">
        <v>531</v>
      </c>
      <c r="C19" s="441"/>
      <c r="D19" s="441"/>
      <c r="E19" s="442"/>
    </row>
    <row r="20" spans="1:6" s="391" customFormat="1" ht="12" customHeight="1" thickBot="1" x14ac:dyDescent="0.25">
      <c r="A20" s="20" t="s">
        <v>23</v>
      </c>
      <c r="B20" s="21" t="s">
        <v>10</v>
      </c>
      <c r="C20" s="441"/>
      <c r="D20" s="441"/>
      <c r="E20" s="442"/>
    </row>
    <row r="21" spans="1:6" s="391" customFormat="1" ht="12" customHeight="1" thickBot="1" x14ac:dyDescent="0.25">
      <c r="A21" s="20" t="s">
        <v>179</v>
      </c>
      <c r="B21" s="21" t="s">
        <v>530</v>
      </c>
      <c r="C21" s="441"/>
      <c r="D21" s="441"/>
      <c r="E21" s="442"/>
    </row>
    <row r="22" spans="1:6" s="391" customFormat="1" ht="12" customHeight="1" thickBot="1" x14ac:dyDescent="0.25">
      <c r="A22" s="20" t="s">
        <v>25</v>
      </c>
      <c r="B22" s="269" t="s">
        <v>529</v>
      </c>
      <c r="C22" s="441"/>
      <c r="D22" s="441"/>
      <c r="E22" s="442"/>
    </row>
    <row r="23" spans="1:6" s="391" customFormat="1" ht="12" customHeight="1" thickBot="1" x14ac:dyDescent="0.25">
      <c r="A23" s="20" t="s">
        <v>26</v>
      </c>
      <c r="B23" s="21" t="s">
        <v>304</v>
      </c>
      <c r="C23" s="381">
        <f>+C8+C9+C10+C11+C19+C20+C21+C22</f>
        <v>283690000</v>
      </c>
      <c r="D23" s="381">
        <f>+D8+D9+D10+D11+D19+D20+D21+D22</f>
        <v>283690000</v>
      </c>
      <c r="E23" s="280">
        <f>+E8+E9+E10+E11+E19+E20+E21+E22</f>
        <v>283690000</v>
      </c>
    </row>
    <row r="24" spans="1:6" s="391" customFormat="1" ht="12" customHeight="1" thickBot="1" x14ac:dyDescent="0.25">
      <c r="A24" s="20" t="s">
        <v>27</v>
      </c>
      <c r="B24" s="21" t="s">
        <v>532</v>
      </c>
      <c r="C24" s="486"/>
      <c r="D24" s="486"/>
      <c r="E24" s="487"/>
    </row>
    <row r="25" spans="1:6" s="391" customFormat="1" ht="12" customHeight="1" thickBot="1" x14ac:dyDescent="0.25">
      <c r="A25" s="20" t="s">
        <v>28</v>
      </c>
      <c r="B25" s="21" t="s">
        <v>533</v>
      </c>
      <c r="C25" s="381">
        <f>+C23+C24</f>
        <v>283690000</v>
      </c>
      <c r="D25" s="381">
        <f>+D23+D24</f>
        <v>283690000</v>
      </c>
      <c r="E25" s="423">
        <f>+E23+E24</f>
        <v>283690000</v>
      </c>
    </row>
    <row r="26" spans="1:6" s="391" customFormat="1" ht="12" customHeight="1" x14ac:dyDescent="0.2">
      <c r="A26" s="346"/>
      <c r="B26" s="347"/>
      <c r="C26" s="348"/>
      <c r="D26" s="483"/>
      <c r="E26" s="484"/>
    </row>
    <row r="27" spans="1:6" s="391" customFormat="1" ht="12" customHeight="1" x14ac:dyDescent="0.2">
      <c r="A27" s="722" t="s">
        <v>47</v>
      </c>
      <c r="B27" s="722"/>
      <c r="C27" s="722"/>
      <c r="D27" s="722"/>
      <c r="E27" s="722"/>
    </row>
    <row r="28" spans="1:6" s="391" customFormat="1" ht="12" customHeight="1" thickBot="1" x14ac:dyDescent="0.25">
      <c r="A28" s="719" t="s">
        <v>152</v>
      </c>
      <c r="B28" s="719"/>
      <c r="C28" s="359"/>
      <c r="D28" s="130"/>
      <c r="E28" s="284" t="str">
        <f>E5</f>
        <v>Forintban!</v>
      </c>
    </row>
    <row r="29" spans="1:6" s="391" customFormat="1" ht="24" customHeight="1" thickBot="1" x14ac:dyDescent="0.25">
      <c r="A29" s="23" t="s">
        <v>16</v>
      </c>
      <c r="B29" s="24" t="s">
        <v>48</v>
      </c>
      <c r="C29" s="24" t="str">
        <f>+C6</f>
        <v>2020. évi</v>
      </c>
      <c r="D29" s="24" t="str">
        <f>+D6</f>
        <v>2021. évi</v>
      </c>
      <c r="E29" s="148" t="str">
        <f>+E6</f>
        <v>2022. évi</v>
      </c>
      <c r="F29" s="485"/>
    </row>
    <row r="30" spans="1:6" s="391" customFormat="1" ht="12" customHeight="1" thickBot="1" x14ac:dyDescent="0.25">
      <c r="A30" s="386" t="s">
        <v>490</v>
      </c>
      <c r="B30" s="387" t="s">
        <v>491</v>
      </c>
      <c r="C30" s="387" t="s">
        <v>492</v>
      </c>
      <c r="D30" s="387" t="s">
        <v>494</v>
      </c>
      <c r="E30" s="479" t="s">
        <v>493</v>
      </c>
      <c r="F30" s="485"/>
    </row>
    <row r="31" spans="1:6" s="391" customFormat="1" ht="15.2" customHeight="1" thickBot="1" x14ac:dyDescent="0.25">
      <c r="A31" s="20" t="s">
        <v>18</v>
      </c>
      <c r="B31" s="26" t="s">
        <v>534</v>
      </c>
      <c r="C31" s="441">
        <v>277400000</v>
      </c>
      <c r="D31" s="441">
        <v>277400000</v>
      </c>
      <c r="E31" s="437">
        <v>277400000</v>
      </c>
      <c r="F31" s="485"/>
    </row>
    <row r="32" spans="1:6" ht="12" customHeight="1" thickBot="1" x14ac:dyDescent="0.3">
      <c r="A32" s="458" t="s">
        <v>19</v>
      </c>
      <c r="B32" s="480" t="s">
        <v>539</v>
      </c>
      <c r="C32" s="481">
        <v>6290000</v>
      </c>
      <c r="D32" s="481">
        <v>6290000</v>
      </c>
      <c r="E32" s="482">
        <v>6290000</v>
      </c>
    </row>
    <row r="33" spans="1:7" ht="12" customHeight="1" x14ac:dyDescent="0.25">
      <c r="A33" s="15" t="s">
        <v>104</v>
      </c>
      <c r="B33" s="8" t="s">
        <v>227</v>
      </c>
      <c r="C33" s="376">
        <v>6290000</v>
      </c>
      <c r="D33" s="376">
        <v>6290000</v>
      </c>
      <c r="E33" s="245">
        <v>6290000</v>
      </c>
    </row>
    <row r="34" spans="1:7" ht="12" customHeight="1" x14ac:dyDescent="0.25">
      <c r="A34" s="15" t="s">
        <v>105</v>
      </c>
      <c r="B34" s="12" t="s">
        <v>186</v>
      </c>
      <c r="C34" s="375"/>
      <c r="D34" s="375"/>
      <c r="E34" s="244"/>
    </row>
    <row r="35" spans="1:7" ht="12" customHeight="1" thickBot="1" x14ac:dyDescent="0.3">
      <c r="A35" s="15" t="s">
        <v>106</v>
      </c>
      <c r="B35" s="271" t="s">
        <v>229</v>
      </c>
      <c r="C35" s="375"/>
      <c r="D35" s="375"/>
      <c r="E35" s="244"/>
    </row>
    <row r="36" spans="1:7" ht="12" customHeight="1" thickBot="1" x14ac:dyDescent="0.3">
      <c r="A36" s="20" t="s">
        <v>20</v>
      </c>
      <c r="B36" s="116" t="s">
        <v>445</v>
      </c>
      <c r="C36" s="374">
        <f>+C31+C32</f>
        <v>283690000</v>
      </c>
      <c r="D36" s="374">
        <f>+D31+D32</f>
        <v>283690000</v>
      </c>
      <c r="E36" s="243">
        <f>+E31+E32</f>
        <v>283690000</v>
      </c>
    </row>
    <row r="37" spans="1:7" ht="15.2" customHeight="1" thickBot="1" x14ac:dyDescent="0.3">
      <c r="A37" s="20" t="s">
        <v>21</v>
      </c>
      <c r="B37" s="116" t="s">
        <v>535</v>
      </c>
      <c r="C37" s="488"/>
      <c r="D37" s="488"/>
      <c r="E37" s="489"/>
      <c r="F37" s="404"/>
    </row>
    <row r="38" spans="1:7" s="391" customFormat="1" ht="12.95" customHeight="1" thickBot="1" x14ac:dyDescent="0.25">
      <c r="A38" s="272" t="s">
        <v>22</v>
      </c>
      <c r="B38" s="357" t="s">
        <v>536</v>
      </c>
      <c r="C38" s="478">
        <f>+C36+C37</f>
        <v>283690000</v>
      </c>
      <c r="D38" s="478">
        <f>+D36+D37</f>
        <v>283690000</v>
      </c>
      <c r="E38" s="472">
        <f>+E36+E37</f>
        <v>283690000</v>
      </c>
    </row>
    <row r="39" spans="1:7" x14ac:dyDescent="0.25">
      <c r="C39" s="628">
        <f>C25-C38</f>
        <v>0</v>
      </c>
      <c r="D39" s="628">
        <f>D25-D38</f>
        <v>0</v>
      </c>
      <c r="E39" s="628">
        <f>E25-E38</f>
        <v>0</v>
      </c>
    </row>
    <row r="40" spans="1:7" x14ac:dyDescent="0.25">
      <c r="C40" s="358"/>
    </row>
    <row r="41" spans="1:7" x14ac:dyDescent="0.25">
      <c r="C41" s="358"/>
    </row>
    <row r="42" spans="1:7" ht="16.5" customHeight="1" x14ac:dyDescent="0.25">
      <c r="C42" s="358"/>
    </row>
    <row r="43" spans="1:7" x14ac:dyDescent="0.25">
      <c r="C43" s="358"/>
    </row>
    <row r="44" spans="1:7" x14ac:dyDescent="0.25">
      <c r="C44" s="358"/>
    </row>
    <row r="45" spans="1:7" s="358" customFormat="1" x14ac:dyDescent="0.25">
      <c r="F45" s="389"/>
      <c r="G45" s="389"/>
    </row>
    <row r="46" spans="1:7" s="358" customFormat="1" x14ac:dyDescent="0.25">
      <c r="F46" s="389"/>
      <c r="G46" s="389"/>
    </row>
    <row r="47" spans="1:7" s="358" customFormat="1" x14ac:dyDescent="0.25">
      <c r="F47" s="389"/>
      <c r="G47" s="389"/>
    </row>
    <row r="48" spans="1:7" s="358" customFormat="1" x14ac:dyDescent="0.25">
      <c r="F48" s="389"/>
      <c r="G48" s="389"/>
    </row>
    <row r="49" spans="6:7" s="358" customFormat="1" x14ac:dyDescent="0.25">
      <c r="F49" s="389"/>
      <c r="G49" s="389"/>
    </row>
    <row r="50" spans="6:7" s="358" customFormat="1" x14ac:dyDescent="0.25">
      <c r="F50" s="389"/>
      <c r="G50" s="389"/>
    </row>
    <row r="51" spans="6:7" s="358" customFormat="1" x14ac:dyDescent="0.25">
      <c r="F51" s="389"/>
      <c r="G51" s="389"/>
    </row>
  </sheetData>
  <mergeCells count="6">
    <mergeCell ref="A4:E4"/>
    <mergeCell ref="A5:B5"/>
    <mergeCell ref="A27:E27"/>
    <mergeCell ref="A28:B28"/>
    <mergeCell ref="A2:E2"/>
    <mergeCell ref="A3:E3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36</vt:i4>
      </vt:variant>
      <vt:variant>
        <vt:lpstr>Névvel ellátott tartományok</vt:lpstr>
      </vt:variant>
      <vt:variant>
        <vt:i4>18</vt:i4>
      </vt:variant>
    </vt:vector>
  </HeadingPairs>
  <TitlesOfParts>
    <vt:vector size="54" baseType="lpstr">
      <vt:lpstr>TARTALOMJEGYZÉK</vt:lpstr>
      <vt:lpstr>ALAPADATOK</vt:lpstr>
      <vt:lpstr>KV_ÖSSZEFÜGGÉSEK</vt:lpstr>
      <vt:lpstr>KV_1.1.sz.mell.</vt:lpstr>
      <vt:lpstr>KV_1.2.sz.mell.</vt:lpstr>
      <vt:lpstr>KV_1.3.sz.mell.</vt:lpstr>
      <vt:lpstr>KV_1.4.sz.mell.</vt:lpstr>
      <vt:lpstr>KV_2.1.sz.mell.</vt:lpstr>
      <vt:lpstr>KV_2.2.sz.mell.</vt:lpstr>
      <vt:lpstr>KV_ELLENŐRZÉS</vt:lpstr>
      <vt:lpstr>KV_3.sz.mell.</vt:lpstr>
      <vt:lpstr>KV_4.sz.mell.</vt:lpstr>
      <vt:lpstr>KV_5.sz.mell.</vt:lpstr>
      <vt:lpstr>KV_6.sz.mell.</vt:lpstr>
      <vt:lpstr>KV_7.sz.mell.</vt:lpstr>
      <vt:lpstr>KV_8.sz.mell.</vt:lpstr>
      <vt:lpstr>KV_9.1.sz.mell</vt:lpstr>
      <vt:lpstr>KV_9.1.1.sz.mell</vt:lpstr>
      <vt:lpstr>KV_9.1.2.sz.mell.</vt:lpstr>
      <vt:lpstr>KV_9.1.3.sz.mell</vt:lpstr>
      <vt:lpstr>KV_9.2.sz.mell</vt:lpstr>
      <vt:lpstr>KV_9.2.1.sz.mell</vt:lpstr>
      <vt:lpstr>KV_9.2.2.sz.mell</vt:lpstr>
      <vt:lpstr>KV_9.2.3.sz.mell</vt:lpstr>
      <vt:lpstr>KV_9.3.sz.mell</vt:lpstr>
      <vt:lpstr>KV_9.3.1.sz.mell</vt:lpstr>
      <vt:lpstr>KV_9.3.2.sz.mell</vt:lpstr>
      <vt:lpstr>KV_9.3.3.sz.mell</vt:lpstr>
      <vt:lpstr>KV_10.sz.mell</vt:lpstr>
      <vt:lpstr>KV_1.sz.tájékoztató_t.</vt:lpstr>
      <vt:lpstr>KV_2.sz.tájékoztató_t.</vt:lpstr>
      <vt:lpstr>KV_3.sz.tájékoztató_t.</vt:lpstr>
      <vt:lpstr>KV_4.sz.tájékoztató_t.</vt:lpstr>
      <vt:lpstr>KV_5.sz.tájékoztató_t</vt:lpstr>
      <vt:lpstr>KV_6.sz.tájékoztató_t.</vt:lpstr>
      <vt:lpstr>KV_7.sz.tájékoztató_t.</vt:lpstr>
      <vt:lpstr>KV_9.1.1.sz.mell!Nyomtatási_cím</vt:lpstr>
      <vt:lpstr>KV_9.1.2.sz.mell.!Nyomtatási_cím</vt:lpstr>
      <vt:lpstr>KV_9.1.3.sz.mell!Nyomtatási_cím</vt:lpstr>
      <vt:lpstr>KV_9.1.sz.mell!Nyomtatási_cím</vt:lpstr>
      <vt:lpstr>KV_9.2.1.sz.mell!Nyomtatási_cím</vt:lpstr>
      <vt:lpstr>KV_9.2.2.sz.mell!Nyomtatási_cím</vt:lpstr>
      <vt:lpstr>KV_9.2.3.sz.mell!Nyomtatási_cím</vt:lpstr>
      <vt:lpstr>KV_9.2.sz.mell!Nyomtatási_cím</vt:lpstr>
      <vt:lpstr>KV_9.3.1.sz.mell!Nyomtatási_cím</vt:lpstr>
      <vt:lpstr>KV_9.3.2.sz.mell!Nyomtatási_cím</vt:lpstr>
      <vt:lpstr>KV_9.3.3.sz.mell!Nyomtatási_cím</vt:lpstr>
      <vt:lpstr>KV_9.3.sz.mell!Nyomtatási_cím</vt:lpstr>
      <vt:lpstr>KV_1.1.sz.mell.!Nyomtatási_terület</vt:lpstr>
      <vt:lpstr>KV_1.2.sz.mell.!Nyomtatási_terület</vt:lpstr>
      <vt:lpstr>KV_1.3.sz.mell.!Nyomtatási_terület</vt:lpstr>
      <vt:lpstr>KV_1.4.sz.mell.!Nyomtatási_terület</vt:lpstr>
      <vt:lpstr>KV_1.sz.tájékoztató_t.!Nyomtatási_terület</vt:lpstr>
      <vt:lpstr>KV_7.sz.tájékoztató_t.!Nyomtatási_terület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2019-01-23T15:50:11Z</cp:lastPrinted>
  <dcterms:created xsi:type="dcterms:W3CDTF">1999-10-30T10:30:45Z</dcterms:created>
  <dcterms:modified xsi:type="dcterms:W3CDTF">2026-09-19T11:23:52Z</dcterms:modified>
</cp:coreProperties>
</file>