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180927\"/>
    </mc:Choice>
  </mc:AlternateContent>
  <xr:revisionPtr revIDLastSave="0" documentId="8_{070F9C14-6DD7-4540-BEF6-E7E4AAA8B987}" xr6:coauthVersionLast="47" xr6:coauthVersionMax="47" xr10:uidLastSave="{00000000-0000-0000-0000-000000000000}"/>
  <bookViews>
    <workbookView xWindow="-120" yWindow="-120" windowWidth="29040" windowHeight="16440" tabRatio="727" firstSheet="8" activeTab="23" xr2:uid="{15019973-CA21-4D8B-8774-8D357A8B8A97}"/>
  </bookViews>
  <sheets>
    <sheet name="ÖSSZEFÜGGÉSEK" sheetId="75" r:id="rId1"/>
    <sheet name="1.1.sz.mell." sheetId="1" r:id="rId2"/>
    <sheet name="1.2.sz.mell." sheetId="129" r:id="rId3"/>
    <sheet name="1.3.sz.mell." sheetId="130" r:id="rId4"/>
    <sheet name="1.4.sz.mell." sheetId="131" r:id="rId5"/>
    <sheet name="2.1.sz.mell  " sheetId="73" r:id="rId6"/>
    <sheet name="2.2.sz.mell  " sheetId="61" r:id="rId7"/>
    <sheet name="ELLENŐRZÉS-1.sz.2.a.sz.2.b.sz." sheetId="76" r:id="rId8"/>
    <sheet name="3.sz.mell." sheetId="63" r:id="rId9"/>
    <sheet name="4.sz.mell." sheetId="64" r:id="rId10"/>
    <sheet name="5. sz. mell. " sheetId="132" r:id="rId11"/>
    <sheet name="6.1. sz. mell" sheetId="3" r:id="rId12"/>
    <sheet name="6.1.1. sz. mell" sheetId="133" r:id="rId13"/>
    <sheet name="6.1.2. sz. mell" sheetId="134" r:id="rId14"/>
    <sheet name="6.1.3. sz. mell" sheetId="135" r:id="rId15"/>
    <sheet name="6.2. sz. mell" sheetId="79" r:id="rId16"/>
    <sheet name="6.2.1. sz. mell" sheetId="138" r:id="rId17"/>
    <sheet name="6.2.2. sz. mell" sheetId="137" r:id="rId18"/>
    <sheet name="6.2.3. sz. mell" sheetId="136" r:id="rId19"/>
    <sheet name="6.3. sz. mell" sheetId="105" r:id="rId20"/>
    <sheet name="6.3.1. sz. mell" sheetId="139" r:id="rId21"/>
    <sheet name="6.3.2. sz. mell" sheetId="140" r:id="rId22"/>
    <sheet name="6.3.3. sz. mell" sheetId="141" r:id="rId23"/>
    <sheet name="7. sz. mell." sheetId="89" r:id="rId24"/>
    <sheet name="Munka1" sheetId="94" r:id="rId25"/>
  </sheets>
  <definedNames>
    <definedName name="_xlnm.Print_Titles" localSheetId="11">'6.1. sz. mell'!$1:$6</definedName>
    <definedName name="_xlnm.Print_Titles" localSheetId="12">'6.1.1. sz. mell'!$1:$6</definedName>
    <definedName name="_xlnm.Print_Titles" localSheetId="13">'6.1.2. sz. mell'!$1:$6</definedName>
    <definedName name="_xlnm.Print_Titles" localSheetId="14">'6.1.3. sz. mell'!$1:$6</definedName>
    <definedName name="_xlnm.Print_Titles" localSheetId="15">'6.2. sz. mell'!$1:$6</definedName>
    <definedName name="_xlnm.Print_Titles" localSheetId="16">'6.2.1. sz. mell'!$1:$6</definedName>
    <definedName name="_xlnm.Print_Titles" localSheetId="17">'6.2.2. sz. mell'!$1:$6</definedName>
    <definedName name="_xlnm.Print_Titles" localSheetId="18">'6.2.3. sz. mell'!$1:$6</definedName>
    <definedName name="_xlnm.Print_Titles" localSheetId="19">'6.3. sz. mell'!$1:$6</definedName>
    <definedName name="_xlnm.Print_Titles" localSheetId="20">'6.3.1. sz. mell'!$1:$6</definedName>
    <definedName name="_xlnm.Print_Titles" localSheetId="21">'6.3.2. sz. mell'!$1:$6</definedName>
    <definedName name="_xlnm.Print_Titles" localSheetId="22">'6.3.3. sz. mell'!$1:$6</definedName>
    <definedName name="_xlnm.Print_Area" localSheetId="1">'1.1.sz.mell.'!$A$1:$E$161</definedName>
    <definedName name="_xlnm.Print_Area" localSheetId="2">'1.2.sz.mell.'!$A$1:$E$161</definedName>
    <definedName name="_xlnm.Print_Area" localSheetId="3">'1.3.sz.mell.'!$A$1:$E$161</definedName>
    <definedName name="_xlnm.Print_Area" localSheetId="4">'1.4.sz.mell.'!$A$1:$E$161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0" i="89" l="1"/>
  <c r="H6" i="132"/>
  <c r="M128" i="132"/>
  <c r="L128" i="132"/>
  <c r="K128" i="132"/>
  <c r="A123" i="132"/>
  <c r="K120" i="132"/>
  <c r="J120" i="132"/>
  <c r="I120" i="132"/>
  <c r="H120" i="132"/>
  <c r="G120" i="132"/>
  <c r="F120" i="132"/>
  <c r="E120" i="132"/>
  <c r="D120" i="132"/>
  <c r="C120" i="132"/>
  <c r="M120" i="132" s="1"/>
  <c r="B120" i="132"/>
  <c r="M119" i="132"/>
  <c r="L119" i="132"/>
  <c r="M118" i="132"/>
  <c r="L118" i="132"/>
  <c r="M117" i="132"/>
  <c r="L117" i="132"/>
  <c r="M116" i="132"/>
  <c r="L116" i="132"/>
  <c r="M115" i="132"/>
  <c r="L115" i="132"/>
  <c r="M114" i="132"/>
  <c r="L114" i="132"/>
  <c r="K111" i="132"/>
  <c r="J111" i="132"/>
  <c r="I111" i="132"/>
  <c r="H111" i="132"/>
  <c r="G111" i="132"/>
  <c r="F111" i="132"/>
  <c r="E111" i="132"/>
  <c r="D111" i="132"/>
  <c r="C111" i="132"/>
  <c r="M111" i="132" s="1"/>
  <c r="B111" i="132"/>
  <c r="M110" i="132"/>
  <c r="L110" i="132"/>
  <c r="M109" i="132"/>
  <c r="L109" i="132"/>
  <c r="M108" i="132"/>
  <c r="L108" i="132"/>
  <c r="M107" i="132"/>
  <c r="L107" i="132"/>
  <c r="M106" i="132"/>
  <c r="L106" i="132"/>
  <c r="L111" i="132" s="1"/>
  <c r="M105" i="132"/>
  <c r="L105" i="132"/>
  <c r="M104" i="132"/>
  <c r="L104" i="132"/>
  <c r="K102" i="132"/>
  <c r="J102" i="132"/>
  <c r="L98" i="132"/>
  <c r="L124" i="132" s="1"/>
  <c r="M96" i="132"/>
  <c r="L96" i="132"/>
  <c r="K96" i="132"/>
  <c r="A91" i="132"/>
  <c r="K88" i="132"/>
  <c r="J88" i="132"/>
  <c r="I88" i="132"/>
  <c r="H88" i="132"/>
  <c r="G88" i="132"/>
  <c r="F88" i="132"/>
  <c r="E88" i="132"/>
  <c r="D88" i="132"/>
  <c r="C88" i="132"/>
  <c r="M88" i="132"/>
  <c r="B88" i="132"/>
  <c r="M87" i="132"/>
  <c r="L87" i="132"/>
  <c r="M86" i="132"/>
  <c r="L86" i="132"/>
  <c r="M85" i="132"/>
  <c r="L85" i="132"/>
  <c r="M84" i="132"/>
  <c r="L84" i="132"/>
  <c r="M83" i="132"/>
  <c r="L83" i="132"/>
  <c r="M82" i="132"/>
  <c r="L82" i="132"/>
  <c r="K79" i="132"/>
  <c r="J79" i="132"/>
  <c r="I79" i="132"/>
  <c r="H79" i="132"/>
  <c r="G79" i="132"/>
  <c r="F79" i="132"/>
  <c r="E79" i="132"/>
  <c r="D79" i="132"/>
  <c r="C79" i="132"/>
  <c r="M79" i="132" s="1"/>
  <c r="B79" i="132"/>
  <c r="M78" i="132"/>
  <c r="L78" i="132"/>
  <c r="M77" i="132"/>
  <c r="L77" i="132"/>
  <c r="M76" i="132"/>
  <c r="L76" i="132"/>
  <c r="M75" i="132"/>
  <c r="L75" i="132"/>
  <c r="M74" i="132"/>
  <c r="L74" i="132"/>
  <c r="M73" i="132"/>
  <c r="L73" i="132"/>
  <c r="M72" i="132"/>
  <c r="L72" i="132"/>
  <c r="K70" i="132"/>
  <c r="J70" i="132"/>
  <c r="L66" i="132"/>
  <c r="L92" i="132" s="1"/>
  <c r="M64" i="132"/>
  <c r="L64" i="132"/>
  <c r="K64" i="132"/>
  <c r="A59" i="132"/>
  <c r="K56" i="132"/>
  <c r="J56" i="132"/>
  <c r="I56" i="132"/>
  <c r="H56" i="132"/>
  <c r="G56" i="132"/>
  <c r="F56" i="132"/>
  <c r="E56" i="132"/>
  <c r="D56" i="132"/>
  <c r="C56" i="132"/>
  <c r="M56" i="132"/>
  <c r="B56" i="132"/>
  <c r="M55" i="132"/>
  <c r="L55" i="132"/>
  <c r="M54" i="132"/>
  <c r="L54" i="132"/>
  <c r="M53" i="132"/>
  <c r="L53" i="132"/>
  <c r="M52" i="132"/>
  <c r="L52" i="132"/>
  <c r="M51" i="132"/>
  <c r="L51" i="132"/>
  <c r="M50" i="132"/>
  <c r="L50" i="132"/>
  <c r="K47" i="132"/>
  <c r="J47" i="132"/>
  <c r="I47" i="132"/>
  <c r="H47" i="132"/>
  <c r="G47" i="132"/>
  <c r="F47" i="132"/>
  <c r="E47" i="132"/>
  <c r="D47" i="132"/>
  <c r="C47" i="132"/>
  <c r="M47" i="132" s="1"/>
  <c r="B47" i="132"/>
  <c r="M46" i="132"/>
  <c r="L46" i="132"/>
  <c r="M45" i="132"/>
  <c r="L45" i="132"/>
  <c r="M44" i="132"/>
  <c r="L44" i="132"/>
  <c r="M43" i="132"/>
  <c r="L43" i="132"/>
  <c r="M42" i="132"/>
  <c r="L42" i="132"/>
  <c r="M41" i="132"/>
  <c r="L41" i="132"/>
  <c r="M40" i="132"/>
  <c r="L40" i="132"/>
  <c r="K38" i="132"/>
  <c r="J38" i="132"/>
  <c r="L34" i="132"/>
  <c r="L60" i="132" s="1"/>
  <c r="G6" i="63"/>
  <c r="G8" i="63"/>
  <c r="G9" i="63"/>
  <c r="G10" i="63"/>
  <c r="G11" i="63"/>
  <c r="G12" i="63"/>
  <c r="G13" i="63"/>
  <c r="G14" i="63"/>
  <c r="G15" i="63"/>
  <c r="G5" i="63"/>
  <c r="G22" i="63"/>
  <c r="G21" i="63"/>
  <c r="G20" i="63"/>
  <c r="G19" i="63"/>
  <c r="G18" i="63"/>
  <c r="G17" i="63"/>
  <c r="G16" i="63"/>
  <c r="F7" i="63"/>
  <c r="G7" i="63" s="1"/>
  <c r="E146" i="3"/>
  <c r="D146" i="3"/>
  <c r="C146" i="3"/>
  <c r="E140" i="3"/>
  <c r="D140" i="3"/>
  <c r="C140" i="3"/>
  <c r="E133" i="3"/>
  <c r="D133" i="3"/>
  <c r="C133" i="3"/>
  <c r="E129" i="3"/>
  <c r="E154" i="3" s="1"/>
  <c r="D129" i="3"/>
  <c r="D154" i="3" s="1"/>
  <c r="C129" i="3"/>
  <c r="C154" i="3" s="1"/>
  <c r="E114" i="3"/>
  <c r="D114" i="3"/>
  <c r="C114" i="3"/>
  <c r="E51" i="105"/>
  <c r="D51" i="105"/>
  <c r="C51" i="105"/>
  <c r="E37" i="105"/>
  <c r="D37" i="105"/>
  <c r="C37" i="105"/>
  <c r="E30" i="105"/>
  <c r="D30" i="105"/>
  <c r="C30" i="105"/>
  <c r="E26" i="105"/>
  <c r="D26" i="105"/>
  <c r="C26" i="105"/>
  <c r="E20" i="105"/>
  <c r="D20" i="105"/>
  <c r="C20" i="105"/>
  <c r="E52" i="79"/>
  <c r="D52" i="79"/>
  <c r="C52" i="79"/>
  <c r="E38" i="79"/>
  <c r="D38" i="79"/>
  <c r="C38" i="79"/>
  <c r="E31" i="79"/>
  <c r="D31" i="79"/>
  <c r="C31" i="79"/>
  <c r="E26" i="79"/>
  <c r="D26" i="79"/>
  <c r="C26" i="79"/>
  <c r="E20" i="79"/>
  <c r="D20" i="79"/>
  <c r="C20" i="79"/>
  <c r="E82" i="3"/>
  <c r="D82" i="3"/>
  <c r="C82" i="3"/>
  <c r="E78" i="3"/>
  <c r="D78" i="3"/>
  <c r="C78" i="3"/>
  <c r="E75" i="3"/>
  <c r="D75" i="3"/>
  <c r="C75" i="3"/>
  <c r="E66" i="3"/>
  <c r="D66" i="3"/>
  <c r="C66" i="3"/>
  <c r="E60" i="3"/>
  <c r="D60" i="3"/>
  <c r="C60" i="3"/>
  <c r="E55" i="3"/>
  <c r="D55" i="3"/>
  <c r="C55" i="3"/>
  <c r="E49" i="3"/>
  <c r="D49" i="3"/>
  <c r="C49" i="3"/>
  <c r="E37" i="3"/>
  <c r="D37" i="3"/>
  <c r="C37" i="3"/>
  <c r="D30" i="3"/>
  <c r="D29" i="3" s="1"/>
  <c r="E29" i="3"/>
  <c r="C29" i="3"/>
  <c r="E22" i="3"/>
  <c r="D22" i="3"/>
  <c r="C22" i="3"/>
  <c r="E15" i="3"/>
  <c r="D15" i="3"/>
  <c r="C15" i="3"/>
  <c r="E147" i="1"/>
  <c r="D147" i="1"/>
  <c r="C147" i="1"/>
  <c r="E142" i="1"/>
  <c r="D142" i="1"/>
  <c r="C142" i="1"/>
  <c r="E135" i="1"/>
  <c r="D135" i="1"/>
  <c r="C135" i="1"/>
  <c r="E131" i="1"/>
  <c r="E155" i="1" s="1"/>
  <c r="B37" i="76" s="1"/>
  <c r="D131" i="1"/>
  <c r="D155" i="1" s="1"/>
  <c r="B31" i="76" s="1"/>
  <c r="C131" i="1"/>
  <c r="C155" i="1" s="1"/>
  <c r="E116" i="1"/>
  <c r="D116" i="1"/>
  <c r="C116" i="1"/>
  <c r="E80" i="1"/>
  <c r="D80" i="1"/>
  <c r="C80" i="1"/>
  <c r="E76" i="1"/>
  <c r="D76" i="1"/>
  <c r="C76" i="1"/>
  <c r="E73" i="1"/>
  <c r="D73" i="1"/>
  <c r="C73" i="1"/>
  <c r="E68" i="1"/>
  <c r="D68" i="1"/>
  <c r="D87" i="1" s="1"/>
  <c r="C68" i="1"/>
  <c r="C87" i="1"/>
  <c r="E64" i="1"/>
  <c r="E87" i="1" s="1"/>
  <c r="D64" i="1"/>
  <c r="C64" i="1"/>
  <c r="E58" i="1"/>
  <c r="D58" i="1"/>
  <c r="C58" i="1"/>
  <c r="E53" i="1"/>
  <c r="D53" i="1"/>
  <c r="C53" i="1"/>
  <c r="E47" i="1"/>
  <c r="D47" i="1"/>
  <c r="C47" i="1"/>
  <c r="E35" i="1"/>
  <c r="D35" i="1"/>
  <c r="C35" i="1"/>
  <c r="D28" i="1"/>
  <c r="E27" i="1"/>
  <c r="D27" i="1"/>
  <c r="C27" i="1"/>
  <c r="E20" i="1"/>
  <c r="D20" i="1"/>
  <c r="C20" i="1"/>
  <c r="E13" i="1"/>
  <c r="D13" i="1"/>
  <c r="C13" i="1"/>
  <c r="E5" i="3"/>
  <c r="E4" i="129"/>
  <c r="E4" i="1"/>
  <c r="E93" i="1"/>
  <c r="C24" i="61"/>
  <c r="C24" i="73"/>
  <c r="E91" i="1"/>
  <c r="E159" i="1" s="1"/>
  <c r="E2" i="129"/>
  <c r="E91" i="129" s="1"/>
  <c r="E159" i="129" s="1"/>
  <c r="E30" i="135"/>
  <c r="E29" i="135" s="1"/>
  <c r="E65" i="135" s="1"/>
  <c r="D30" i="135"/>
  <c r="D29" i="135" s="1"/>
  <c r="D65" i="135" s="1"/>
  <c r="C30" i="135"/>
  <c r="C29" i="135"/>
  <c r="E30" i="134"/>
  <c r="E29" i="134" s="1"/>
  <c r="D30" i="134"/>
  <c r="D29" i="134"/>
  <c r="C30" i="134"/>
  <c r="C29" i="134" s="1"/>
  <c r="C65" i="134" s="1"/>
  <c r="C90" i="134" s="1"/>
  <c r="D30" i="133"/>
  <c r="D29" i="133"/>
  <c r="E29" i="133"/>
  <c r="C29" i="133"/>
  <c r="E28" i="131"/>
  <c r="E27" i="131" s="1"/>
  <c r="D28" i="131"/>
  <c r="D27" i="131"/>
  <c r="C28" i="131"/>
  <c r="C27" i="131"/>
  <c r="E28" i="130"/>
  <c r="E27" i="130" s="1"/>
  <c r="E63" i="130" s="1"/>
  <c r="D28" i="130"/>
  <c r="D27" i="130" s="1"/>
  <c r="C28" i="130"/>
  <c r="C27" i="130"/>
  <c r="E27" i="129"/>
  <c r="D28" i="129"/>
  <c r="D27" i="129"/>
  <c r="C27" i="129"/>
  <c r="A27" i="132"/>
  <c r="D6" i="132"/>
  <c r="J6" i="132"/>
  <c r="G3" i="63"/>
  <c r="F3" i="63"/>
  <c r="E3" i="63"/>
  <c r="D3" i="63"/>
  <c r="D3" i="64"/>
  <c r="E51" i="141"/>
  <c r="D51" i="141"/>
  <c r="C51" i="141"/>
  <c r="E45" i="141"/>
  <c r="E57" i="141" s="1"/>
  <c r="D45" i="141"/>
  <c r="D57" i="141"/>
  <c r="C45" i="141"/>
  <c r="C57" i="141" s="1"/>
  <c r="E37" i="141"/>
  <c r="D37" i="141"/>
  <c r="C37" i="141"/>
  <c r="E30" i="141"/>
  <c r="D30" i="141"/>
  <c r="C30" i="141"/>
  <c r="E26" i="141"/>
  <c r="D26" i="141"/>
  <c r="C26" i="141"/>
  <c r="E20" i="141"/>
  <c r="E36" i="141" s="1"/>
  <c r="E41" i="141" s="1"/>
  <c r="D20" i="141"/>
  <c r="C20" i="141"/>
  <c r="E8" i="141"/>
  <c r="D8" i="141"/>
  <c r="D36" i="141" s="1"/>
  <c r="D41" i="141" s="1"/>
  <c r="C8" i="141"/>
  <c r="E5" i="141"/>
  <c r="E51" i="140"/>
  <c r="D51" i="140"/>
  <c r="C51" i="140"/>
  <c r="C57" i="140" s="1"/>
  <c r="E45" i="140"/>
  <c r="E57" i="140" s="1"/>
  <c r="D45" i="140"/>
  <c r="D57" i="140" s="1"/>
  <c r="C45" i="140"/>
  <c r="E37" i="140"/>
  <c r="D37" i="140"/>
  <c r="C37" i="140"/>
  <c r="E30" i="140"/>
  <c r="D30" i="140"/>
  <c r="C30" i="140"/>
  <c r="E26" i="140"/>
  <c r="D26" i="140"/>
  <c r="C26" i="140"/>
  <c r="E20" i="140"/>
  <c r="E36" i="140" s="1"/>
  <c r="E41" i="140" s="1"/>
  <c r="D20" i="140"/>
  <c r="C20" i="140"/>
  <c r="E8" i="140"/>
  <c r="D8" i="140"/>
  <c r="D36" i="140"/>
  <c r="D41" i="140" s="1"/>
  <c r="C8" i="140"/>
  <c r="C36" i="140" s="1"/>
  <c r="C41" i="140" s="1"/>
  <c r="E5" i="140"/>
  <c r="E51" i="139"/>
  <c r="D51" i="139"/>
  <c r="C51" i="139"/>
  <c r="E45" i="139"/>
  <c r="E57" i="139" s="1"/>
  <c r="D45" i="139"/>
  <c r="D57" i="139"/>
  <c r="C45" i="139"/>
  <c r="E37" i="139"/>
  <c r="D37" i="139"/>
  <c r="C37" i="139"/>
  <c r="E30" i="139"/>
  <c r="D30" i="139"/>
  <c r="C30" i="139"/>
  <c r="E26" i="139"/>
  <c r="D26" i="139"/>
  <c r="C26" i="139"/>
  <c r="E20" i="139"/>
  <c r="D20" i="139"/>
  <c r="D36" i="139" s="1"/>
  <c r="D41" i="139" s="1"/>
  <c r="C20" i="139"/>
  <c r="E8" i="139"/>
  <c r="E36" i="139" s="1"/>
  <c r="E41" i="139" s="1"/>
  <c r="D8" i="139"/>
  <c r="C8" i="139"/>
  <c r="C36" i="139"/>
  <c r="E5" i="139"/>
  <c r="D45" i="105"/>
  <c r="D57" i="105"/>
  <c r="E45" i="105"/>
  <c r="E57" i="105" s="1"/>
  <c r="D8" i="105"/>
  <c r="D36" i="105"/>
  <c r="D41" i="105"/>
  <c r="E8" i="105"/>
  <c r="E36" i="105" s="1"/>
  <c r="E41" i="105" s="1"/>
  <c r="E5" i="105"/>
  <c r="E52" i="138"/>
  <c r="D52" i="138"/>
  <c r="C52" i="138"/>
  <c r="E46" i="138"/>
  <c r="E58" i="138" s="1"/>
  <c r="D46" i="138"/>
  <c r="D58" i="138"/>
  <c r="C46" i="138"/>
  <c r="E38" i="138"/>
  <c r="D38" i="138"/>
  <c r="C38" i="138"/>
  <c r="E31" i="138"/>
  <c r="D31" i="138"/>
  <c r="C31" i="138"/>
  <c r="C37" i="138" s="1"/>
  <c r="C42" i="138" s="1"/>
  <c r="E26" i="138"/>
  <c r="D26" i="138"/>
  <c r="C26" i="138"/>
  <c r="E20" i="138"/>
  <c r="D20" i="138"/>
  <c r="C20" i="138"/>
  <c r="E8" i="138"/>
  <c r="E37" i="138"/>
  <c r="D8" i="138"/>
  <c r="D37" i="138" s="1"/>
  <c r="D42" i="138" s="1"/>
  <c r="C8" i="138"/>
  <c r="E5" i="138"/>
  <c r="E52" i="137"/>
  <c r="E58" i="137" s="1"/>
  <c r="D52" i="137"/>
  <c r="D58" i="137" s="1"/>
  <c r="C52" i="137"/>
  <c r="E46" i="137"/>
  <c r="D46" i="137"/>
  <c r="C46" i="137"/>
  <c r="C58" i="137" s="1"/>
  <c r="E38" i="137"/>
  <c r="D38" i="137"/>
  <c r="C38" i="137"/>
  <c r="E31" i="137"/>
  <c r="D31" i="137"/>
  <c r="C31" i="137"/>
  <c r="E26" i="137"/>
  <c r="D26" i="137"/>
  <c r="C26" i="137"/>
  <c r="E20" i="137"/>
  <c r="D20" i="137"/>
  <c r="C20" i="137"/>
  <c r="E8" i="137"/>
  <c r="D8" i="137"/>
  <c r="C8" i="137"/>
  <c r="C37" i="137" s="1"/>
  <c r="C42" i="137" s="1"/>
  <c r="E5" i="137"/>
  <c r="E52" i="136"/>
  <c r="D52" i="136"/>
  <c r="C52" i="136"/>
  <c r="E46" i="136"/>
  <c r="E58" i="136" s="1"/>
  <c r="D46" i="136"/>
  <c r="C46" i="136"/>
  <c r="C58" i="136" s="1"/>
  <c r="E38" i="136"/>
  <c r="D38" i="136"/>
  <c r="C38" i="136"/>
  <c r="E31" i="136"/>
  <c r="D31" i="136"/>
  <c r="C31" i="136"/>
  <c r="E26" i="136"/>
  <c r="D26" i="136"/>
  <c r="C26" i="136"/>
  <c r="E20" i="136"/>
  <c r="D20" i="136"/>
  <c r="D37" i="136" s="1"/>
  <c r="D42" i="136" s="1"/>
  <c r="C20" i="136"/>
  <c r="E8" i="136"/>
  <c r="E37" i="136" s="1"/>
  <c r="E42" i="136" s="1"/>
  <c r="D8" i="136"/>
  <c r="C8" i="136"/>
  <c r="E5" i="136"/>
  <c r="D46" i="79"/>
  <c r="D58" i="79" s="1"/>
  <c r="E46" i="79"/>
  <c r="E58" i="79" s="1"/>
  <c r="D8" i="79"/>
  <c r="D37" i="79" s="1"/>
  <c r="D42" i="79" s="1"/>
  <c r="E8" i="79"/>
  <c r="E37" i="79" s="1"/>
  <c r="E42" i="79" s="1"/>
  <c r="E5" i="79"/>
  <c r="E146" i="135"/>
  <c r="D146" i="135"/>
  <c r="C146" i="135"/>
  <c r="E140" i="135"/>
  <c r="D140" i="135"/>
  <c r="C140" i="135"/>
  <c r="E133" i="135"/>
  <c r="D133" i="135"/>
  <c r="C133" i="135"/>
  <c r="E129" i="135"/>
  <c r="E154" i="135" s="1"/>
  <c r="D129" i="135"/>
  <c r="D154" i="135"/>
  <c r="C129" i="135"/>
  <c r="C154" i="135" s="1"/>
  <c r="E114" i="135"/>
  <c r="D114" i="135"/>
  <c r="C114" i="135"/>
  <c r="E93" i="135"/>
  <c r="E128" i="135" s="1"/>
  <c r="E155" i="135" s="1"/>
  <c r="D93" i="135"/>
  <c r="D128" i="135" s="1"/>
  <c r="D155" i="135" s="1"/>
  <c r="C93" i="135"/>
  <c r="C128" i="135" s="1"/>
  <c r="C155" i="135" s="1"/>
  <c r="E82" i="135"/>
  <c r="D82" i="135"/>
  <c r="C82" i="135"/>
  <c r="E78" i="135"/>
  <c r="D78" i="135"/>
  <c r="C78" i="135"/>
  <c r="E75" i="135"/>
  <c r="D75" i="135"/>
  <c r="C75" i="135"/>
  <c r="E70" i="135"/>
  <c r="D70" i="135"/>
  <c r="C70" i="135"/>
  <c r="E66" i="135"/>
  <c r="E89" i="135" s="1"/>
  <c r="D66" i="135"/>
  <c r="D89" i="135" s="1"/>
  <c r="C66" i="135"/>
  <c r="C89" i="135" s="1"/>
  <c r="E60" i="135"/>
  <c r="D60" i="135"/>
  <c r="C60" i="135"/>
  <c r="E55" i="135"/>
  <c r="D55" i="135"/>
  <c r="C55" i="135"/>
  <c r="E49" i="135"/>
  <c r="D49" i="135"/>
  <c r="C49" i="135"/>
  <c r="E37" i="135"/>
  <c r="D37" i="135"/>
  <c r="C37" i="135"/>
  <c r="E22" i="135"/>
  <c r="D22" i="135"/>
  <c r="C22" i="135"/>
  <c r="E15" i="135"/>
  <c r="D15" i="135"/>
  <c r="C15" i="135"/>
  <c r="C65" i="135" s="1"/>
  <c r="C90" i="135" s="1"/>
  <c r="E8" i="135"/>
  <c r="D8" i="135"/>
  <c r="C8" i="135"/>
  <c r="E5" i="135"/>
  <c r="E146" i="134"/>
  <c r="D146" i="134"/>
  <c r="C146" i="134"/>
  <c r="E140" i="134"/>
  <c r="D140" i="134"/>
  <c r="C140" i="134"/>
  <c r="E133" i="134"/>
  <c r="D133" i="134"/>
  <c r="C133" i="134"/>
  <c r="E129" i="134"/>
  <c r="E154" i="134" s="1"/>
  <c r="D129" i="134"/>
  <c r="D154" i="134" s="1"/>
  <c r="C129" i="134"/>
  <c r="C154" i="134"/>
  <c r="E114" i="134"/>
  <c r="D114" i="134"/>
  <c r="C114" i="134"/>
  <c r="E93" i="134"/>
  <c r="E128" i="134" s="1"/>
  <c r="E155" i="134" s="1"/>
  <c r="D93" i="134"/>
  <c r="C93" i="134"/>
  <c r="C128" i="134" s="1"/>
  <c r="C155" i="134" s="1"/>
  <c r="E82" i="134"/>
  <c r="D82" i="134"/>
  <c r="C82" i="134"/>
  <c r="E78" i="134"/>
  <c r="D78" i="134"/>
  <c r="C78" i="134"/>
  <c r="E75" i="134"/>
  <c r="D75" i="134"/>
  <c r="D89" i="134" s="1"/>
  <c r="C75" i="134"/>
  <c r="E70" i="134"/>
  <c r="D70" i="134"/>
  <c r="C70" i="134"/>
  <c r="E66" i="134"/>
  <c r="E89" i="134" s="1"/>
  <c r="D66" i="134"/>
  <c r="C66" i="134"/>
  <c r="C89" i="134" s="1"/>
  <c r="E60" i="134"/>
  <c r="D60" i="134"/>
  <c r="C60" i="134"/>
  <c r="E55" i="134"/>
  <c r="D55" i="134"/>
  <c r="C55" i="134"/>
  <c r="E49" i="134"/>
  <c r="D49" i="134"/>
  <c r="C49" i="134"/>
  <c r="E37" i="134"/>
  <c r="D37" i="134"/>
  <c r="C37" i="134"/>
  <c r="E22" i="134"/>
  <c r="D22" i="134"/>
  <c r="C22" i="134"/>
  <c r="E15" i="134"/>
  <c r="D15" i="134"/>
  <c r="C15" i="134"/>
  <c r="E8" i="134"/>
  <c r="D8" i="134"/>
  <c r="C8" i="134"/>
  <c r="E5" i="134"/>
  <c r="E146" i="133"/>
  <c r="D146" i="133"/>
  <c r="C146" i="133"/>
  <c r="E140" i="133"/>
  <c r="D140" i="133"/>
  <c r="C140" i="133"/>
  <c r="E133" i="133"/>
  <c r="E154" i="133" s="1"/>
  <c r="D133" i="133"/>
  <c r="C133" i="133"/>
  <c r="E129" i="133"/>
  <c r="D129" i="133"/>
  <c r="C129" i="133"/>
  <c r="C154" i="133" s="1"/>
  <c r="E114" i="133"/>
  <c r="D114" i="133"/>
  <c r="C114" i="133"/>
  <c r="C128" i="133" s="1"/>
  <c r="E93" i="133"/>
  <c r="D93" i="133"/>
  <c r="D128" i="133" s="1"/>
  <c r="D155" i="133" s="1"/>
  <c r="C93" i="133"/>
  <c r="E82" i="133"/>
  <c r="D82" i="133"/>
  <c r="C82" i="133"/>
  <c r="E78" i="133"/>
  <c r="D78" i="133"/>
  <c r="C78" i="133"/>
  <c r="E75" i="133"/>
  <c r="D75" i="133"/>
  <c r="C75" i="133"/>
  <c r="E70" i="133"/>
  <c r="D70" i="133"/>
  <c r="C70" i="133"/>
  <c r="E66" i="133"/>
  <c r="D66" i="133"/>
  <c r="C66" i="133"/>
  <c r="C89" i="133" s="1"/>
  <c r="E60" i="133"/>
  <c r="D60" i="133"/>
  <c r="C60" i="133"/>
  <c r="E55" i="133"/>
  <c r="D55" i="133"/>
  <c r="C55" i="133"/>
  <c r="E49" i="133"/>
  <c r="D49" i="133"/>
  <c r="C49" i="133"/>
  <c r="E37" i="133"/>
  <c r="D37" i="133"/>
  <c r="C37" i="133"/>
  <c r="E22" i="133"/>
  <c r="D22" i="133"/>
  <c r="C22" i="133"/>
  <c r="E15" i="133"/>
  <c r="D15" i="133"/>
  <c r="C15" i="133"/>
  <c r="E8" i="133"/>
  <c r="D8" i="133"/>
  <c r="D65" i="133" s="1"/>
  <c r="D90" i="133" s="1"/>
  <c r="C8" i="133"/>
  <c r="E5" i="133"/>
  <c r="D93" i="3"/>
  <c r="D128" i="3" s="1"/>
  <c r="D155" i="3" s="1"/>
  <c r="E93" i="3"/>
  <c r="E128" i="3" s="1"/>
  <c r="E155" i="3" s="1"/>
  <c r="D8" i="3"/>
  <c r="E8" i="3"/>
  <c r="E65" i="3" s="1"/>
  <c r="E90" i="3" s="1"/>
  <c r="D70" i="3"/>
  <c r="D89" i="3"/>
  <c r="E70" i="3"/>
  <c r="E89" i="3"/>
  <c r="F6" i="132"/>
  <c r="K6" i="132" s="1"/>
  <c r="M32" i="132"/>
  <c r="L32" i="132"/>
  <c r="K32" i="132"/>
  <c r="K24" i="132"/>
  <c r="J24" i="132"/>
  <c r="I24" i="132"/>
  <c r="H24" i="132"/>
  <c r="G24" i="132"/>
  <c r="F24" i="132"/>
  <c r="E24" i="132"/>
  <c r="D24" i="132"/>
  <c r="C24" i="132"/>
  <c r="M24" i="132"/>
  <c r="B24" i="132"/>
  <c r="M23" i="132"/>
  <c r="L23" i="132"/>
  <c r="M22" i="132"/>
  <c r="L22" i="132"/>
  <c r="M21" i="132"/>
  <c r="L21" i="132"/>
  <c r="M20" i="132"/>
  <c r="L20" i="132"/>
  <c r="M19" i="132"/>
  <c r="L19" i="132"/>
  <c r="M18" i="132"/>
  <c r="L18" i="132"/>
  <c r="K15" i="132"/>
  <c r="J15" i="132"/>
  <c r="I15" i="132"/>
  <c r="H15" i="132"/>
  <c r="G15" i="132"/>
  <c r="F15" i="132"/>
  <c r="E15" i="132"/>
  <c r="D15" i="132"/>
  <c r="C15" i="132"/>
  <c r="B15" i="132"/>
  <c r="M14" i="132"/>
  <c r="L14" i="132"/>
  <c r="M13" i="132"/>
  <c r="L13" i="132"/>
  <c r="M12" i="132"/>
  <c r="L12" i="132"/>
  <c r="M11" i="132"/>
  <c r="L11" i="132"/>
  <c r="L10" i="132"/>
  <c r="M9" i="132"/>
  <c r="L9" i="132"/>
  <c r="L8" i="132"/>
  <c r="M8" i="132"/>
  <c r="G3" i="64"/>
  <c r="F3" i="64"/>
  <c r="E3" i="64"/>
  <c r="A4" i="76"/>
  <c r="A37" i="75"/>
  <c r="A34" i="76" s="1"/>
  <c r="A19" i="75"/>
  <c r="A16" i="76"/>
  <c r="A31" i="75"/>
  <c r="A28" i="76" s="1"/>
  <c r="A25" i="75"/>
  <c r="A22" i="76"/>
  <c r="A13" i="75"/>
  <c r="A10" i="76" s="1"/>
  <c r="H17" i="61"/>
  <c r="I17" i="61"/>
  <c r="I31" i="61"/>
  <c r="H30" i="61"/>
  <c r="I30" i="61"/>
  <c r="D17" i="61"/>
  <c r="D32" i="61" s="1"/>
  <c r="E17" i="61"/>
  <c r="D18" i="61"/>
  <c r="E18" i="61"/>
  <c r="D24" i="61"/>
  <c r="D30" i="61"/>
  <c r="E24" i="61"/>
  <c r="E30" i="61" s="1"/>
  <c r="E31" i="61" s="1"/>
  <c r="H18" i="73"/>
  <c r="D31" i="73" s="1"/>
  <c r="I18" i="73"/>
  <c r="D36" i="76" s="1"/>
  <c r="H29" i="73"/>
  <c r="D31" i="76" s="1"/>
  <c r="I29" i="73"/>
  <c r="D37" i="76" s="1"/>
  <c r="D18" i="73"/>
  <c r="E18" i="73"/>
  <c r="D19" i="73"/>
  <c r="E19" i="73"/>
  <c r="D24" i="73"/>
  <c r="D29" i="73"/>
  <c r="D13" i="76" s="1"/>
  <c r="E24" i="73"/>
  <c r="E29" i="73" s="1"/>
  <c r="E147" i="131"/>
  <c r="D147" i="131"/>
  <c r="C147" i="131"/>
  <c r="E142" i="131"/>
  <c r="D142" i="131"/>
  <c r="C142" i="131"/>
  <c r="E135" i="131"/>
  <c r="D135" i="131"/>
  <c r="D155" i="131" s="1"/>
  <c r="C135" i="131"/>
  <c r="E131" i="131"/>
  <c r="E155" i="131" s="1"/>
  <c r="D131" i="131"/>
  <c r="C131" i="131"/>
  <c r="C155" i="131"/>
  <c r="E116" i="131"/>
  <c r="E130" i="131" s="1"/>
  <c r="E156" i="131" s="1"/>
  <c r="D116" i="131"/>
  <c r="C116" i="131"/>
  <c r="E95" i="131"/>
  <c r="D95" i="131"/>
  <c r="D130" i="131" s="1"/>
  <c r="C95" i="131"/>
  <c r="C130" i="131" s="1"/>
  <c r="C156" i="131" s="1"/>
  <c r="E93" i="131"/>
  <c r="C92" i="131"/>
  <c r="E80" i="131"/>
  <c r="D80" i="131"/>
  <c r="C80" i="131"/>
  <c r="E76" i="131"/>
  <c r="D76" i="131"/>
  <c r="C76" i="131"/>
  <c r="E73" i="131"/>
  <c r="D73" i="131"/>
  <c r="C73" i="131"/>
  <c r="E68" i="131"/>
  <c r="D68" i="131"/>
  <c r="D87" i="131" s="1"/>
  <c r="C68" i="131"/>
  <c r="E64" i="131"/>
  <c r="E87" i="131" s="1"/>
  <c r="E161" i="131" s="1"/>
  <c r="D64" i="131"/>
  <c r="C64" i="131"/>
  <c r="E58" i="131"/>
  <c r="D58" i="131"/>
  <c r="C58" i="131"/>
  <c r="E53" i="131"/>
  <c r="D53" i="131"/>
  <c r="C53" i="131"/>
  <c r="E47" i="131"/>
  <c r="D47" i="131"/>
  <c r="C47" i="131"/>
  <c r="E35" i="131"/>
  <c r="D35" i="131"/>
  <c r="C35" i="131"/>
  <c r="E20" i="131"/>
  <c r="D20" i="131"/>
  <c r="C20" i="131"/>
  <c r="E13" i="131"/>
  <c r="D13" i="131"/>
  <c r="C13" i="131"/>
  <c r="E6" i="131"/>
  <c r="E63" i="131" s="1"/>
  <c r="D6" i="131"/>
  <c r="C6" i="131"/>
  <c r="C63" i="131" s="1"/>
  <c r="E4" i="131"/>
  <c r="C3" i="131"/>
  <c r="E147" i="130"/>
  <c r="D147" i="130"/>
  <c r="C147" i="130"/>
  <c r="E142" i="130"/>
  <c r="D142" i="130"/>
  <c r="C142" i="130"/>
  <c r="E135" i="130"/>
  <c r="D135" i="130"/>
  <c r="D155" i="130" s="1"/>
  <c r="C135" i="130"/>
  <c r="E131" i="130"/>
  <c r="E155" i="130" s="1"/>
  <c r="D131" i="130"/>
  <c r="C131" i="130"/>
  <c r="C155" i="130"/>
  <c r="E116" i="130"/>
  <c r="D116" i="130"/>
  <c r="C116" i="130"/>
  <c r="E95" i="130"/>
  <c r="E130" i="130" s="1"/>
  <c r="D95" i="130"/>
  <c r="D130" i="130"/>
  <c r="D156" i="130" s="1"/>
  <c r="C95" i="130"/>
  <c r="C130" i="130" s="1"/>
  <c r="E93" i="130"/>
  <c r="C92" i="130"/>
  <c r="E80" i="130"/>
  <c r="D80" i="130"/>
  <c r="C80" i="130"/>
  <c r="E76" i="130"/>
  <c r="E87" i="130" s="1"/>
  <c r="E161" i="130" s="1"/>
  <c r="D76" i="130"/>
  <c r="C76" i="130"/>
  <c r="E73" i="130"/>
  <c r="D73" i="130"/>
  <c r="C73" i="130"/>
  <c r="E68" i="130"/>
  <c r="D68" i="130"/>
  <c r="D87" i="130" s="1"/>
  <c r="C68" i="130"/>
  <c r="E64" i="130"/>
  <c r="D64" i="130"/>
  <c r="C64" i="130"/>
  <c r="C87" i="130" s="1"/>
  <c r="E58" i="130"/>
  <c r="D58" i="130"/>
  <c r="C58" i="130"/>
  <c r="E53" i="130"/>
  <c r="D53" i="130"/>
  <c r="C53" i="130"/>
  <c r="E47" i="130"/>
  <c r="D47" i="130"/>
  <c r="C47" i="130"/>
  <c r="E35" i="130"/>
  <c r="D35" i="130"/>
  <c r="C35" i="130"/>
  <c r="E20" i="130"/>
  <c r="D20" i="130"/>
  <c r="C20" i="130"/>
  <c r="E13" i="130"/>
  <c r="D13" i="130"/>
  <c r="D63" i="130" s="1"/>
  <c r="C13" i="130"/>
  <c r="E6" i="130"/>
  <c r="D6" i="130"/>
  <c r="C6" i="130"/>
  <c r="E4" i="130"/>
  <c r="C3" i="130"/>
  <c r="E147" i="129"/>
  <c r="D147" i="129"/>
  <c r="C147" i="129"/>
  <c r="E142" i="129"/>
  <c r="D142" i="129"/>
  <c r="C142" i="129"/>
  <c r="E135" i="129"/>
  <c r="D135" i="129"/>
  <c r="C135" i="129"/>
  <c r="E131" i="129"/>
  <c r="E155" i="129" s="1"/>
  <c r="D131" i="129"/>
  <c r="D155" i="129" s="1"/>
  <c r="C131" i="129"/>
  <c r="C155" i="129" s="1"/>
  <c r="C156" i="129" s="1"/>
  <c r="E116" i="129"/>
  <c r="D116" i="129"/>
  <c r="C116" i="129"/>
  <c r="E95" i="129"/>
  <c r="E130" i="129" s="1"/>
  <c r="D95" i="129"/>
  <c r="D130" i="129" s="1"/>
  <c r="D156" i="129" s="1"/>
  <c r="C95" i="129"/>
  <c r="E93" i="129"/>
  <c r="C92" i="129"/>
  <c r="E80" i="129"/>
  <c r="D80" i="129"/>
  <c r="C80" i="129"/>
  <c r="E76" i="129"/>
  <c r="D76" i="129"/>
  <c r="C76" i="129"/>
  <c r="E73" i="129"/>
  <c r="D73" i="129"/>
  <c r="C73" i="129"/>
  <c r="E68" i="129"/>
  <c r="D68" i="129"/>
  <c r="D87" i="129" s="1"/>
  <c r="D161" i="129" s="1"/>
  <c r="C68" i="129"/>
  <c r="E64" i="129"/>
  <c r="E87" i="129"/>
  <c r="E161" i="129" s="1"/>
  <c r="D64" i="129"/>
  <c r="C64" i="129"/>
  <c r="C87" i="129" s="1"/>
  <c r="C161" i="129" s="1"/>
  <c r="E58" i="129"/>
  <c r="D58" i="129"/>
  <c r="C58" i="129"/>
  <c r="E53" i="129"/>
  <c r="D53" i="129"/>
  <c r="C53" i="129"/>
  <c r="E47" i="129"/>
  <c r="D47" i="129"/>
  <c r="C47" i="129"/>
  <c r="E35" i="129"/>
  <c r="D35" i="129"/>
  <c r="C35" i="129"/>
  <c r="E20" i="129"/>
  <c r="D20" i="129"/>
  <c r="C20" i="129"/>
  <c r="E13" i="129"/>
  <c r="D13" i="129"/>
  <c r="C13" i="129"/>
  <c r="E6" i="129"/>
  <c r="D6" i="129"/>
  <c r="D63" i="129" s="1"/>
  <c r="C6" i="129"/>
  <c r="C3" i="129"/>
  <c r="D95" i="1"/>
  <c r="D130" i="1" s="1"/>
  <c r="E95" i="1"/>
  <c r="E130" i="1" s="1"/>
  <c r="C92" i="1"/>
  <c r="D6" i="1"/>
  <c r="D63" i="1" s="1"/>
  <c r="E6" i="1"/>
  <c r="E63" i="1" s="1"/>
  <c r="C3" i="1"/>
  <c r="E4" i="73"/>
  <c r="I4" i="73" s="1"/>
  <c r="C18" i="73"/>
  <c r="C45" i="105"/>
  <c r="C57" i="105" s="1"/>
  <c r="C93" i="3"/>
  <c r="C128" i="3"/>
  <c r="C155" i="3" s="1"/>
  <c r="G29" i="73"/>
  <c r="C95" i="1"/>
  <c r="C130" i="1"/>
  <c r="C8" i="105"/>
  <c r="C36" i="105" s="1"/>
  <c r="C41" i="105" s="1"/>
  <c r="C70" i="3"/>
  <c r="C89" i="3" s="1"/>
  <c r="C90" i="3" s="1"/>
  <c r="C8" i="3"/>
  <c r="C65" i="3"/>
  <c r="G17" i="61"/>
  <c r="D24" i="76" s="1"/>
  <c r="E24" i="76" s="1"/>
  <c r="C17" i="61"/>
  <c r="C6" i="1"/>
  <c r="C63" i="1"/>
  <c r="C88" i="1" s="1"/>
  <c r="B8" i="76" s="1"/>
  <c r="G30" i="61"/>
  <c r="C18" i="61"/>
  <c r="C30" i="61" s="1"/>
  <c r="C31" i="61" s="1"/>
  <c r="G18" i="73"/>
  <c r="G30" i="73"/>
  <c r="C19" i="73"/>
  <c r="C29" i="73" s="1"/>
  <c r="C46" i="79"/>
  <c r="C58" i="79"/>
  <c r="C8" i="79"/>
  <c r="C37" i="79"/>
  <c r="C42" i="79"/>
  <c r="E16" i="89"/>
  <c r="F16" i="89"/>
  <c r="D16" i="89"/>
  <c r="C16" i="89"/>
  <c r="G15" i="89"/>
  <c r="G14" i="89"/>
  <c r="G13" i="89"/>
  <c r="G12" i="89"/>
  <c r="G11" i="89"/>
  <c r="G10" i="89"/>
  <c r="G6" i="64"/>
  <c r="G24" i="64" s="1"/>
  <c r="G7" i="64"/>
  <c r="G8" i="64"/>
  <c r="G9" i="64"/>
  <c r="G10" i="64"/>
  <c r="G11" i="64"/>
  <c r="G12" i="64"/>
  <c r="G13" i="64"/>
  <c r="G14" i="64"/>
  <c r="G15" i="64"/>
  <c r="G16" i="64"/>
  <c r="G17" i="64"/>
  <c r="G18" i="64"/>
  <c r="G19" i="64"/>
  <c r="G20" i="64"/>
  <c r="G21" i="64"/>
  <c r="G22" i="64"/>
  <c r="G23" i="64"/>
  <c r="B24" i="64"/>
  <c r="D24" i="64"/>
  <c r="F24" i="64"/>
  <c r="B23" i="63"/>
  <c r="D23" i="63"/>
  <c r="F23" i="63"/>
  <c r="C4" i="73"/>
  <c r="G4" i="73" s="1"/>
  <c r="D4" i="73"/>
  <c r="H4" i="73"/>
  <c r="H31" i="61"/>
  <c r="D32" i="76" s="1"/>
  <c r="D25" i="76"/>
  <c r="H30" i="73"/>
  <c r="D12" i="76"/>
  <c r="E4" i="61"/>
  <c r="I4" i="61"/>
  <c r="C4" i="61"/>
  <c r="G4" i="61"/>
  <c r="D4" i="61"/>
  <c r="H4" i="61"/>
  <c r="M15" i="132"/>
  <c r="D154" i="133"/>
  <c r="D58" i="136"/>
  <c r="D37" i="137"/>
  <c r="D42" i="137"/>
  <c r="C36" i="141"/>
  <c r="C41" i="141"/>
  <c r="D89" i="133"/>
  <c r="D128" i="134"/>
  <c r="D155" i="134" s="1"/>
  <c r="E37" i="137"/>
  <c r="E42" i="137" s="1"/>
  <c r="D63" i="131"/>
  <c r="D160" i="131" s="1"/>
  <c r="C63" i="130"/>
  <c r="D65" i="134"/>
  <c r="C87" i="131"/>
  <c r="C161" i="131"/>
  <c r="C37" i="136"/>
  <c r="C42" i="136"/>
  <c r="E2" i="130"/>
  <c r="E91" i="130" s="1"/>
  <c r="E159" i="130" s="1"/>
  <c r="E2" i="131"/>
  <c r="I2" i="73" s="1"/>
  <c r="I2" i="61" s="1"/>
  <c r="G2" i="63" s="1"/>
  <c r="G2" i="64" s="1"/>
  <c r="E91" i="131"/>
  <c r="E159" i="131" s="1"/>
  <c r="C41" i="139"/>
  <c r="C57" i="139"/>
  <c r="C58" i="138"/>
  <c r="E42" i="138"/>
  <c r="E128" i="133"/>
  <c r="E155" i="133" s="1"/>
  <c r="E89" i="133"/>
  <c r="E65" i="133"/>
  <c r="C65" i="133"/>
  <c r="E90" i="133"/>
  <c r="I30" i="73"/>
  <c r="D38" i="76" s="1"/>
  <c r="I31" i="73"/>
  <c r="B24" i="76"/>
  <c r="B7" i="76"/>
  <c r="C160" i="1"/>
  <c r="C32" i="61"/>
  <c r="I32" i="61"/>
  <c r="E32" i="61"/>
  <c r="D6" i="76"/>
  <c r="G32" i="61"/>
  <c r="E31" i="73"/>
  <c r="D18" i="76"/>
  <c r="C31" i="73"/>
  <c r="G31" i="73"/>
  <c r="E63" i="129"/>
  <c r="E88" i="129"/>
  <c r="C63" i="129"/>
  <c r="C88" i="129" s="1"/>
  <c r="C130" i="129"/>
  <c r="L15" i="132"/>
  <c r="L120" i="132"/>
  <c r="L24" i="132"/>
  <c r="L47" i="132"/>
  <c r="L56" i="132"/>
  <c r="L79" i="132"/>
  <c r="L88" i="132"/>
  <c r="D19" i="76" l="1"/>
  <c r="E30" i="73"/>
  <c r="D88" i="1"/>
  <c r="B14" i="76" s="1"/>
  <c r="B12" i="76"/>
  <c r="E12" i="76" s="1"/>
  <c r="D160" i="1"/>
  <c r="E161" i="1"/>
  <c r="B19" i="76"/>
  <c r="E19" i="76" s="1"/>
  <c r="E33" i="61"/>
  <c r="I33" i="61"/>
  <c r="C90" i="133"/>
  <c r="C30" i="73"/>
  <c r="D7" i="76"/>
  <c r="D161" i="130"/>
  <c r="E156" i="130"/>
  <c r="C155" i="133"/>
  <c r="C161" i="1"/>
  <c r="B25" i="76"/>
  <c r="E25" i="76" s="1"/>
  <c r="C156" i="1"/>
  <c r="B26" i="76" s="1"/>
  <c r="C88" i="131"/>
  <c r="C160" i="131"/>
  <c r="D161" i="131"/>
  <c r="D88" i="131"/>
  <c r="E4" i="3"/>
  <c r="E4" i="133" s="1"/>
  <c r="E4" i="134" s="1"/>
  <c r="E4" i="135" s="1"/>
  <c r="E4" i="79" s="1"/>
  <c r="E4" i="138" s="1"/>
  <c r="E4" i="137" s="1"/>
  <c r="E4" i="136" s="1"/>
  <c r="E4" i="105" s="1"/>
  <c r="E4" i="139" s="1"/>
  <c r="E4" i="140" s="1"/>
  <c r="E4" i="141" s="1"/>
  <c r="G8" i="89" s="1"/>
  <c r="L2" i="132"/>
  <c r="L28" i="132" s="1"/>
  <c r="B36" i="76"/>
  <c r="E36" i="76" s="1"/>
  <c r="E156" i="1"/>
  <c r="B38" i="76" s="1"/>
  <c r="E38" i="76" s="1"/>
  <c r="E31" i="76"/>
  <c r="E7" i="76"/>
  <c r="C88" i="130"/>
  <c r="C161" i="130"/>
  <c r="E88" i="1"/>
  <c r="B20" i="76" s="1"/>
  <c r="E160" i="1"/>
  <c r="B18" i="76"/>
  <c r="E18" i="76" s="1"/>
  <c r="D90" i="134"/>
  <c r="B30" i="76"/>
  <c r="D156" i="1"/>
  <c r="B32" i="76" s="1"/>
  <c r="E32" i="76" s="1"/>
  <c r="D156" i="131"/>
  <c r="B13" i="76"/>
  <c r="E13" i="76" s="1"/>
  <c r="D161" i="1"/>
  <c r="E37" i="76"/>
  <c r="G23" i="63"/>
  <c r="D160" i="130"/>
  <c r="D88" i="130"/>
  <c r="D160" i="129"/>
  <c r="D88" i="129"/>
  <c r="E156" i="129"/>
  <c r="E160" i="129"/>
  <c r="C160" i="130"/>
  <c r="C156" i="130"/>
  <c r="E88" i="131"/>
  <c r="E160" i="131"/>
  <c r="D65" i="3"/>
  <c r="D90" i="3" s="1"/>
  <c r="E65" i="134"/>
  <c r="E90" i="134" s="1"/>
  <c r="E88" i="130"/>
  <c r="E160" i="130"/>
  <c r="D90" i="135"/>
  <c r="E90" i="135"/>
  <c r="H32" i="61"/>
  <c r="B6" i="76"/>
  <c r="E6" i="76" s="1"/>
  <c r="D30" i="76"/>
  <c r="C160" i="129"/>
  <c r="D30" i="73"/>
  <c r="D31" i="61"/>
  <c r="H31" i="73"/>
  <c r="G31" i="61"/>
  <c r="D26" i="76" s="1"/>
  <c r="G33" i="61" l="1"/>
  <c r="C33" i="61"/>
  <c r="E30" i="76"/>
  <c r="D8" i="76"/>
  <c r="E8" i="76" s="1"/>
  <c r="C32" i="73"/>
  <c r="G32" i="73"/>
  <c r="E14" i="76"/>
  <c r="D33" i="61"/>
  <c r="H33" i="61"/>
  <c r="E26" i="76"/>
  <c r="D20" i="76"/>
  <c r="E20" i="76" s="1"/>
  <c r="E32" i="73"/>
  <c r="I32" i="73"/>
  <c r="D14" i="76"/>
  <c r="H32" i="73"/>
  <c r="D32" i="7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Mihály-Bársony Judit</author>
  </authors>
  <commentList>
    <comment ref="F14" authorId="0" shapeId="0" xr:uid="{8BA77FF8-6B16-4FE0-B50B-6596B674BF6A}">
      <text>
        <r>
          <rPr>
            <b/>
            <sz val="9"/>
            <color indexed="81"/>
            <rFont val="Segoe UI"/>
            <family val="2"/>
            <charset val="238"/>
          </rPr>
          <t>Mihály-Bársony Judit:</t>
        </r>
        <r>
          <rPr>
            <sz val="9"/>
            <color indexed="81"/>
            <rFont val="Segoe UI"/>
            <family val="2"/>
            <charset val="238"/>
          </rPr>
          <t xml:space="preserve">
85 344     merev lemezek (könyvtári gépek)
 137 668     Ételhordó 
 588 010     Homokozó fedés és árnyékolás 
 198 057     sörpadok
 33 147     lézernyomtató
</t>
        </r>
      </text>
    </comment>
    <comment ref="F15" authorId="0" shapeId="0" xr:uid="{5473A745-4286-4DC0-B262-E8C0AE5CCBFE}">
      <text>
        <r>
          <rPr>
            <b/>
            <sz val="9"/>
            <color indexed="81"/>
            <rFont val="Segoe UI"/>
            <family val="2"/>
            <charset val="238"/>
          </rPr>
          <t>Mihály-Bársony Judit:</t>
        </r>
        <r>
          <rPr>
            <sz val="9"/>
            <color indexed="81"/>
            <rFont val="Segoe UI"/>
            <family val="2"/>
            <charset val="238"/>
          </rPr>
          <t xml:space="preserve">
190 500     Közösségi ház kerítés és kerti bútorok építése
 221 800     hegesztő inverter, fúró/vésőkalapács
 177 999     pólyázóasztal-védőnő
 45 000     kerti pavilon
</t>
        </r>
      </text>
    </comment>
  </commentList>
</comments>
</file>

<file path=xl/sharedStrings.xml><?xml version="1.0" encoding="utf-8"?>
<sst xmlns="http://schemas.openxmlformats.org/spreadsheetml/2006/main" count="3964" uniqueCount="571">
  <si>
    <t>Beruházási (felhalmozási) kiadások előirányzata beruházásonként</t>
  </si>
  <si>
    <t>Felújítási kiadások előirányzata felújításonként</t>
  </si>
  <si>
    <t>Vállalkozási maradvány igénybevétele</t>
  </si>
  <si>
    <t>Adatszolgáltatás 
az elismert tartozásállományról</t>
  </si>
  <si>
    <t>Felhalmozási bevételek</t>
  </si>
  <si>
    <t>Finanszírozási kiadások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</si>
  <si>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</si>
  <si>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</si>
  <si>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</si>
  <si>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</si>
  <si>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</si>
  <si>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</si>
  <si>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</si>
  <si>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</si>
  <si>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</si>
  <si>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</si>
  <si>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</si>
  <si>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</si>
  <si>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</si>
  <si>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</si>
  <si>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</si>
  <si>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</si>
  <si>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</si>
  <si>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</si>
  <si>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</si>
  <si>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</si>
  <si>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</si>
  <si>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</si>
  <si>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</si>
  <si>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</si>
  <si>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</si>
  <si>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</si>
  <si>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</si>
  <si>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</si>
  <si>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</si>
  <si>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</si>
  <si>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</si>
  <si>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</si>
  <si>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Személyi  juttatások</t>
  </si>
  <si>
    <t>Tartalékok</t>
  </si>
  <si>
    <t>Összesen</t>
  </si>
  <si>
    <t>Összesen:</t>
  </si>
  <si>
    <t>01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</si>
  <si>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</si>
  <si>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</si>
  <si>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</si>
  <si>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</si>
  <si>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</si>
  <si>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</si>
  <si>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</si>
  <si>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</si>
  <si>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</si>
  <si>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</si>
  <si>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</si>
  <si>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</si>
  <si>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</si>
  <si>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</si>
  <si>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</si>
  <si>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</si>
  <si>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</si>
  <si>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</si>
  <si>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</si>
  <si>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</si>
  <si>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</si>
  <si>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</si>
  <si>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</si>
  <si>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</si>
  <si>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</si>
  <si>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</si>
  <si>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</si>
  <si>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</si>
  <si>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</si>
  <si>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</si>
  <si>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</si>
  <si>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</si>
  <si>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</si>
  <si>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</si>
  <si>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</si>
  <si>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Kiadások összesen:</t>
  </si>
  <si>
    <t>1.5</t>
  </si>
  <si>
    <t>1.8.</t>
  </si>
  <si>
    <t>1.9.</t>
  </si>
  <si>
    <t>1.10.</t>
  </si>
  <si>
    <t>1.11.</t>
  </si>
  <si>
    <t>2.6.</t>
  </si>
  <si>
    <t>1.12.</t>
  </si>
  <si>
    <t>2.7.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</si>
  <si>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</si>
  <si>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</si>
  <si>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</si>
  <si>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</si>
  <si>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</si>
  <si>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</si>
  <si>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</si>
  <si>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</si>
  <si>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</si>
  <si>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</si>
  <si>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</si>
  <si>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</si>
  <si>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</si>
  <si>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</si>
  <si>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</si>
  <si>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</si>
  <si>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</si>
  <si>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</si>
  <si>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</si>
  <si>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</si>
  <si>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</si>
  <si>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</si>
  <si>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</si>
  <si>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</si>
  <si>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</si>
  <si>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</si>
  <si>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</si>
  <si>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</si>
  <si>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</si>
  <si>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</si>
  <si>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</si>
  <si>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</si>
  <si>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</si>
  <si>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</si>
  <si>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</si>
  <si>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</si>
  <si>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</si>
  <si>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</si>
  <si>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</si>
  <si>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</si>
  <si>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</si>
  <si>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</si>
  <si>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</si>
  <si>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</si>
  <si>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</si>
  <si>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</si>
  <si>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</si>
  <si>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</si>
  <si>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</si>
  <si>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</si>
  <si>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</si>
  <si>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</si>
  <si>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</si>
  <si>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</si>
  <si>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</si>
  <si>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Száma</t>
  </si>
  <si>
    <t>Költségvetési szerv neve:</t>
  </si>
  <si>
    <t>Költségvetési szerv számlaszáma: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</si>
  <si>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</si>
  <si>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</si>
  <si>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</si>
  <si>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</si>
  <si>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</si>
  <si>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</si>
  <si>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</si>
  <si>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</si>
  <si>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</si>
  <si>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</si>
  <si>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</si>
  <si>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</si>
  <si>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</si>
  <si>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</si>
  <si>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</si>
  <si>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</si>
  <si>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</si>
  <si>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</si>
  <si>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</si>
  <si>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</si>
  <si>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</si>
  <si>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</si>
  <si>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</si>
  <si>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</si>
  <si>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</si>
  <si>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</si>
  <si>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</si>
  <si>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</si>
  <si>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</si>
  <si>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</si>
  <si>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</si>
  <si>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</si>
  <si>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</si>
  <si>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</si>
  <si>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</si>
  <si>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</si>
  <si>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</si>
  <si>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</si>
  <si>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</si>
  <si>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</si>
  <si>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</si>
  <si>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</si>
  <si>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</si>
  <si>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</si>
  <si>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</si>
  <si>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</si>
  <si>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</si>
  <si>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</si>
  <si>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</si>
  <si>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</si>
  <si>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</si>
  <si>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</si>
  <si>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</si>
  <si>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</si>
  <si>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</si>
  <si>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</si>
  <si>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</si>
  <si>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</si>
  <si>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</si>
  <si>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</si>
  <si>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</si>
  <si>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</si>
  <si>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</si>
  <si>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</si>
  <si>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</si>
  <si>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</si>
  <si>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</si>
  <si>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</si>
  <si>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</si>
  <si>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</si>
  <si>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</si>
  <si>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</si>
  <si>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</si>
  <si>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</si>
  <si>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</si>
  <si>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</si>
  <si>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</si>
  <si>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</si>
  <si>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</si>
  <si>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</si>
  <si>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</si>
  <si>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</si>
  <si>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</si>
  <si>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</si>
  <si>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</si>
  <si>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</si>
  <si>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</si>
  <si>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</si>
  <si>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</si>
  <si>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</si>
  <si>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</si>
  <si>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</si>
  <si>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</si>
  <si>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</si>
  <si>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</si>
  <si>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</si>
  <si>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Befektetési célú belföldi értékpapírok beváltása,  értékesítése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</si>
  <si>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</si>
  <si>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</si>
  <si>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</si>
  <si>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</si>
  <si>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</si>
  <si>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</si>
  <si>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</si>
  <si>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</si>
  <si>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</si>
  <si>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</si>
  <si>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</si>
  <si>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</si>
  <si>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</si>
  <si>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</si>
  <si>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</si>
  <si>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</si>
  <si>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</si>
  <si>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</si>
  <si>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</si>
  <si>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</si>
  <si>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</si>
  <si>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</si>
  <si>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</si>
  <si>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</si>
  <si>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</si>
  <si>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</si>
  <si>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</si>
  <si>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</si>
  <si>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</si>
  <si>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</si>
  <si>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</si>
  <si>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</si>
  <si>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</si>
  <si>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</si>
  <si>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</si>
  <si>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</si>
  <si>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</si>
  <si>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</si>
  <si>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</si>
  <si>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</si>
  <si>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</si>
  <si>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</si>
  <si>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</si>
  <si>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</si>
  <si>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</si>
  <si>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</si>
  <si>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</si>
  <si>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</si>
  <si>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</si>
  <si>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</si>
  <si>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</si>
  <si>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</si>
  <si>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</si>
  <si>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</si>
  <si>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</si>
  <si>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</si>
  <si>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</si>
  <si>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</si>
  <si>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</si>
  <si>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</si>
  <si>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</si>
  <si>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</si>
  <si>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</si>
  <si>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</si>
  <si>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</si>
  <si>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</si>
  <si>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</si>
  <si>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</si>
  <si>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</si>
  <si>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</si>
  <si>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</si>
  <si>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</si>
  <si>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</si>
  <si>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</si>
  <si>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</si>
  <si>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</si>
  <si>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</si>
  <si>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</si>
  <si>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</si>
  <si>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</si>
  <si>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</si>
  <si>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</si>
  <si>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</si>
  <si>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</si>
  <si>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</si>
  <si>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</si>
  <si>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</si>
  <si>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</si>
  <si>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</si>
  <si>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</si>
  <si>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</si>
  <si>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</si>
  <si>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</si>
  <si>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</si>
  <si>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</si>
  <si>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</si>
  <si>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</si>
  <si>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</si>
  <si>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</si>
  <si>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</si>
  <si>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</si>
  <si>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</si>
  <si>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</si>
  <si>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</si>
  <si>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</si>
  <si>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</si>
  <si>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</si>
  <si>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</si>
  <si>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</si>
  <si>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</si>
  <si>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</si>
  <si>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</si>
  <si>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</si>
  <si>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</si>
  <si>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</si>
  <si>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</si>
  <si>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</si>
  <si>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</si>
  <si>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</si>
  <si>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</si>
  <si>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</si>
  <si>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</si>
  <si>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</si>
  <si>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</si>
  <si>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</si>
  <si>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</si>
  <si>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</si>
  <si>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</si>
  <si>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</si>
  <si>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</si>
  <si>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</si>
  <si>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</si>
  <si>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</si>
  <si>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</si>
  <si>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</si>
  <si>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</si>
  <si>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</si>
  <si>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</si>
  <si>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</si>
  <si>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</si>
  <si>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</si>
  <si>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</si>
  <si>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</si>
  <si>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</si>
  <si>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</si>
  <si>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</si>
  <si>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</si>
  <si>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</si>
  <si>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</si>
  <si>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</si>
  <si>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</si>
  <si>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</si>
  <si>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</si>
  <si>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</si>
  <si>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</si>
  <si>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</si>
  <si>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</si>
  <si>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</si>
  <si>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</si>
  <si>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</si>
  <si>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</si>
  <si>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</si>
  <si>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</si>
  <si>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</si>
  <si>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</si>
  <si>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</si>
  <si>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</si>
  <si>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>A</t>
  </si>
  <si>
    <t>B</t>
  </si>
  <si>
    <t>C</t>
  </si>
  <si>
    <t>E</t>
  </si>
  <si>
    <t>D</t>
  </si>
  <si>
    <t>F</t>
  </si>
  <si>
    <t>G</t>
  </si>
  <si>
    <t>H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</si>
  <si>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</si>
  <si>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</si>
  <si>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</si>
  <si>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</si>
  <si>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</si>
  <si>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</si>
  <si>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</si>
  <si>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</si>
  <si>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</si>
  <si>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</si>
  <si>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</si>
  <si>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</si>
  <si>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</si>
  <si>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</si>
  <si>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</si>
  <si>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</si>
  <si>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</si>
  <si>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</si>
  <si>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</si>
  <si>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</si>
  <si>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</si>
  <si>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KIADÁSOK ÖSSZESEN: (1.+2.+3.)</t>
  </si>
  <si>
    <t>Államigazgatási feladatok bevételei, kiadásai</t>
  </si>
  <si>
    <t>Központi, irányító szervi támogatás</t>
  </si>
  <si>
    <t>Belföldi finanszírozás kiadásai (6.1. + … + 6.5.)</t>
  </si>
  <si>
    <t>Eredeti
előirányzat</t>
  </si>
  <si>
    <t>Módosított
előirányzat</t>
  </si>
  <si>
    <t>Kiadási jogcím</t>
  </si>
  <si>
    <t>Hitel-, kölcsöntörlesztés államházt-on kívülre (4.1. + … + 4.3.)</t>
  </si>
  <si>
    <t xml:space="preserve">2.1. melléklet </t>
  </si>
  <si>
    <t xml:space="preserve">F </t>
  </si>
  <si>
    <t>I</t>
  </si>
  <si>
    <t>2.2. melléklet</t>
  </si>
  <si>
    <t>2.1. számú melléklet C. oszlop 13. sor + 2.2. számú melléklet C. oszlop 12. sor</t>
  </si>
  <si>
    <t>2.1. számú melléklet D. oszlop 13. sor + 2.2. számú melléklet D. oszlop 12. sor</t>
  </si>
  <si>
    <t>2.1. számú melléklet E. oszlop 13. sor + 2.2. számú melléklet E. oszlop 12. sor</t>
  </si>
  <si>
    <t>2.1. számú melléklet G. oszlop 13. sor + 2.2. számú melléklet G. oszlop 12. sor</t>
  </si>
  <si>
    <t>2.1. számú melléklet H. oszlop 13. sor + 2.2. számú melléklet H. oszlop 12. sor</t>
  </si>
  <si>
    <t>2.1. számú melléklet I. oszlop 13. sor + 2.2. számú melléklet I. oszlop 12. sor</t>
  </si>
  <si>
    <t>2.1. számú melléklet C. oszlop 24. sor + 2.2. számú melléklet C. oszlop 25. sor</t>
  </si>
  <si>
    <t>2.1. számú melléklet C. oszlop 25. sor + 2.2. számú melléklet C. oszlop 26. sor</t>
  </si>
  <si>
    <t>2.1. számú melléklet D. oszlop 24. sor + 2.2. számú melléklet D. oszlop 25. sor</t>
  </si>
  <si>
    <t>2.1. számú melléklet D. oszlop 25. sor + 2.2. számú melléklet D. oszlop 26. sor</t>
  </si>
  <si>
    <t>2.1. számú melléklet E. oszlop 24. sor + 2.2. számú melléklet E. oszlop 25. sor</t>
  </si>
  <si>
    <t>2.1. számú melléklet E. oszlop 25. sor + 2.2. számú melléklet E. oszlop 26. sor</t>
  </si>
  <si>
    <t>2.1. számú melléklet G. oszlop 24. sor + 2.2. számú melléklet G. oszlop 25. sor</t>
  </si>
  <si>
    <t>2.1. számú melléklet G. oszlop 25. sor + 2.2. számú melléklet G. oszlop 26. sor</t>
  </si>
  <si>
    <t>2.1. számú melléklet H. oszlop 24. sor + 2.2. számú melléklet H. oszlop 25. sor</t>
  </si>
  <si>
    <t>2.1. számú melléklet H. oszlop 25. sor + 2.2. számú melléklet H. oszlop 26. sor</t>
  </si>
  <si>
    <t>2.1. számú melléklet I. oszlop 24. sor + 2.2. számú melléklet I. oszlop 25. sor</t>
  </si>
  <si>
    <t>2.1. számú melléklet I. oszlop 25. sor + 2.2. számú melléklet I. oszlop 26. sor</t>
  </si>
  <si>
    <t>G=(D+F)</t>
  </si>
  <si>
    <r>
      <t>EU-s projekt neve, azonosítója:</t>
    </r>
    <r>
      <rPr>
        <sz val="12"/>
        <rFont val="Times New Roman"/>
        <family val="1"/>
        <charset val="238"/>
      </rPr>
      <t>*</t>
    </r>
  </si>
  <si>
    <t>Támogatási szerződés szerinti bevételek, kiadások</t>
  </si>
  <si>
    <t>Teljesítés</t>
  </si>
  <si>
    <t>Eredeti</t>
  </si>
  <si>
    <t>Módosított</t>
  </si>
  <si>
    <t>Évenkénti üteme</t>
  </si>
  <si>
    <t>Összes bevétel,
kiadás</t>
  </si>
  <si>
    <t>J</t>
  </si>
  <si>
    <t>K</t>
  </si>
  <si>
    <t>L=(J+K)</t>
  </si>
  <si>
    <t>M=(L/C)</t>
  </si>
  <si>
    <t>* Amennyiben több projekt megvalósítása történi egy időben akkor azokat külön-külön, projektenként be kell mutatni!</t>
  </si>
  <si>
    <t>Eredeti ei.</t>
  </si>
  <si>
    <t>Módosított ei.</t>
  </si>
  <si>
    <t>5. melléklet</t>
  </si>
  <si>
    <t>Eredeti előirányzat</t>
  </si>
  <si>
    <t>Módosított előirányzat</t>
  </si>
  <si>
    <t>6.1. melléklet</t>
  </si>
  <si>
    <t>6.1.1. melléklet</t>
  </si>
  <si>
    <t>6.1.3. melléklet</t>
  </si>
  <si>
    <t>6.1.2. melléklet</t>
  </si>
  <si>
    <t>Költségvetési szerv</t>
  </si>
  <si>
    <t>6.2. melléklet</t>
  </si>
  <si>
    <t>6.2.1. melléklet</t>
  </si>
  <si>
    <t>6.2.2. melléklet</t>
  </si>
  <si>
    <t>6.2.3. melléklet</t>
  </si>
  <si>
    <t>6.3. melléklet</t>
  </si>
  <si>
    <t>6.3.3. melléklet</t>
  </si>
  <si>
    <t>6.3.2. melléklet</t>
  </si>
  <si>
    <t>6.3.1. melléklet</t>
  </si>
  <si>
    <t>1.1 sz. melléklet Bevételek táblázat C. oszlop 17 sora =</t>
  </si>
  <si>
    <t>1.1 sz. melléklet Bevételek táblázat C. oszlop 18 sora =</t>
  </si>
  <si>
    <t>1.1. sz. melléklet Bevételek táblázat C. oszlop 9 sora =</t>
  </si>
  <si>
    <t>1.1. sz. melléklet Bevételek táblázat D. oszlop 9 sora =</t>
  </si>
  <si>
    <t>1.1. sz. melléklet Bevételek táblázat D. oszlop 17 sora =</t>
  </si>
  <si>
    <t>1.1. sz. melléklet Bevételek táblázat D. oszlop 18 sora =</t>
  </si>
  <si>
    <t>1.1. sz. melléklet Bevételek táblázat E. oszlop 9 sora =</t>
  </si>
  <si>
    <t>1.1. sz. melléklet Bevételek táblázat E. oszlop 17 sora =</t>
  </si>
  <si>
    <t>1.1. sz. melléklet Bevételek táblázat E. oszlop 18 sora =</t>
  </si>
  <si>
    <t>1.1.sz. melléklet Kiadások táblázat C. oszlop 3 sora =</t>
  </si>
  <si>
    <t>1.1. sz. melléklet Kiadások táblázat C. oszlop 10 sora =</t>
  </si>
  <si>
    <t>1.1. sz. melléklet Kiadások táblázat C. oszlop 11 sora =</t>
  </si>
  <si>
    <t>1.1. sz. melléklet Kiadások táblázat D. oszlop 3 sora =</t>
  </si>
  <si>
    <t>1.1. sz. melléklet Kiadások táblázat D. oszlop 10 sora =</t>
  </si>
  <si>
    <t>1.1. sz. melléklet Kiadások táblázat D. oszlop 11 sora =</t>
  </si>
  <si>
    <t>1.1. sz. melléklet Kiadások táblázat E. oszlop 3 sora =</t>
  </si>
  <si>
    <t>1.1. sz. melléklet Kiadások táblázat E. oszlop 10 sora =</t>
  </si>
  <si>
    <t>1.1.sz. melléklet Kiadások táblázat E. oszlop 11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</si>
  <si>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</si>
  <si>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</si>
  <si>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</si>
  <si>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E. oszlop 11 sora =</t>
  </si>
  <si>
    <t>Közhatalmi bevételek (4.1.+…+4.7.)</t>
  </si>
  <si>
    <t>Építményadó</t>
  </si>
  <si>
    <t>Idegenforgalmi adó</t>
  </si>
  <si>
    <t>Iparűzési adó</t>
  </si>
  <si>
    <t>Talajterhelési díj</t>
  </si>
  <si>
    <t>4.5.</t>
  </si>
  <si>
    <t>4.6.</t>
  </si>
  <si>
    <t>4.7.</t>
  </si>
  <si>
    <t>Kamatbevételek és más nyereségjellegű bevételek</t>
  </si>
  <si>
    <t>Kiemelt előirányzat, előirányzat megnevezése</t>
  </si>
  <si>
    <t>Tényleges állományi létszám előirányzat (fő)</t>
  </si>
  <si>
    <t>Közfoglalkoztatottak tényleges állományi létszáma (fő)</t>
  </si>
  <si>
    <t xml:space="preserve"> Forintban!</t>
  </si>
  <si>
    <t>Bruttó  hiány:</t>
  </si>
  <si>
    <t>Bruttó  többlet:</t>
  </si>
  <si>
    <t>2018. évi eredeti előirányzat BEVÉTELEK</t>
  </si>
  <si>
    <t>Éven belüli lejáratú belföldi értékpapírok kibocsátása</t>
  </si>
  <si>
    <t>Éven túli lejáratú belföldi értékpapírok kibocsátása</t>
  </si>
  <si>
    <t>Lekötött betétek megszüntetése</t>
  </si>
  <si>
    <t>Építményadó és telekadó</t>
  </si>
  <si>
    <t>Sajószöged Községi Önkormányzat</t>
  </si>
  <si>
    <t>11734114-15348609</t>
  </si>
  <si>
    <t>Éves eredeti kiadási előirányzat: ……0………  Ft</t>
  </si>
  <si>
    <t>30 napon túli elismert tartozásállomány összesen: ………0……… Ft</t>
  </si>
  <si>
    <t>Államháztartáson belüli megeleőlegezés visszafizetése</t>
  </si>
  <si>
    <t>Sajószögedi Polgármesteri Hivatal</t>
  </si>
  <si>
    <t>Sajószögedi Általános Művelődési Központ</t>
  </si>
  <si>
    <t xml:space="preserve"> Sajószögedi Általános Művelődési Központ</t>
  </si>
  <si>
    <t>2017-2018</t>
  </si>
  <si>
    <t>2018-2018</t>
  </si>
  <si>
    <t>Térfigyelő rendszer beüzemelése</t>
  </si>
  <si>
    <t>2014-2018</t>
  </si>
  <si>
    <t>Garázs PH udvarára</t>
  </si>
  <si>
    <t xml:space="preserve">Ideiglenes óvoda kialakítása </t>
  </si>
  <si>
    <t>Számítástechnikai eszközök beszerzése ASP</t>
  </si>
  <si>
    <t>Eszközbeszerzés - PH</t>
  </si>
  <si>
    <t>Eszközbeszerzés - ÁMK</t>
  </si>
  <si>
    <t>Eszközbeszerzés - ÖNK</t>
  </si>
  <si>
    <t>Óvoda - TOP 1.4.1-15-BO1-2016-00080</t>
  </si>
  <si>
    <t>Iskola - TOP 3.2.1-16-BO1-2017-00055.</t>
  </si>
  <si>
    <t>Bölcsőde TOP 1.4.1-16-BO1-2017-00018</t>
  </si>
  <si>
    <t>Telekrész vásárlás (bölcsőde)</t>
  </si>
  <si>
    <t>KÖFOP-1.2.1-VEKOP-16-2016-00040 Csatlakozási konstrukció az önkormányzati ASP országos kiterjesztéséhez</t>
  </si>
  <si>
    <t>TOP-1.4.1-15-BO1-2016-00080 Óvoda és konyha fejlesztése Sajószögeden</t>
  </si>
  <si>
    <t>TOP-1.4.1-16-BO1-2017-00018. Sajószögedi Zöld Sziget Bölcsőde építése</t>
  </si>
  <si>
    <t>TOP-3.2.1-16-BO1-2017-00055. A Sajószögedi Kölcsey Ferenc Általános Iskola és Alapfokú Művészeti Iskola energetikai korszerűsítése a káros-anyag kibocsátás csökkentése céljából</t>
  </si>
  <si>
    <t>2018. előtt</t>
  </si>
  <si>
    <t>2018. VI.30.</t>
  </si>
  <si>
    <t>2018. után</t>
  </si>
  <si>
    <t>Önkormányzat tulajdonában lévő épületek, építmények felújítása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</si>
</sst>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\ _F_t_-;\-* #,##0.00\ _F_t_-;_-* &quot;-&quot;??\ _F_t_-;_-@_-"/>
    <numFmt numFmtId="166" formatCode="#,###"/>
    <numFmt numFmtId="175" formatCode="#,##0.0"/>
  </numFmts>
  <fonts count="53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b/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11"/>
      <name val="Times New Roman CE"/>
      <charset val="238"/>
    </font>
    <font>
      <sz val="6.5"/>
      <name val="Times New Roman CE"/>
      <charset val="238"/>
    </font>
    <font>
      <b/>
      <sz val="6.5"/>
      <name val="Times New Roman CE"/>
      <charset val="238"/>
    </font>
    <font>
      <i/>
      <sz val="6.5"/>
      <name val="Times New Roman CE"/>
      <charset val="238"/>
    </font>
    <font>
      <sz val="6"/>
      <name val="Times New Roman CE"/>
      <charset val="238"/>
    </font>
    <font>
      <b/>
      <sz val="6"/>
      <name val="Times New Roman CE"/>
      <charset val="238"/>
    </font>
    <font>
      <i/>
      <sz val="6"/>
      <name val="Times New Roman CE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i/>
      <sz val="10"/>
      <name val="Times New Roman CE"/>
      <charset val="238"/>
    </font>
    <font>
      <b/>
      <sz val="14"/>
      <color rgb="FFFF000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solid">
        <fgColor theme="3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493">
    <xf numFmtId="0" fontId="0" fillId="0" borderId="0" xfId="0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5" applyFont="1" applyFill="1" applyBorder="1" applyAlignment="1" applyProtection="1">
      <alignment horizontal="center" vertical="center" wrapText="1"/>
    </xf>
    <xf numFmtId="0" fontId="6" fillId="0" borderId="0" xfId="5" applyFont="1" applyFill="1" applyBorder="1" applyAlignment="1" applyProtection="1">
      <alignment vertical="center" wrapText="1"/>
    </xf>
    <xf numFmtId="0" fontId="18" fillId="0" borderId="1" xfId="5" applyFont="1" applyFill="1" applyBorder="1" applyAlignment="1" applyProtection="1">
      <alignment horizontal="left" vertical="center" wrapText="1" indent="1"/>
    </xf>
    <xf numFmtId="0" fontId="18" fillId="0" borderId="2" xfId="5" applyFont="1" applyFill="1" applyBorder="1" applyAlignment="1" applyProtection="1">
      <alignment horizontal="left" vertical="center" wrapText="1" indent="1"/>
    </xf>
    <xf numFmtId="0" fontId="18" fillId="0" borderId="3" xfId="5" applyFont="1" applyFill="1" applyBorder="1" applyAlignment="1" applyProtection="1">
      <alignment horizontal="left" vertical="center" wrapText="1" indent="1"/>
    </xf>
    <xf numFmtId="0" fontId="18" fillId="0" borderId="4" xfId="5" applyFont="1" applyFill="1" applyBorder="1" applyAlignment="1" applyProtection="1">
      <alignment horizontal="left" vertical="center" wrapText="1" indent="1"/>
    </xf>
    <xf numFmtId="0" fontId="18" fillId="0" borderId="5" xfId="5" applyFont="1" applyFill="1" applyBorder="1" applyAlignment="1" applyProtection="1">
      <alignment horizontal="left" vertical="center" wrapText="1" indent="1"/>
    </xf>
    <xf numFmtId="0" fontId="18" fillId="0" borderId="6" xfId="5" applyFont="1" applyFill="1" applyBorder="1" applyAlignment="1" applyProtection="1">
      <alignment horizontal="left" vertical="center" wrapText="1" indent="1"/>
    </xf>
    <xf numFmtId="49" fontId="18" fillId="0" borderId="7" xfId="5" applyNumberFormat="1" applyFont="1" applyFill="1" applyBorder="1" applyAlignment="1" applyProtection="1">
      <alignment horizontal="left" vertical="center" wrapText="1" indent="1"/>
    </xf>
    <xf numFmtId="49" fontId="18" fillId="0" borderId="8" xfId="5" applyNumberFormat="1" applyFont="1" applyFill="1" applyBorder="1" applyAlignment="1" applyProtection="1">
      <alignment horizontal="left" vertical="center" wrapText="1" indent="1"/>
    </xf>
    <xf numFmtId="49" fontId="18" fillId="0" borderId="9" xfId="5" applyNumberFormat="1" applyFont="1" applyFill="1" applyBorder="1" applyAlignment="1" applyProtection="1">
      <alignment horizontal="left" vertical="center" wrapText="1" indent="1"/>
    </xf>
    <xf numFmtId="49" fontId="18" fillId="0" borderId="10" xfId="5" applyNumberFormat="1" applyFont="1" applyFill="1" applyBorder="1" applyAlignment="1" applyProtection="1">
      <alignment horizontal="left" vertical="center" wrapText="1" indent="1"/>
    </xf>
    <xf numFmtId="49" fontId="18" fillId="0" borderId="11" xfId="5" applyNumberFormat="1" applyFont="1" applyFill="1" applyBorder="1" applyAlignment="1" applyProtection="1">
      <alignment horizontal="left" vertical="center" wrapText="1" indent="1"/>
    </xf>
    <xf numFmtId="49" fontId="18" fillId="0" borderId="12" xfId="5" applyNumberFormat="1" applyFont="1" applyFill="1" applyBorder="1" applyAlignment="1" applyProtection="1">
      <alignment horizontal="left" vertical="center" wrapText="1" indent="1"/>
    </xf>
    <xf numFmtId="0" fontId="18" fillId="0" borderId="0" xfId="5" applyFont="1" applyFill="1" applyBorder="1" applyAlignment="1" applyProtection="1">
      <alignment horizontal="left" vertical="center" wrapText="1" indent="1"/>
    </xf>
    <xf numFmtId="0" fontId="17" fillId="0" borderId="13" xfId="5" applyFont="1" applyFill="1" applyBorder="1" applyAlignment="1" applyProtection="1">
      <alignment horizontal="left" vertical="center" wrapText="1" indent="1"/>
    </xf>
    <xf numFmtId="0" fontId="17" fillId="0" borderId="14" xfId="5" applyFont="1" applyFill="1" applyBorder="1" applyAlignment="1" applyProtection="1">
      <alignment horizontal="left" vertical="center" wrapText="1" indent="1"/>
    </xf>
    <xf numFmtId="0" fontId="17" fillId="0" borderId="15" xfId="5" applyFont="1" applyFill="1" applyBorder="1" applyAlignment="1" applyProtection="1">
      <alignment horizontal="left" vertical="center" wrapText="1" indent="1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18" fillId="0" borderId="6" xfId="0" applyNumberFormat="1" applyFont="1" applyFill="1" applyBorder="1" applyAlignment="1" applyProtection="1">
      <alignment vertical="center" wrapText="1"/>
      <protection locked="0"/>
    </xf>
    <xf numFmtId="0" fontId="17" fillId="0" borderId="14" xfId="5" applyFont="1" applyFill="1" applyBorder="1" applyAlignment="1" applyProtection="1">
      <alignment vertical="center" wrapText="1"/>
    </xf>
    <xf numFmtId="0" fontId="17" fillId="0" borderId="16" xfId="5" applyFont="1" applyFill="1" applyBorder="1" applyAlignment="1" applyProtection="1">
      <alignment vertical="center" wrapText="1"/>
    </xf>
    <xf numFmtId="0" fontId="17" fillId="0" borderId="13" xfId="5" applyFont="1" applyFill="1" applyBorder="1" applyAlignment="1" applyProtection="1">
      <alignment horizontal="center" vertical="center" wrapText="1"/>
    </xf>
    <xf numFmtId="0" fontId="17" fillId="0" borderId="14" xfId="5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166" fontId="5" fillId="0" borderId="0" xfId="0" applyNumberFormat="1" applyFont="1" applyFill="1" applyAlignment="1" applyProtection="1">
      <alignment horizontal="right" wrapText="1"/>
    </xf>
    <xf numFmtId="166" fontId="17" fillId="0" borderId="17" xfId="0" applyNumberFormat="1" applyFont="1" applyFill="1" applyBorder="1" applyAlignment="1" applyProtection="1">
      <alignment horizontal="center" vertical="center" wrapText="1"/>
    </xf>
    <xf numFmtId="166" fontId="17" fillId="0" borderId="18" xfId="0" applyNumberFormat="1" applyFont="1" applyFill="1" applyBorder="1" applyAlignment="1" applyProtection="1">
      <alignment horizontal="center" vertical="center" wrapText="1"/>
    </xf>
    <xf numFmtId="166" fontId="17" fillId="0" borderId="19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18" fillId="0" borderId="20" xfId="0" applyNumberFormat="1" applyFont="1" applyFill="1" applyBorder="1" applyAlignment="1" applyProtection="1">
      <alignment vertical="center" wrapText="1"/>
    </xf>
    <xf numFmtId="166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21" xfId="0" applyNumberFormat="1" applyFont="1" applyFill="1" applyBorder="1" applyAlignment="1" applyProtection="1">
      <alignment vertical="center" wrapText="1"/>
    </xf>
    <xf numFmtId="166" fontId="17" fillId="0" borderId="14" xfId="0" applyNumberFormat="1" applyFont="1" applyFill="1" applyBorder="1" applyAlignment="1" applyProtection="1">
      <alignment vertical="center" wrapText="1"/>
    </xf>
    <xf numFmtId="166" fontId="17" fillId="0" borderId="22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6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6" fillId="0" borderId="2" xfId="0" applyNumberFormat="1" applyFont="1" applyFill="1" applyBorder="1" applyAlignment="1" applyProtection="1">
      <alignment vertical="center" wrapText="1"/>
      <protection locked="0"/>
    </xf>
    <xf numFmtId="166" fontId="16" fillId="0" borderId="20" xfId="0" applyNumberFormat="1" applyFont="1" applyFill="1" applyBorder="1" applyAlignment="1" applyProtection="1">
      <alignment vertical="center" wrapText="1"/>
    </xf>
    <xf numFmtId="166" fontId="16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6" fillId="0" borderId="6" xfId="0" applyNumberFormat="1" applyFont="1" applyFill="1" applyBorder="1" applyAlignment="1" applyProtection="1">
      <alignment vertical="center" wrapText="1"/>
      <protection locked="0"/>
    </xf>
    <xf numFmtId="166" fontId="16" fillId="0" borderId="21" xfId="0" applyNumberFormat="1" applyFont="1" applyFill="1" applyBorder="1" applyAlignment="1" applyProtection="1">
      <alignment vertical="center" wrapText="1"/>
    </xf>
    <xf numFmtId="166" fontId="7" fillId="0" borderId="22" xfId="0" applyNumberFormat="1" applyFont="1" applyFill="1" applyBorder="1" applyAlignment="1" applyProtection="1">
      <alignment vertical="center" wrapText="1"/>
    </xf>
    <xf numFmtId="0" fontId="6" fillId="0" borderId="0" xfId="0" applyFont="1" applyFill="1" applyAlignment="1">
      <alignment horizontal="center" vertical="center" wrapText="1"/>
    </xf>
    <xf numFmtId="166" fontId="9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66" fontId="25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66" fontId="17" fillId="2" borderId="14" xfId="0" applyNumberFormat="1" applyFont="1" applyFill="1" applyBorder="1" applyAlignment="1" applyProtection="1">
      <alignment vertical="center" wrapText="1"/>
    </xf>
    <xf numFmtId="166" fontId="7" fillId="2" borderId="14" xfId="0" applyNumberFormat="1" applyFont="1" applyFill="1" applyBorder="1" applyAlignment="1" applyProtection="1">
      <alignment vertical="center" wrapText="1"/>
    </xf>
    <xf numFmtId="166" fontId="18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14" xfId="5" applyFont="1" applyFill="1" applyBorder="1" applyAlignment="1" applyProtection="1">
      <alignment horizontal="left" vertical="center" wrapText="1" indent="1"/>
    </xf>
    <xf numFmtId="166" fontId="24" fillId="0" borderId="13" xfId="0" applyNumberFormat="1" applyFont="1" applyFill="1" applyBorder="1" applyAlignment="1" applyProtection="1">
      <alignment horizontal="left" vertical="center" wrapText="1" indent="1"/>
    </xf>
    <xf numFmtId="166" fontId="25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25" xfId="0" applyFont="1" applyFill="1" applyBorder="1" applyAlignment="1" applyProtection="1">
      <alignment horizontal="right"/>
    </xf>
    <xf numFmtId="0" fontId="25" fillId="0" borderId="18" xfId="5" applyFont="1" applyFill="1" applyBorder="1" applyAlignment="1" applyProtection="1">
      <alignment horizontal="left" vertical="center" wrapText="1" indent="1"/>
    </xf>
    <xf numFmtId="0" fontId="18" fillId="0" borderId="2" xfId="5" applyFont="1" applyFill="1" applyBorder="1" applyAlignment="1" applyProtection="1">
      <alignment horizontal="left" indent="6"/>
    </xf>
    <xf numFmtId="0" fontId="18" fillId="0" borderId="2" xfId="5" applyFont="1" applyFill="1" applyBorder="1" applyAlignment="1" applyProtection="1">
      <alignment horizontal="left" vertical="center" wrapText="1" indent="6"/>
    </xf>
    <xf numFmtId="0" fontId="18" fillId="0" borderId="6" xfId="5" applyFont="1" applyFill="1" applyBorder="1" applyAlignment="1" applyProtection="1">
      <alignment horizontal="left" vertical="center" wrapText="1" indent="6"/>
    </xf>
    <xf numFmtId="0" fontId="18" fillId="0" borderId="23" xfId="5" applyFont="1" applyFill="1" applyBorder="1" applyAlignment="1" applyProtection="1">
      <alignment horizontal="left" vertical="center" wrapText="1" indent="6"/>
    </xf>
    <xf numFmtId="0" fontId="37" fillId="0" borderId="0" xfId="0" applyFont="1"/>
    <xf numFmtId="0" fontId="34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35" fillId="0" borderId="0" xfId="0" applyFont="1" applyFill="1"/>
    <xf numFmtId="166" fontId="25" fillId="0" borderId="3" xfId="0" applyNumberFormat="1" applyFont="1" applyFill="1" applyBorder="1" applyAlignment="1" applyProtection="1">
      <alignment vertical="center"/>
      <protection locked="0"/>
    </xf>
    <xf numFmtId="166" fontId="25" fillId="0" borderId="2" xfId="0" applyNumberFormat="1" applyFont="1" applyFill="1" applyBorder="1" applyAlignment="1" applyProtection="1">
      <alignment vertical="center"/>
      <protection locked="0"/>
    </xf>
    <xf numFmtId="166" fontId="25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0" fontId="0" fillId="0" borderId="0" xfId="0" applyFill="1" applyBorder="1"/>
    <xf numFmtId="0" fontId="5" fillId="0" borderId="0" xfId="0" applyFont="1" applyFill="1" applyBorder="1" applyAlignment="1">
      <alignment horizontal="center"/>
    </xf>
    <xf numFmtId="166" fontId="0" fillId="0" borderId="0" xfId="0" applyNumberFormat="1" applyFill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center" vertical="center" wrapText="1"/>
    </xf>
    <xf numFmtId="166" fontId="7" fillId="0" borderId="14" xfId="0" applyNumberFormat="1" applyFont="1" applyFill="1" applyBorder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left" vertical="center" wrapText="1"/>
    </xf>
    <xf numFmtId="166" fontId="7" fillId="0" borderId="14" xfId="0" applyNumberFormat="1" applyFont="1" applyFill="1" applyBorder="1" applyAlignment="1" applyProtection="1">
      <alignment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17" fillId="0" borderId="13" xfId="0" applyFont="1" applyFill="1" applyBorder="1" applyAlignment="1" applyProtection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25" fillId="0" borderId="3" xfId="0" applyFont="1" applyFill="1" applyBorder="1" applyAlignment="1" applyProtection="1">
      <alignment vertical="center" wrapText="1"/>
    </xf>
    <xf numFmtId="0" fontId="25" fillId="0" borderId="2" xfId="0" applyFont="1" applyFill="1" applyBorder="1" applyAlignment="1" applyProtection="1">
      <alignment vertical="center" wrapText="1"/>
    </xf>
    <xf numFmtId="0" fontId="24" fillId="0" borderId="1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Fill="1" applyProtection="1"/>
    <xf numFmtId="0" fontId="19" fillId="0" borderId="0" xfId="0" applyFont="1" applyFill="1" applyProtection="1"/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16" xfId="0" applyFont="1" applyFill="1" applyBorder="1" applyAlignment="1" applyProtection="1">
      <alignment horizontal="center" vertical="center" wrapText="1"/>
    </xf>
    <xf numFmtId="0" fontId="24" fillId="0" borderId="14" xfId="0" applyFont="1" applyFill="1" applyBorder="1" applyAlignment="1" applyProtection="1">
      <alignment horizontal="left" vertical="center" wrapText="1" indent="1"/>
    </xf>
    <xf numFmtId="0" fontId="23" fillId="0" borderId="13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wrapText="1" inden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7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26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0" fontId="35" fillId="0" borderId="0" xfId="0" applyFont="1" applyFill="1" applyProtection="1"/>
    <xf numFmtId="0" fontId="25" fillId="0" borderId="9" xfId="0" applyFont="1" applyFill="1" applyBorder="1" applyAlignment="1" applyProtection="1">
      <alignment horizontal="center" vertical="center"/>
    </xf>
    <xf numFmtId="166" fontId="24" fillId="0" borderId="27" xfId="0" applyNumberFormat="1" applyFont="1" applyFill="1" applyBorder="1" applyAlignment="1" applyProtection="1">
      <alignment vertical="center"/>
    </xf>
    <xf numFmtId="0" fontId="25" fillId="0" borderId="8" xfId="0" applyFont="1" applyFill="1" applyBorder="1" applyAlignment="1" applyProtection="1">
      <alignment horizontal="center" vertical="center"/>
    </xf>
    <xf numFmtId="166" fontId="24" fillId="0" borderId="20" xfId="0" applyNumberFormat="1" applyFont="1" applyFill="1" applyBorder="1" applyAlignment="1" applyProtection="1">
      <alignment vertical="center"/>
    </xf>
    <xf numFmtId="0" fontId="25" fillId="0" borderId="10" xfId="0" applyFont="1" applyFill="1" applyBorder="1" applyAlignment="1" applyProtection="1">
      <alignment horizontal="center" vertical="center"/>
    </xf>
    <xf numFmtId="0" fontId="25" fillId="0" borderId="6" xfId="0" applyFont="1" applyFill="1" applyBorder="1" applyAlignment="1" applyProtection="1">
      <alignment vertical="center" wrapText="1"/>
    </xf>
    <xf numFmtId="166" fontId="24" fillId="0" borderId="21" xfId="0" applyNumberFormat="1" applyFont="1" applyFill="1" applyBorder="1" applyAlignment="1" applyProtection="1">
      <alignment vertical="center"/>
    </xf>
    <xf numFmtId="0" fontId="24" fillId="0" borderId="13" xfId="0" applyFont="1" applyFill="1" applyBorder="1" applyAlignment="1" applyProtection="1">
      <alignment horizontal="center" vertical="center"/>
    </xf>
    <xf numFmtId="0" fontId="26" fillId="0" borderId="14" xfId="0" applyFont="1" applyFill="1" applyBorder="1" applyAlignment="1" applyProtection="1">
      <alignment vertical="center" wrapText="1"/>
    </xf>
    <xf numFmtId="166" fontId="24" fillId="0" borderId="14" xfId="0" applyNumberFormat="1" applyFont="1" applyFill="1" applyBorder="1" applyAlignment="1" applyProtection="1">
      <alignment vertical="center"/>
    </xf>
    <xf numFmtId="0" fontId="0" fillId="0" borderId="28" xfId="0" applyFill="1" applyBorder="1" applyProtection="1"/>
    <xf numFmtId="0" fontId="5" fillId="0" borderId="28" xfId="0" applyFont="1" applyFill="1" applyBorder="1" applyAlignment="1" applyProtection="1">
      <alignment horizontal="center"/>
    </xf>
    <xf numFmtId="0" fontId="35" fillId="0" borderId="0" xfId="0" applyFont="1" applyFill="1" applyProtection="1">
      <protection locked="0"/>
    </xf>
    <xf numFmtId="0" fontId="29" fillId="0" borderId="0" xfId="0" applyFont="1" applyFill="1" applyProtection="1">
      <protection locked="0"/>
    </xf>
    <xf numFmtId="166" fontId="17" fillId="0" borderId="29" xfId="5" applyNumberFormat="1" applyFont="1" applyFill="1" applyBorder="1" applyAlignment="1" applyProtection="1">
      <alignment horizontal="right" vertical="center" wrapText="1" indent="1"/>
    </xf>
    <xf numFmtId="166" fontId="18" fillId="0" borderId="30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1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2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0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2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1" xfId="5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4" xfId="0" applyFont="1" applyBorder="1" applyAlignment="1" applyProtection="1">
      <alignment horizontal="left" vertical="center" wrapText="1" indent="1"/>
    </xf>
    <xf numFmtId="0" fontId="22" fillId="0" borderId="2" xfId="0" applyFont="1" applyBorder="1" applyAlignment="1" applyProtection="1">
      <alignment horizontal="left" vertical="center" wrapText="1" indent="1"/>
    </xf>
    <xf numFmtId="0" fontId="22" fillId="0" borderId="6" xfId="0" applyFont="1" applyBorder="1" applyAlignment="1" applyProtection="1">
      <alignment horizontal="left" vertical="center" wrapText="1" indent="1"/>
    </xf>
    <xf numFmtId="0" fontId="23" fillId="0" borderId="17" xfId="0" applyFont="1" applyBorder="1" applyAlignment="1" applyProtection="1">
      <alignment horizontal="left" vertical="center" wrapText="1" indent="1"/>
    </xf>
    <xf numFmtId="166" fontId="6" fillId="0" borderId="0" xfId="5" applyNumberFormat="1" applyFont="1" applyFill="1" applyBorder="1" applyAlignment="1" applyProtection="1">
      <alignment horizontal="right" vertical="center" wrapText="1" indent="1"/>
    </xf>
    <xf numFmtId="0" fontId="5" fillId="0" borderId="25" xfId="0" applyFont="1" applyFill="1" applyBorder="1" applyAlignment="1" applyProtection="1">
      <alignment horizontal="right" vertical="center"/>
    </xf>
    <xf numFmtId="166" fontId="18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0" applyNumberFormat="1" applyFont="1" applyFill="1" applyBorder="1" applyAlignment="1" applyProtection="1">
      <alignment horizontal="right" vertical="center" wrapText="1" indent="1"/>
    </xf>
    <xf numFmtId="166" fontId="25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2" xfId="0" applyNumberFormat="1" applyFont="1" applyFill="1" applyBorder="1" applyAlignment="1" applyProtection="1">
      <alignment horizontal="right" vertical="center" wrapText="1" indent="1"/>
    </xf>
    <xf numFmtId="166" fontId="6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5" fillId="0" borderId="0" xfId="0" applyNumberFormat="1" applyFont="1" applyFill="1" applyAlignment="1" applyProtection="1">
      <alignment horizontal="right" vertical="center"/>
    </xf>
    <xf numFmtId="166" fontId="7" fillId="0" borderId="13" xfId="0" applyNumberFormat="1" applyFont="1" applyFill="1" applyBorder="1" applyAlignment="1" applyProtection="1">
      <alignment horizontal="centerContinuous" vertical="center" wrapText="1"/>
    </xf>
    <xf numFmtId="166" fontId="7" fillId="0" borderId="14" xfId="0" applyNumberFormat="1" applyFont="1" applyFill="1" applyBorder="1" applyAlignment="1" applyProtection="1">
      <alignment horizontal="centerContinuous" vertical="center" wrapText="1"/>
    </xf>
    <xf numFmtId="166" fontId="7" fillId="0" borderId="22" xfId="0" applyNumberFormat="1" applyFont="1" applyFill="1" applyBorder="1" applyAlignment="1" applyProtection="1">
      <alignment horizontal="centerContinuous" vertical="center" wrapTex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4" fillId="0" borderId="34" xfId="0" applyNumberFormat="1" applyFont="1" applyFill="1" applyBorder="1" applyAlignment="1" applyProtection="1">
      <alignment horizontal="center" vertical="center" wrapText="1"/>
    </xf>
    <xf numFmtId="166" fontId="24" fillId="0" borderId="13" xfId="0" applyNumberFormat="1" applyFont="1" applyFill="1" applyBorder="1" applyAlignment="1" applyProtection="1">
      <alignment horizontal="center" vertical="center" wrapText="1"/>
    </xf>
    <xf numFmtId="166" fontId="24" fillId="0" borderId="14" xfId="0" applyNumberFormat="1" applyFont="1" applyFill="1" applyBorder="1" applyAlignment="1" applyProtection="1">
      <alignment horizontal="center" vertical="center" wrapText="1"/>
    </xf>
    <xf numFmtId="166" fontId="24" fillId="0" borderId="0" xfId="0" applyNumberFormat="1" applyFont="1" applyFill="1" applyAlignment="1" applyProtection="1">
      <alignment horizontal="center" vertical="center" wrapText="1"/>
    </xf>
    <xf numFmtId="166" fontId="0" fillId="0" borderId="35" xfId="0" applyNumberFormat="1" applyFill="1" applyBorder="1" applyAlignment="1" applyProtection="1">
      <alignment horizontal="left" vertical="center" wrapText="1" indent="1"/>
    </xf>
    <xf numFmtId="166" fontId="18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36" xfId="0" applyNumberFormat="1" applyFill="1" applyBorder="1" applyAlignment="1" applyProtection="1">
      <alignment horizontal="left" vertical="center" wrapText="1" indent="1"/>
    </xf>
    <xf numFmtId="166" fontId="18" fillId="0" borderId="8" xfId="0" applyNumberFormat="1" applyFont="1" applyFill="1" applyBorder="1" applyAlignment="1" applyProtection="1">
      <alignment horizontal="left" vertical="center" wrapText="1" indent="1"/>
    </xf>
    <xf numFmtId="166" fontId="18" fillId="0" borderId="37" xfId="0" applyNumberFormat="1" applyFont="1" applyFill="1" applyBorder="1" applyAlignment="1" applyProtection="1">
      <alignment horizontal="left" vertical="center" wrapText="1" indent="1"/>
    </xf>
    <xf numFmtId="166" fontId="27" fillId="0" borderId="34" xfId="0" applyNumberFormat="1" applyFont="1" applyFill="1" applyBorder="1" applyAlignment="1" applyProtection="1">
      <alignment horizontal="left" vertical="center" wrapText="1" indent="1"/>
    </xf>
    <xf numFmtId="166" fontId="1" fillId="0" borderId="38" xfId="0" applyNumberFormat="1" applyFont="1" applyFill="1" applyBorder="1" applyAlignment="1" applyProtection="1">
      <alignment horizontal="left" vertical="center" wrapText="1" indent="1"/>
    </xf>
    <xf numFmtId="166" fontId="25" fillId="0" borderId="7" xfId="0" applyNumberFormat="1" applyFont="1" applyFill="1" applyBorder="1" applyAlignment="1" applyProtection="1">
      <alignment horizontal="left" vertical="center" wrapText="1" indent="1"/>
    </xf>
    <xf numFmtId="166" fontId="25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36" xfId="0" applyNumberFormat="1" applyFont="1" applyFill="1" applyBorder="1" applyAlignment="1" applyProtection="1">
      <alignment horizontal="left" vertical="center" wrapText="1" indent="1"/>
    </xf>
    <xf numFmtId="166" fontId="28" fillId="0" borderId="2" xfId="0" applyNumberFormat="1" applyFont="1" applyFill="1" applyBorder="1" applyAlignment="1" applyProtection="1">
      <alignment horizontal="right" vertical="center" wrapText="1" indent="1"/>
    </xf>
    <xf numFmtId="166" fontId="27" fillId="0" borderId="13" xfId="0" applyNumberFormat="1" applyFont="1" applyFill="1" applyBorder="1" applyAlignment="1" applyProtection="1">
      <alignment horizontal="left" vertical="center" wrapText="1" indent="1"/>
    </xf>
    <xf numFmtId="166" fontId="25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28" fillId="0" borderId="7" xfId="0" applyNumberFormat="1" applyFont="1" applyFill="1" applyBorder="1" applyAlignment="1" applyProtection="1">
      <alignment horizontal="left" vertical="center" wrapText="1" indent="1"/>
    </xf>
    <xf numFmtId="166" fontId="25" fillId="0" borderId="8" xfId="0" applyNumberFormat="1" applyFont="1" applyFill="1" applyBorder="1" applyAlignment="1" applyProtection="1">
      <alignment horizontal="left" vertical="center" wrapText="1" indent="2"/>
    </xf>
    <xf numFmtId="166" fontId="25" fillId="0" borderId="2" xfId="0" applyNumberFormat="1" applyFont="1" applyFill="1" applyBorder="1" applyAlignment="1" applyProtection="1">
      <alignment horizontal="left" vertical="center" wrapText="1" indent="2"/>
    </xf>
    <xf numFmtId="166" fontId="28" fillId="0" borderId="2" xfId="0" applyNumberFormat="1" applyFont="1" applyFill="1" applyBorder="1" applyAlignment="1" applyProtection="1">
      <alignment horizontal="left" vertical="center" wrapText="1" indent="1"/>
    </xf>
    <xf numFmtId="166" fontId="25" fillId="0" borderId="9" xfId="0" applyNumberFormat="1" applyFont="1" applyFill="1" applyBorder="1" applyAlignment="1" applyProtection="1">
      <alignment horizontal="left" vertical="center" wrapText="1" indent="1"/>
    </xf>
    <xf numFmtId="166" fontId="18" fillId="0" borderId="9" xfId="0" applyNumberFormat="1" applyFont="1" applyFill="1" applyBorder="1" applyAlignment="1" applyProtection="1">
      <alignment horizontal="left" vertical="center" wrapText="1" indent="2"/>
    </xf>
    <xf numFmtId="166" fontId="18" fillId="0" borderId="10" xfId="0" applyNumberFormat="1" applyFont="1" applyFill="1" applyBorder="1" applyAlignment="1" applyProtection="1">
      <alignment horizontal="left" vertical="center" wrapText="1" indent="2"/>
    </xf>
    <xf numFmtId="166" fontId="28" fillId="0" borderId="3" xfId="0" applyNumberFormat="1" applyFont="1" applyFill="1" applyBorder="1" applyAlignment="1" applyProtection="1">
      <alignment horizontal="right" vertical="center" wrapText="1" indent="1"/>
    </xf>
    <xf numFmtId="166" fontId="18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9" xfId="0" applyNumberFormat="1" applyFont="1" applyFill="1" applyBorder="1" applyAlignment="1" applyProtection="1">
      <alignment horizontal="right" vertical="center" wrapText="1" indent="1"/>
    </xf>
    <xf numFmtId="166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166" fontId="17" fillId="0" borderId="29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21" fillId="0" borderId="18" xfId="0" applyFont="1" applyBorder="1" applyAlignment="1" applyProtection="1">
      <alignment horizontal="left" vertical="center" wrapText="1" indent="1"/>
    </xf>
    <xf numFmtId="0" fontId="10" fillId="0" borderId="0" xfId="5" applyFont="1" applyFill="1" applyProtection="1"/>
    <xf numFmtId="0" fontId="10" fillId="0" borderId="0" xfId="5" applyFont="1" applyFill="1" applyAlignment="1" applyProtection="1">
      <alignment horizontal="right" vertical="center" indent="1"/>
    </xf>
    <xf numFmtId="0" fontId="38" fillId="0" borderId="0" xfId="0" applyFont="1" applyFill="1" applyAlignment="1" applyProtection="1">
      <alignment horizontal="left" vertical="center" wrapText="1"/>
    </xf>
    <xf numFmtId="0" fontId="38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6" fontId="0" fillId="0" borderId="38" xfId="0" applyNumberFormat="1" applyFill="1" applyBorder="1" applyAlignment="1" applyProtection="1">
      <alignment horizontal="left" vertical="center" wrapText="1" indent="1"/>
    </xf>
    <xf numFmtId="166" fontId="18" fillId="0" borderId="7" xfId="0" applyNumberFormat="1" applyFont="1" applyFill="1" applyBorder="1" applyAlignment="1" applyProtection="1">
      <alignment horizontal="left" vertical="center" wrapText="1" indent="1"/>
    </xf>
    <xf numFmtId="166" fontId="1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6" xfId="5" applyNumberFormat="1" applyFont="1" applyFill="1" applyBorder="1" applyAlignment="1" applyProtection="1">
      <alignment horizontal="right" vertical="center" wrapText="1" indent="1"/>
    </xf>
    <xf numFmtId="166" fontId="17" fillId="0" borderId="14" xfId="5" applyNumberFormat="1" applyFont="1" applyFill="1" applyBorder="1" applyAlignment="1" applyProtection="1">
      <alignment horizontal="right" vertical="center" wrapText="1" indent="1"/>
    </xf>
    <xf numFmtId="166" fontId="18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5" applyNumberFormat="1" applyFont="1" applyFill="1" applyBorder="1" applyAlignment="1" applyProtection="1">
      <alignment horizontal="right" vertical="center" wrapText="1" indent="1"/>
    </xf>
    <xf numFmtId="0" fontId="7" fillId="0" borderId="41" xfId="0" applyFont="1" applyFill="1" applyBorder="1" applyAlignment="1" applyProtection="1">
      <alignment horizontal="center" vertical="center" wrapText="1"/>
    </xf>
    <xf numFmtId="0" fontId="17" fillId="0" borderId="15" xfId="5" applyFont="1" applyFill="1" applyBorder="1" applyAlignment="1" applyProtection="1">
      <alignment horizontal="center" vertical="center" wrapText="1"/>
    </xf>
    <xf numFmtId="0" fontId="17" fillId="0" borderId="16" xfId="5" applyFont="1" applyFill="1" applyBorder="1" applyAlignment="1" applyProtection="1">
      <alignment horizontal="center" vertical="center" wrapText="1"/>
    </xf>
    <xf numFmtId="0" fontId="18" fillId="0" borderId="3" xfId="5" applyFont="1" applyFill="1" applyBorder="1" applyAlignment="1" applyProtection="1">
      <alignment horizontal="left" vertical="center" wrapText="1" indent="6"/>
    </xf>
    <xf numFmtId="0" fontId="10" fillId="0" borderId="0" xfId="5" applyFill="1" applyProtection="1"/>
    <xf numFmtId="0" fontId="18" fillId="0" borderId="0" xfId="5" applyFont="1" applyFill="1" applyProtection="1"/>
    <xf numFmtId="0" fontId="13" fillId="0" borderId="0" xfId="5" applyFont="1" applyFill="1" applyProtection="1"/>
    <xf numFmtId="0" fontId="22" fillId="0" borderId="3" xfId="0" applyFont="1" applyBorder="1" applyAlignment="1" applyProtection="1">
      <alignment horizontal="left" wrapText="1" indent="1"/>
    </xf>
    <xf numFmtId="0" fontId="22" fillId="0" borderId="2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wrapText="1"/>
    </xf>
    <xf numFmtId="0" fontId="22" fillId="0" borderId="9" xfId="0" applyFont="1" applyBorder="1" applyAlignment="1" applyProtection="1">
      <alignment wrapText="1"/>
    </xf>
    <xf numFmtId="0" fontId="22" fillId="0" borderId="8" xfId="0" applyFont="1" applyBorder="1" applyAlignment="1" applyProtection="1">
      <alignment wrapText="1"/>
    </xf>
    <xf numFmtId="0" fontId="22" fillId="0" borderId="10" xfId="0" applyFont="1" applyBorder="1" applyAlignment="1" applyProtection="1">
      <alignment wrapText="1"/>
    </xf>
    <xf numFmtId="0" fontId="23" fillId="0" borderId="14" xfId="0" applyFont="1" applyBorder="1" applyAlignment="1" applyProtection="1">
      <alignment wrapText="1"/>
    </xf>
    <xf numFmtId="0" fontId="23" fillId="0" borderId="18" xfId="0" applyFont="1" applyBorder="1" applyAlignment="1" applyProtection="1">
      <alignment wrapText="1"/>
    </xf>
    <xf numFmtId="0" fontId="10" fillId="0" borderId="0" xfId="5" applyFill="1" applyAlignment="1" applyProtection="1"/>
    <xf numFmtId="0" fontId="20" fillId="0" borderId="0" xfId="5" applyFont="1" applyFill="1" applyProtection="1"/>
    <xf numFmtId="0" fontId="19" fillId="0" borderId="0" xfId="5" applyFont="1" applyFill="1" applyProtection="1"/>
    <xf numFmtId="166" fontId="25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8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5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8" fillId="0" borderId="9" xfId="5" applyNumberFormat="1" applyFont="1" applyFill="1" applyBorder="1" applyAlignment="1" applyProtection="1">
      <alignment horizontal="center" vertical="center" wrapText="1"/>
    </xf>
    <xf numFmtId="49" fontId="18" fillId="0" borderId="8" xfId="5" applyNumberFormat="1" applyFont="1" applyFill="1" applyBorder="1" applyAlignment="1" applyProtection="1">
      <alignment horizontal="center" vertical="center" wrapText="1"/>
    </xf>
    <xf numFmtId="49" fontId="18" fillId="0" borderId="10" xfId="5" applyNumberFormat="1" applyFont="1" applyFill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wrapText="1"/>
    </xf>
    <xf numFmtId="0" fontId="22" fillId="0" borderId="9" xfId="0" applyFont="1" applyBorder="1" applyAlignment="1" applyProtection="1">
      <alignment horizontal="center" wrapText="1"/>
    </xf>
    <xf numFmtId="0" fontId="22" fillId="0" borderId="8" xfId="0" applyFont="1" applyBorder="1" applyAlignment="1" applyProtection="1">
      <alignment horizontal="center" wrapText="1"/>
    </xf>
    <xf numFmtId="0" fontId="22" fillId="0" borderId="10" xfId="0" applyFont="1" applyBorder="1" applyAlignment="1" applyProtection="1">
      <alignment horizontal="center" wrapText="1"/>
    </xf>
    <xf numFmtId="0" fontId="23" fillId="0" borderId="17" xfId="0" applyFont="1" applyBorder="1" applyAlignment="1" applyProtection="1">
      <alignment horizontal="center" wrapText="1"/>
    </xf>
    <xf numFmtId="49" fontId="18" fillId="0" borderId="11" xfId="5" applyNumberFormat="1" applyFont="1" applyFill="1" applyBorder="1" applyAlignment="1" applyProtection="1">
      <alignment horizontal="center" vertical="center" wrapText="1"/>
    </xf>
    <xf numFmtId="49" fontId="18" fillId="0" borderId="7" xfId="5" applyNumberFormat="1" applyFont="1" applyFill="1" applyBorder="1" applyAlignment="1" applyProtection="1">
      <alignment horizontal="center" vertical="center" wrapText="1"/>
    </xf>
    <xf numFmtId="49" fontId="18" fillId="0" borderId="12" xfId="5" applyNumberFormat="1" applyFont="1" applyFill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166" fontId="24" fillId="0" borderId="29" xfId="5" applyNumberFormat="1" applyFont="1" applyFill="1" applyBorder="1" applyAlignment="1" applyProtection="1">
      <alignment horizontal="right" vertical="center" wrapText="1" indent="1"/>
    </xf>
    <xf numFmtId="49" fontId="25" fillId="0" borderId="11" xfId="0" applyNumberFormat="1" applyFont="1" applyFill="1" applyBorder="1" applyAlignment="1" applyProtection="1">
      <alignment horizontal="center" vertical="center" wrapText="1"/>
    </xf>
    <xf numFmtId="49" fontId="25" fillId="0" borderId="8" xfId="0" applyNumberFormat="1" applyFont="1" applyFill="1" applyBorder="1" applyAlignment="1" applyProtection="1">
      <alignment horizontal="center" vertical="center" wrapText="1"/>
    </xf>
    <xf numFmtId="49" fontId="25" fillId="0" borderId="9" xfId="0" applyNumberFormat="1" applyFont="1" applyFill="1" applyBorder="1" applyAlignment="1" applyProtection="1">
      <alignment horizontal="center" vertical="center" wrapText="1"/>
    </xf>
    <xf numFmtId="0" fontId="25" fillId="0" borderId="3" xfId="5" applyFont="1" applyFill="1" applyBorder="1" applyAlignment="1" applyProtection="1">
      <alignment horizontal="left" vertical="center" wrapText="1" indent="1"/>
    </xf>
    <xf numFmtId="0" fontId="25" fillId="0" borderId="2" xfId="5" applyFont="1" applyFill="1" applyBorder="1" applyAlignment="1" applyProtection="1">
      <alignment horizontal="left" vertical="center" wrapText="1" indent="1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 wrapText="1"/>
    </xf>
    <xf numFmtId="166" fontId="25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3" xfId="0" applyFont="1" applyBorder="1" applyAlignment="1" applyProtection="1">
      <alignment vertical="center" wrapText="1"/>
    </xf>
    <xf numFmtId="0" fontId="23" fillId="0" borderId="17" xfId="0" applyFont="1" applyBorder="1" applyAlignment="1" applyProtection="1">
      <alignment vertical="center" wrapText="1"/>
    </xf>
    <xf numFmtId="166" fontId="17" fillId="0" borderId="14" xfId="5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9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vertical="center" wrapText="1"/>
    </xf>
    <xf numFmtId="0" fontId="17" fillId="0" borderId="17" xfId="5" applyFont="1" applyFill="1" applyBorder="1" applyAlignment="1" applyProtection="1">
      <alignment horizontal="left" vertical="center" wrapText="1" indent="1"/>
    </xf>
    <xf numFmtId="0" fontId="17" fillId="0" borderId="18" xfId="5" applyFont="1" applyFill="1" applyBorder="1" applyAlignment="1" applyProtection="1">
      <alignment vertical="center" wrapText="1"/>
    </xf>
    <xf numFmtId="0" fontId="18" fillId="0" borderId="23" xfId="5" applyFont="1" applyFill="1" applyBorder="1" applyAlignment="1" applyProtection="1">
      <alignment horizontal="left" vertical="center" wrapText="1" indent="7"/>
    </xf>
    <xf numFmtId="0" fontId="17" fillId="0" borderId="13" xfId="5" applyFont="1" applyFill="1" applyBorder="1" applyAlignment="1" applyProtection="1">
      <alignment horizontal="left" vertical="center" wrapText="1"/>
    </xf>
    <xf numFmtId="166" fontId="28" fillId="0" borderId="1" xfId="0" applyNumberFormat="1" applyFont="1" applyFill="1" applyBorder="1" applyAlignment="1" applyProtection="1">
      <alignment horizontal="right" vertical="center" wrapText="1" indent="1"/>
    </xf>
    <xf numFmtId="49" fontId="24" fillId="0" borderId="13" xfId="5" applyNumberFormat="1" applyFont="1" applyFill="1" applyBorder="1" applyAlignment="1" applyProtection="1">
      <alignment horizontal="center" vertical="center" wrapText="1"/>
    </xf>
    <xf numFmtId="166" fontId="17" fillId="0" borderId="42" xfId="5" applyNumberFormat="1" applyFont="1" applyFill="1" applyBorder="1" applyAlignment="1" applyProtection="1">
      <alignment horizontal="right" vertical="center" wrapText="1" indent="1"/>
    </xf>
    <xf numFmtId="166" fontId="18" fillId="0" borderId="43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4" xfId="5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5" xfId="5" applyNumberFormat="1" applyFont="1" applyFill="1" applyBorder="1" applyAlignment="1" applyProtection="1">
      <alignment horizontal="right" vertical="center" wrapText="1" indent="1"/>
    </xf>
    <xf numFmtId="166" fontId="23" fillId="0" borderId="29" xfId="0" applyNumberFormat="1" applyFont="1" applyBorder="1" applyAlignment="1" applyProtection="1">
      <alignment horizontal="right" vertical="center" wrapText="1" indent="1"/>
    </xf>
    <xf numFmtId="166" fontId="23" fillId="0" borderId="29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29" xfId="0" quotePrefix="1" applyNumberFormat="1" applyFont="1" applyBorder="1" applyAlignment="1" applyProtection="1">
      <alignment horizontal="right" vertical="center" wrapText="1" indent="1"/>
    </xf>
    <xf numFmtId="166" fontId="18" fillId="0" borderId="4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3" xfId="5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8" xfId="5" applyNumberFormat="1" applyFont="1" applyFill="1" applyBorder="1" applyAlignment="1" applyProtection="1">
      <alignment horizontal="right" vertical="center" wrapText="1" indent="1"/>
    </xf>
    <xf numFmtId="166" fontId="23" fillId="0" borderId="14" xfId="0" applyNumberFormat="1" applyFont="1" applyBorder="1" applyAlignment="1" applyProtection="1">
      <alignment horizontal="right" vertical="center" wrapText="1" indent="1"/>
    </xf>
    <xf numFmtId="166" fontId="23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14" xfId="0" quotePrefix="1" applyNumberFormat="1" applyFont="1" applyBorder="1" applyAlignment="1" applyProtection="1">
      <alignment horizontal="right" vertical="center" wrapText="1" indent="1"/>
    </xf>
    <xf numFmtId="0" fontId="5" fillId="0" borderId="0" xfId="0" applyFont="1" applyFill="1" applyBorder="1" applyAlignment="1" applyProtection="1">
      <alignment horizontal="right" vertical="center"/>
    </xf>
    <xf numFmtId="0" fontId="7" fillId="0" borderId="23" xfId="5" applyFont="1" applyFill="1" applyBorder="1" applyAlignment="1" applyProtection="1">
      <alignment horizontal="center" vertical="center" wrapText="1"/>
    </xf>
    <xf numFmtId="0" fontId="7" fillId="0" borderId="46" xfId="5" applyFont="1" applyFill="1" applyBorder="1" applyAlignment="1" applyProtection="1">
      <alignment horizontal="center" vertical="center" wrapText="1"/>
    </xf>
    <xf numFmtId="0" fontId="17" fillId="0" borderId="47" xfId="5" applyFont="1" applyFill="1" applyBorder="1" applyAlignment="1" applyProtection="1">
      <alignment horizontal="center" vertical="center" wrapText="1"/>
    </xf>
    <xf numFmtId="166" fontId="17" fillId="0" borderId="48" xfId="5" applyNumberFormat="1" applyFont="1" applyFill="1" applyBorder="1" applyAlignment="1" applyProtection="1">
      <alignment horizontal="right" vertical="center" wrapText="1" indent="1"/>
    </xf>
    <xf numFmtId="166" fontId="17" fillId="0" borderId="26" xfId="5" applyNumberFormat="1" applyFont="1" applyFill="1" applyBorder="1" applyAlignment="1" applyProtection="1">
      <alignment horizontal="right" vertical="center" wrapText="1" indent="1"/>
    </xf>
    <xf numFmtId="166" fontId="18" fillId="0" borderId="24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9" xfId="5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6" xfId="5" applyNumberFormat="1" applyFont="1" applyFill="1" applyBorder="1" applyAlignment="1" applyProtection="1">
      <alignment horizontal="right" vertical="center" wrapText="1" indent="1"/>
    </xf>
    <xf numFmtId="166" fontId="23" fillId="0" borderId="26" xfId="0" applyNumberFormat="1" applyFont="1" applyBorder="1" applyAlignment="1" applyProtection="1">
      <alignment horizontal="right" vertical="center" wrapText="1" indent="1"/>
    </xf>
    <xf numFmtId="166" fontId="23" fillId="0" borderId="26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26" xfId="0" quotePrefix="1" applyNumberFormat="1" applyFont="1" applyBorder="1" applyAlignment="1" applyProtection="1">
      <alignment horizontal="right" vertical="center" wrapText="1" indent="1"/>
    </xf>
    <xf numFmtId="0" fontId="17" fillId="0" borderId="26" xfId="5" applyFont="1" applyFill="1" applyBorder="1" applyAlignment="1" applyProtection="1">
      <alignment horizontal="center" vertical="center" wrapText="1"/>
    </xf>
    <xf numFmtId="166" fontId="7" fillId="0" borderId="26" xfId="0" applyNumberFormat="1" applyFont="1" applyFill="1" applyBorder="1" applyAlignment="1" applyProtection="1">
      <alignment horizontal="centerContinuous" vertical="center" wrapText="1"/>
    </xf>
    <xf numFmtId="166" fontId="7" fillId="0" borderId="26" xfId="0" applyNumberFormat="1" applyFont="1" applyFill="1" applyBorder="1" applyAlignment="1" applyProtection="1">
      <alignment horizontal="center" vertical="center" wrapText="1"/>
    </xf>
    <xf numFmtId="166" fontId="24" fillId="0" borderId="26" xfId="0" applyNumberFormat="1" applyFont="1" applyFill="1" applyBorder="1" applyAlignment="1" applyProtection="1">
      <alignment horizontal="center" vertical="center" wrapText="1"/>
    </xf>
    <xf numFmtId="166" fontId="18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6" xfId="0" applyNumberFormat="1" applyFont="1" applyFill="1" applyBorder="1" applyAlignment="1" applyProtection="1">
      <alignment horizontal="right" vertical="center" wrapText="1" indent="1"/>
    </xf>
    <xf numFmtId="166" fontId="25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51" xfId="0" applyNumberFormat="1" applyFont="1" applyFill="1" applyBorder="1" applyAlignment="1" applyProtection="1">
      <alignment horizontal="centerContinuous" vertical="center" wrapText="1"/>
    </xf>
    <xf numFmtId="166" fontId="7" fillId="0" borderId="42" xfId="0" applyNumberFormat="1" applyFont="1" applyFill="1" applyBorder="1" applyAlignment="1" applyProtection="1">
      <alignment horizontal="centerContinuous" vertical="center" wrapText="1"/>
    </xf>
    <xf numFmtId="166" fontId="24" fillId="0" borderId="29" xfId="0" applyNumberFormat="1" applyFont="1" applyFill="1" applyBorder="1" applyAlignment="1" applyProtection="1">
      <alignment horizontal="center" vertical="center" wrapText="1"/>
    </xf>
    <xf numFmtId="166" fontId="18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7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7" xfId="0" applyNumberFormat="1" applyFont="1" applyFill="1" applyBorder="1" applyAlignment="1" applyProtection="1">
      <alignment horizontal="center" vertical="center" wrapText="1"/>
    </xf>
    <xf numFmtId="166" fontId="18" fillId="0" borderId="47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6" xfId="0" applyNumberFormat="1" applyFont="1" applyFill="1" applyBorder="1" applyAlignment="1" applyProtection="1">
      <alignment horizontal="center" vertical="center" wrapText="1"/>
    </xf>
    <xf numFmtId="166" fontId="18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0" xfId="0" applyFont="1" applyProtection="1"/>
    <xf numFmtId="0" fontId="20" fillId="0" borderId="0" xfId="0" applyFont="1" applyAlignment="1" applyProtection="1">
      <alignment horizontal="center"/>
    </xf>
    <xf numFmtId="0" fontId="32" fillId="0" borderId="0" xfId="0" applyFont="1" applyFill="1" applyProtection="1"/>
    <xf numFmtId="3" fontId="32" fillId="0" borderId="0" xfId="0" applyNumberFormat="1" applyFont="1" applyFill="1" applyAlignment="1" applyProtection="1">
      <alignment horizontal="right" indent="1"/>
    </xf>
    <xf numFmtId="0" fontId="32" fillId="0" borderId="0" xfId="0" applyFont="1" applyFill="1" applyAlignment="1" applyProtection="1">
      <alignment horizontal="right" indent="1"/>
    </xf>
    <xf numFmtId="3" fontId="26" fillId="0" borderId="0" xfId="0" applyNumberFormat="1" applyFont="1" applyFill="1" applyAlignment="1" applyProtection="1">
      <alignment horizontal="right" indent="1"/>
    </xf>
    <xf numFmtId="0" fontId="36" fillId="0" borderId="0" xfId="0" applyFont="1" applyFill="1" applyProtection="1"/>
    <xf numFmtId="0" fontId="29" fillId="0" borderId="0" xfId="0" applyFont="1" applyFill="1" applyProtection="1"/>
    <xf numFmtId="0" fontId="19" fillId="0" borderId="0" xfId="0" applyFont="1" applyProtection="1"/>
    <xf numFmtId="0" fontId="29" fillId="0" borderId="0" xfId="0" applyFont="1" applyProtection="1"/>
    <xf numFmtId="166" fontId="17" fillId="0" borderId="34" xfId="0" applyNumberFormat="1" applyFont="1" applyFill="1" applyBorder="1" applyAlignment="1">
      <alignment horizontal="center" vertical="center"/>
    </xf>
    <xf numFmtId="166" fontId="17" fillId="0" borderId="34" xfId="0" applyNumberFormat="1" applyFont="1" applyFill="1" applyBorder="1" applyAlignment="1">
      <alignment horizontal="center" vertical="center" wrapText="1"/>
    </xf>
    <xf numFmtId="166" fontId="17" fillId="0" borderId="52" xfId="0" applyNumberFormat="1" applyFont="1" applyFill="1" applyBorder="1" applyAlignment="1">
      <alignment horizontal="center" vertical="center"/>
    </xf>
    <xf numFmtId="166" fontId="17" fillId="0" borderId="53" xfId="0" applyNumberFormat="1" applyFont="1" applyFill="1" applyBorder="1" applyAlignment="1">
      <alignment horizontal="center" vertical="center"/>
    </xf>
    <xf numFmtId="166" fontId="17" fillId="0" borderId="53" xfId="0" applyNumberFormat="1" applyFont="1" applyFill="1" applyBorder="1" applyAlignment="1">
      <alignment horizontal="center" vertical="center" wrapText="1"/>
    </xf>
    <xf numFmtId="49" fontId="25" fillId="0" borderId="54" xfId="0" applyNumberFormat="1" applyFont="1" applyFill="1" applyBorder="1" applyAlignment="1">
      <alignment horizontal="left" vertical="center"/>
    </xf>
    <xf numFmtId="3" fontId="25" fillId="0" borderId="55" xfId="0" applyNumberFormat="1" applyFont="1" applyFill="1" applyBorder="1" applyAlignment="1" applyProtection="1">
      <alignment horizontal="right" vertical="center" wrapText="1"/>
      <protection locked="0"/>
    </xf>
    <xf numFmtId="49" fontId="28" fillId="0" borderId="56" xfId="0" quotePrefix="1" applyNumberFormat="1" applyFont="1" applyFill="1" applyBorder="1" applyAlignment="1">
      <alignment horizontal="left" vertical="center" indent="1"/>
    </xf>
    <xf numFmtId="49" fontId="25" fillId="0" borderId="56" xfId="0" applyNumberFormat="1" applyFont="1" applyFill="1" applyBorder="1" applyAlignment="1">
      <alignment horizontal="left" vertical="center"/>
    </xf>
    <xf numFmtId="49" fontId="25" fillId="0" borderId="57" xfId="0" applyNumberFormat="1" applyFont="1" applyFill="1" applyBorder="1" applyAlignment="1" applyProtection="1">
      <alignment horizontal="left" vertical="center"/>
      <protection locked="0"/>
    </xf>
    <xf numFmtId="3" fontId="25" fillId="0" borderId="58" xfId="0" applyNumberFormat="1" applyFont="1" applyFill="1" applyBorder="1" applyAlignment="1" applyProtection="1">
      <alignment horizontal="right" vertical="center" wrapText="1"/>
      <protection locked="0"/>
    </xf>
    <xf numFmtId="49" fontId="24" fillId="0" borderId="41" xfId="0" applyNumberFormat="1" applyFont="1" applyFill="1" applyBorder="1" applyAlignment="1" applyProtection="1">
      <alignment horizontal="left" vertical="center" indent="1"/>
      <protection locked="0"/>
    </xf>
    <xf numFmtId="49" fontId="24" fillId="0" borderId="51" xfId="0" applyNumberFormat="1" applyFont="1" applyFill="1" applyBorder="1" applyAlignment="1" applyProtection="1">
      <alignment vertical="center"/>
      <protection locked="0"/>
    </xf>
    <xf numFmtId="49" fontId="24" fillId="0" borderId="51" xfId="0" applyNumberFormat="1" applyFont="1" applyFill="1" applyBorder="1" applyAlignment="1" applyProtection="1">
      <alignment horizontal="right" vertical="center"/>
      <protection locked="0"/>
    </xf>
    <xf numFmtId="3" fontId="18" fillId="0" borderId="51" xfId="0" applyNumberFormat="1" applyFont="1" applyFill="1" applyBorder="1" applyAlignment="1" applyProtection="1">
      <alignment horizontal="right" vertical="center" wrapText="1"/>
      <protection locked="0"/>
    </xf>
    <xf numFmtId="49" fontId="24" fillId="0" borderId="25" xfId="0" applyNumberFormat="1" applyFont="1" applyFill="1" applyBorder="1" applyAlignment="1" applyProtection="1">
      <alignment vertical="center"/>
      <protection locked="0"/>
    </xf>
    <xf numFmtId="49" fontId="24" fillId="0" borderId="25" xfId="0" applyNumberFormat="1" applyFont="1" applyFill="1" applyBorder="1" applyAlignment="1" applyProtection="1">
      <alignment horizontal="right" vertical="center"/>
      <protection locked="0"/>
    </xf>
    <xf numFmtId="3" fontId="18" fillId="0" borderId="25" xfId="0" applyNumberFormat="1" applyFont="1" applyFill="1" applyBorder="1" applyAlignment="1" applyProtection="1">
      <alignment horizontal="right" vertical="center" wrapText="1"/>
      <protection locked="0"/>
    </xf>
    <xf numFmtId="49" fontId="25" fillId="0" borderId="9" xfId="0" applyNumberFormat="1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 applyProtection="1">
      <alignment horizontal="left" vertical="center"/>
      <protection locked="0"/>
    </xf>
    <xf numFmtId="49" fontId="25" fillId="0" borderId="10" xfId="0" applyNumberFormat="1" applyFont="1" applyFill="1" applyBorder="1" applyAlignment="1" applyProtection="1">
      <alignment horizontal="left" vertical="center"/>
      <protection locked="0"/>
    </xf>
    <xf numFmtId="175" fontId="17" fillId="0" borderId="34" xfId="0" applyNumberFormat="1" applyFont="1" applyFill="1" applyBorder="1" applyAlignment="1">
      <alignment horizontal="left" vertical="center" wrapText="1" indent="1"/>
    </xf>
    <xf numFmtId="175" fontId="40" fillId="0" borderId="0" xfId="0" applyNumberFormat="1" applyFont="1" applyFill="1" applyBorder="1" applyAlignment="1">
      <alignment horizontal="left" vertical="center" wrapText="1"/>
    </xf>
    <xf numFmtId="166" fontId="24" fillId="0" borderId="34" xfId="0" applyNumberFormat="1" applyFont="1" applyFill="1" applyBorder="1" applyAlignment="1">
      <alignment horizontal="center" vertical="center" wrapText="1"/>
    </xf>
    <xf numFmtId="3" fontId="25" fillId="0" borderId="35" xfId="0" applyNumberFormat="1" applyFont="1" applyFill="1" applyBorder="1" applyAlignment="1" applyProtection="1">
      <alignment horizontal="right" vertical="center" wrapText="1"/>
      <protection locked="0"/>
    </xf>
    <xf numFmtId="3" fontId="25" fillId="0" borderId="59" xfId="0" applyNumberFormat="1" applyFont="1" applyFill="1" applyBorder="1" applyAlignment="1" applyProtection="1">
      <alignment horizontal="right" vertical="center" wrapText="1"/>
      <protection locked="0"/>
    </xf>
    <xf numFmtId="166" fontId="24" fillId="0" borderId="34" xfId="0" applyNumberFormat="1" applyFont="1" applyFill="1" applyBorder="1" applyAlignment="1">
      <alignment horizontal="right" vertical="center" wrapText="1"/>
    </xf>
    <xf numFmtId="0" fontId="41" fillId="0" borderId="0" xfId="0" applyFont="1" applyAlignment="1" applyProtection="1">
      <alignment horizontal="right" vertical="top"/>
      <protection locked="0"/>
    </xf>
    <xf numFmtId="0" fontId="7" fillId="0" borderId="34" xfId="0" applyFont="1" applyFill="1" applyBorder="1" applyAlignment="1" applyProtection="1">
      <alignment horizontal="center" vertical="center" wrapText="1"/>
    </xf>
    <xf numFmtId="0" fontId="7" fillId="0" borderId="34" xfId="0" quotePrefix="1" applyFont="1" applyFill="1" applyBorder="1" applyAlignment="1" applyProtection="1">
      <alignment horizontal="right" vertical="center" indent="1"/>
    </xf>
    <xf numFmtId="49" fontId="7" fillId="0" borderId="34" xfId="0" applyNumberFormat="1" applyFont="1" applyFill="1" applyBorder="1" applyAlignment="1" applyProtection="1">
      <alignment horizontal="right" vertical="center" indent="1"/>
    </xf>
    <xf numFmtId="0" fontId="17" fillId="0" borderId="60" xfId="0" applyFont="1" applyFill="1" applyBorder="1" applyAlignment="1" applyProtection="1">
      <alignment horizontal="center" vertical="center" wrapText="1"/>
    </xf>
    <xf numFmtId="166" fontId="25" fillId="0" borderId="5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9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4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6" xfId="5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6" xfId="5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6" xfId="0" applyNumberFormat="1" applyFont="1" applyFill="1" applyBorder="1" applyAlignment="1" applyProtection="1">
      <alignment horizontal="right" vertical="center" wrapText="1" indent="1"/>
    </xf>
    <xf numFmtId="49" fontId="7" fillId="0" borderId="29" xfId="0" applyNumberFormat="1" applyFont="1" applyFill="1" applyBorder="1" applyAlignment="1" applyProtection="1">
      <alignment horizontal="right" vertical="center" indent="1"/>
    </xf>
    <xf numFmtId="166" fontId="18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4" xfId="0" applyNumberFormat="1" applyFont="1" applyFill="1" applyBorder="1" applyAlignment="1" applyProtection="1">
      <alignment horizontal="right" vertical="center" wrapText="1" indent="1"/>
    </xf>
    <xf numFmtId="166" fontId="24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6" xfId="0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6" xfId="0" applyFont="1" applyBorder="1" applyAlignment="1" applyProtection="1">
      <alignment horizontal="left" indent="1"/>
    </xf>
    <xf numFmtId="0" fontId="4" fillId="0" borderId="13" xfId="0" applyFont="1" applyBorder="1" applyAlignment="1">
      <alignment horizontal="left" vertical="center"/>
    </xf>
    <xf numFmtId="0" fontId="4" fillId="0" borderId="26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/>
    </xf>
    <xf numFmtId="0" fontId="4" fillId="0" borderId="61" xfId="0" applyFont="1" applyBorder="1" applyAlignment="1">
      <alignment vertical="center" wrapText="1"/>
    </xf>
    <xf numFmtId="0" fontId="5" fillId="0" borderId="0" xfId="0" applyNumberFormat="1" applyFont="1" applyFill="1" applyAlignment="1" applyProtection="1">
      <alignment horizontal="right"/>
    </xf>
    <xf numFmtId="0" fontId="42" fillId="0" borderId="0" xfId="0" applyFont="1" applyFill="1" applyProtection="1"/>
    <xf numFmtId="166" fontId="26" fillId="0" borderId="14" xfId="0" applyNumberFormat="1" applyFont="1" applyFill="1" applyBorder="1" applyAlignment="1" applyProtection="1">
      <alignment horizontal="right" vertical="center" wrapText="1" indent="1"/>
    </xf>
    <xf numFmtId="166" fontId="26" fillId="0" borderId="29" xfId="0" applyNumberFormat="1" applyFont="1" applyFill="1" applyBorder="1" applyAlignment="1" applyProtection="1">
      <alignment horizontal="right" vertical="center" wrapText="1" indent="1"/>
    </xf>
    <xf numFmtId="3" fontId="43" fillId="0" borderId="62" xfId="0" applyNumberFormat="1" applyFont="1" applyFill="1" applyBorder="1" applyAlignment="1" applyProtection="1">
      <alignment horizontal="right" vertical="center"/>
      <protection locked="0"/>
    </xf>
    <xf numFmtId="3" fontId="43" fillId="0" borderId="62" xfId="0" applyNumberFormat="1" applyFont="1" applyFill="1" applyBorder="1" applyAlignment="1" applyProtection="1">
      <alignment horizontal="right" vertical="center" wrapText="1"/>
      <protection locked="0"/>
    </xf>
    <xf numFmtId="3" fontId="43" fillId="0" borderId="55" xfId="0" applyNumberFormat="1" applyFont="1" applyFill="1" applyBorder="1" applyAlignment="1" applyProtection="1">
      <alignment horizontal="right" vertical="center" wrapText="1"/>
      <protection locked="0"/>
    </xf>
    <xf numFmtId="166" fontId="44" fillId="0" borderId="55" xfId="0" applyNumberFormat="1" applyFont="1" applyFill="1" applyBorder="1" applyAlignment="1">
      <alignment horizontal="right" vertical="center" wrapText="1"/>
    </xf>
    <xf numFmtId="4" fontId="44" fillId="0" borderId="55" xfId="0" applyNumberFormat="1" applyFont="1" applyFill="1" applyBorder="1" applyAlignment="1">
      <alignment horizontal="right" vertical="center" wrapText="1"/>
    </xf>
    <xf numFmtId="3" fontId="45" fillId="0" borderId="36" xfId="0" applyNumberFormat="1" applyFont="1" applyFill="1" applyBorder="1" applyAlignment="1" applyProtection="1">
      <alignment horizontal="right" vertical="center"/>
      <protection locked="0"/>
    </xf>
    <xf numFmtId="3" fontId="45" fillId="0" borderId="36" xfId="0" applyNumberFormat="1" applyFont="1" applyFill="1" applyBorder="1" applyAlignment="1" applyProtection="1">
      <alignment horizontal="right" vertical="center" wrapText="1"/>
      <protection locked="0"/>
    </xf>
    <xf numFmtId="166" fontId="44" fillId="0" borderId="36" xfId="0" applyNumberFormat="1" applyFont="1" applyFill="1" applyBorder="1" applyAlignment="1">
      <alignment horizontal="right" vertical="center" wrapText="1"/>
    </xf>
    <xf numFmtId="4" fontId="44" fillId="0" borderId="36" xfId="0" applyNumberFormat="1" applyFont="1" applyFill="1" applyBorder="1" applyAlignment="1">
      <alignment horizontal="right" vertical="center" wrapText="1"/>
    </xf>
    <xf numFmtId="3" fontId="43" fillId="0" borderId="36" xfId="0" applyNumberFormat="1" applyFont="1" applyFill="1" applyBorder="1" applyAlignment="1" applyProtection="1">
      <alignment horizontal="right" vertical="center"/>
      <protection locked="0"/>
    </xf>
    <xf numFmtId="3" fontId="43" fillId="0" borderId="36" xfId="0" applyNumberFormat="1" applyFont="1" applyFill="1" applyBorder="1" applyAlignment="1" applyProtection="1">
      <alignment horizontal="right" vertical="center" wrapText="1"/>
      <protection locked="0"/>
    </xf>
    <xf numFmtId="3" fontId="43" fillId="0" borderId="58" xfId="0" applyNumberFormat="1" applyFont="1" applyFill="1" applyBorder="1" applyAlignment="1" applyProtection="1">
      <alignment horizontal="right" vertical="center"/>
      <protection locked="0"/>
    </xf>
    <xf numFmtId="3" fontId="43" fillId="0" borderId="58" xfId="0" applyNumberFormat="1" applyFont="1" applyFill="1" applyBorder="1" applyAlignment="1" applyProtection="1">
      <alignment horizontal="right" vertical="center" wrapText="1"/>
      <protection locked="0"/>
    </xf>
    <xf numFmtId="4" fontId="44" fillId="0" borderId="59" xfId="0" applyNumberFormat="1" applyFont="1" applyFill="1" applyBorder="1" applyAlignment="1">
      <alignment horizontal="right" vertical="center" wrapText="1"/>
    </xf>
    <xf numFmtId="166" fontId="44" fillId="0" borderId="34" xfId="0" applyNumberFormat="1" applyFont="1" applyFill="1" applyBorder="1" applyAlignment="1">
      <alignment vertical="center"/>
    </xf>
    <xf numFmtId="4" fontId="43" fillId="0" borderId="34" xfId="0" applyNumberFormat="1" applyFont="1" applyFill="1" applyBorder="1" applyAlignment="1" applyProtection="1">
      <alignment vertical="center" wrapText="1"/>
      <protection locked="0"/>
    </xf>
    <xf numFmtId="3" fontId="46" fillId="0" borderId="36" xfId="0" applyNumberFormat="1" applyFont="1" applyFill="1" applyBorder="1" applyAlignment="1" applyProtection="1">
      <alignment horizontal="right" vertical="center" wrapText="1"/>
      <protection locked="0"/>
    </xf>
    <xf numFmtId="3" fontId="46" fillId="0" borderId="62" xfId="0" applyNumberFormat="1" applyFont="1" applyFill="1" applyBorder="1" applyAlignment="1" applyProtection="1">
      <alignment horizontal="right" vertical="center"/>
      <protection locked="0"/>
    </xf>
    <xf numFmtId="3" fontId="46" fillId="0" borderId="62" xfId="0" applyNumberFormat="1" applyFont="1" applyFill="1" applyBorder="1" applyAlignment="1" applyProtection="1">
      <alignment horizontal="right" vertical="center" wrapText="1"/>
      <protection locked="0"/>
    </xf>
    <xf numFmtId="3" fontId="46" fillId="0" borderId="55" xfId="0" applyNumberFormat="1" applyFont="1" applyFill="1" applyBorder="1" applyAlignment="1" applyProtection="1">
      <alignment horizontal="right" vertical="center" wrapText="1"/>
      <protection locked="0"/>
    </xf>
    <xf numFmtId="166" fontId="47" fillId="0" borderId="62" xfId="0" applyNumberFormat="1" applyFont="1" applyFill="1" applyBorder="1" applyAlignment="1" applyProtection="1">
      <alignment horizontal="right" vertical="center" wrapText="1"/>
    </xf>
    <xf numFmtId="4" fontId="47" fillId="0" borderId="55" xfId="0" applyNumberFormat="1" applyFont="1" applyFill="1" applyBorder="1" applyAlignment="1">
      <alignment horizontal="right" vertical="center" wrapText="1"/>
    </xf>
    <xf numFmtId="3" fontId="48" fillId="0" borderId="36" xfId="0" applyNumberFormat="1" applyFont="1" applyFill="1" applyBorder="1" applyAlignment="1" applyProtection="1">
      <alignment horizontal="right" vertical="center"/>
      <protection locked="0"/>
    </xf>
    <xf numFmtId="166" fontId="47" fillId="0" borderId="36" xfId="0" applyNumberFormat="1" applyFont="1" applyFill="1" applyBorder="1" applyAlignment="1" applyProtection="1">
      <alignment horizontal="right" vertical="center" wrapText="1"/>
    </xf>
    <xf numFmtId="4" fontId="47" fillId="0" borderId="36" xfId="0" applyNumberFormat="1" applyFont="1" applyFill="1" applyBorder="1" applyAlignment="1">
      <alignment horizontal="right" vertical="center" wrapText="1"/>
    </xf>
    <xf numFmtId="3" fontId="46" fillId="0" borderId="36" xfId="0" applyNumberFormat="1" applyFont="1" applyFill="1" applyBorder="1" applyAlignment="1" applyProtection="1">
      <alignment horizontal="right" vertical="center"/>
      <protection locked="0"/>
    </xf>
    <xf numFmtId="3" fontId="46" fillId="0" borderId="58" xfId="0" applyNumberFormat="1" applyFont="1" applyFill="1" applyBorder="1" applyAlignment="1" applyProtection="1">
      <alignment horizontal="right" vertical="center"/>
      <protection locked="0"/>
    </xf>
    <xf numFmtId="3" fontId="46" fillId="0" borderId="58" xfId="0" applyNumberFormat="1" applyFont="1" applyFill="1" applyBorder="1" applyAlignment="1" applyProtection="1">
      <alignment horizontal="right" vertical="center" wrapText="1"/>
      <protection locked="0"/>
    </xf>
    <xf numFmtId="4" fontId="47" fillId="0" borderId="59" xfId="0" applyNumberFormat="1" applyFont="1" applyFill="1" applyBorder="1" applyAlignment="1">
      <alignment horizontal="right" vertical="center" wrapText="1"/>
    </xf>
    <xf numFmtId="166" fontId="47" fillId="0" borderId="34" xfId="0" applyNumberFormat="1" applyFont="1" applyFill="1" applyBorder="1" applyAlignment="1">
      <alignment vertical="center"/>
    </xf>
    <xf numFmtId="4" fontId="46" fillId="0" borderId="34" xfId="0" applyNumberFormat="1" applyFont="1" applyFill="1" applyBorder="1" applyAlignment="1" applyProtection="1">
      <alignment vertical="center" wrapText="1"/>
      <protection locked="0"/>
    </xf>
    <xf numFmtId="0" fontId="22" fillId="0" borderId="3" xfId="0" applyFont="1" applyBorder="1" applyAlignment="1">
      <alignment horizontal="left" wrapText="1" indent="1"/>
    </xf>
    <xf numFmtId="0" fontId="22" fillId="0" borderId="1" xfId="0" applyFont="1" applyBorder="1" applyAlignment="1">
      <alignment horizontal="left" vertical="center" wrapText="1" indent="1"/>
    </xf>
    <xf numFmtId="0" fontId="7" fillId="0" borderId="63" xfId="5" applyFont="1" applyFill="1" applyBorder="1" applyAlignment="1" applyProtection="1">
      <alignment horizontal="center" vertical="center" wrapText="1"/>
      <protection locked="0"/>
    </xf>
    <xf numFmtId="166" fontId="7" fillId="0" borderId="26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29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22" xfId="0" applyNumberFormat="1" applyFont="1" applyFill="1" applyBorder="1" applyAlignment="1" applyProtection="1">
      <alignment horizontal="center" vertical="center" wrapText="1"/>
      <protection locked="0"/>
    </xf>
    <xf numFmtId="166" fontId="17" fillId="0" borderId="34" xfId="0" applyNumberFormat="1" applyFont="1" applyFill="1" applyBorder="1" applyAlignment="1" applyProtection="1">
      <alignment horizontal="center" vertical="center" wrapText="1"/>
      <protection locked="0"/>
    </xf>
    <xf numFmtId="166" fontId="17" fillId="0" borderId="34" xfId="0" applyNumberFormat="1" applyFont="1" applyFill="1" applyBorder="1" applyAlignment="1" applyProtection="1">
      <alignment horizontal="center" vertical="center"/>
      <protection locked="0"/>
    </xf>
    <xf numFmtId="0" fontId="7" fillId="0" borderId="42" xfId="0" applyFont="1" applyFill="1" applyBorder="1" applyAlignment="1" applyProtection="1">
      <alignment horizontal="center" vertical="center" wrapText="1"/>
      <protection locked="0"/>
    </xf>
    <xf numFmtId="49" fontId="24" fillId="0" borderId="22" xfId="0" applyNumberFormat="1" applyFont="1" applyFill="1" applyBorder="1" applyAlignment="1" applyProtection="1">
      <alignment vertical="center"/>
    </xf>
    <xf numFmtId="166" fontId="6" fillId="0" borderId="0" xfId="5" applyNumberFormat="1" applyFont="1" applyFill="1" applyBorder="1" applyAlignment="1" applyProtection="1">
      <alignment horizontal="center" vertical="center"/>
    </xf>
    <xf numFmtId="166" fontId="30" fillId="0" borderId="25" xfId="5" applyNumberFormat="1" applyFont="1" applyFill="1" applyBorder="1" applyAlignment="1" applyProtection="1">
      <alignment horizontal="left" vertical="center"/>
    </xf>
    <xf numFmtId="166" fontId="30" fillId="0" borderId="25" xfId="5" applyNumberFormat="1" applyFont="1" applyFill="1" applyBorder="1" applyAlignment="1" applyProtection="1">
      <alignment horizontal="left"/>
    </xf>
    <xf numFmtId="0" fontId="7" fillId="0" borderId="15" xfId="5" applyFont="1" applyFill="1" applyBorder="1" applyAlignment="1" applyProtection="1">
      <alignment horizontal="center" vertical="center" wrapText="1"/>
    </xf>
    <xf numFmtId="0" fontId="7" fillId="0" borderId="17" xfId="5" applyFont="1" applyFill="1" applyBorder="1" applyAlignment="1" applyProtection="1">
      <alignment horizontal="center" vertical="center" wrapText="1"/>
    </xf>
    <xf numFmtId="0" fontId="7" fillId="0" borderId="16" xfId="5" applyFont="1" applyFill="1" applyBorder="1" applyAlignment="1" applyProtection="1">
      <alignment horizontal="center" vertical="center" wrapText="1"/>
    </xf>
    <xf numFmtId="0" fontId="7" fillId="0" borderId="18" xfId="5" applyFont="1" applyFill="1" applyBorder="1" applyAlignment="1" applyProtection="1">
      <alignment horizontal="center" vertical="center" wrapText="1"/>
    </xf>
    <xf numFmtId="0" fontId="7" fillId="0" borderId="64" xfId="5" applyFont="1" applyFill="1" applyBorder="1" applyAlignment="1" applyProtection="1">
      <alignment horizontal="center" vertical="center" wrapText="1"/>
    </xf>
    <xf numFmtId="0" fontId="7" fillId="0" borderId="4" xfId="5" applyFont="1" applyFill="1" applyBorder="1" applyAlignment="1" applyProtection="1">
      <alignment horizontal="center" vertical="center" wrapText="1"/>
    </xf>
    <xf numFmtId="0" fontId="7" fillId="0" borderId="39" xfId="5" applyFont="1" applyFill="1" applyBorder="1" applyAlignment="1" applyProtection="1">
      <alignment horizontal="center" vertical="center" wrapText="1"/>
    </xf>
    <xf numFmtId="0" fontId="19" fillId="0" borderId="0" xfId="5" applyFont="1" applyFill="1" applyAlignment="1" applyProtection="1">
      <alignment horizontal="center"/>
    </xf>
    <xf numFmtId="166" fontId="26" fillId="0" borderId="62" xfId="0" applyNumberFormat="1" applyFont="1" applyFill="1" applyBorder="1" applyAlignment="1" applyProtection="1">
      <alignment horizontal="center" vertical="center" wrapText="1"/>
    </xf>
    <xf numFmtId="166" fontId="26" fillId="0" borderId="53" xfId="0" applyNumberFormat="1" applyFont="1" applyFill="1" applyBorder="1" applyAlignment="1" applyProtection="1">
      <alignment horizontal="center" vertical="center" wrapText="1"/>
    </xf>
    <xf numFmtId="166" fontId="15" fillId="0" borderId="0" xfId="0" applyNumberFormat="1" applyFont="1" applyFill="1" applyAlignment="1" applyProtection="1">
      <alignment horizontal="center" textRotation="180" wrapText="1"/>
    </xf>
    <xf numFmtId="166" fontId="52" fillId="0" borderId="51" xfId="0" applyNumberFormat="1" applyFont="1" applyFill="1" applyBorder="1" applyAlignment="1" applyProtection="1">
      <alignment horizontal="center" vertical="center" wrapText="1"/>
    </xf>
    <xf numFmtId="166" fontId="19" fillId="0" borderId="0" xfId="0" applyNumberFormat="1" applyFont="1" applyFill="1" applyAlignment="1">
      <alignment horizontal="center" vertical="center" wrapText="1"/>
    </xf>
    <xf numFmtId="166" fontId="17" fillId="0" borderId="34" xfId="0" applyNumberFormat="1" applyFont="1" applyFill="1" applyBorder="1" applyAlignment="1" applyProtection="1">
      <alignment horizontal="center" vertical="center" wrapText="1"/>
      <protection locked="0"/>
    </xf>
    <xf numFmtId="175" fontId="40" fillId="0" borderId="51" xfId="0" applyNumberFormat="1" applyFont="1" applyFill="1" applyBorder="1" applyAlignment="1">
      <alignment horizontal="left" vertical="center" wrapText="1"/>
    </xf>
    <xf numFmtId="166" fontId="27" fillId="0" borderId="41" xfId="0" applyNumberFormat="1" applyFont="1" applyFill="1" applyBorder="1" applyAlignment="1">
      <alignment horizontal="left" vertical="center" wrapText="1" indent="2"/>
    </xf>
    <xf numFmtId="166" fontId="27" fillId="0" borderId="60" xfId="0" applyNumberFormat="1" applyFont="1" applyFill="1" applyBorder="1" applyAlignment="1">
      <alignment horizontal="left" vertical="center" wrapText="1" indent="2"/>
    </xf>
    <xf numFmtId="166" fontId="0" fillId="0" borderId="66" xfId="0" applyNumberFormat="1" applyFill="1" applyBorder="1" applyAlignment="1" applyProtection="1">
      <alignment horizontal="left" vertical="center" wrapText="1"/>
      <protection locked="0"/>
    </xf>
    <xf numFmtId="166" fontId="0" fillId="0" borderId="67" xfId="0" applyNumberFormat="1" applyFill="1" applyBorder="1" applyAlignment="1" applyProtection="1">
      <alignment horizontal="left" vertical="center" wrapText="1"/>
      <protection locked="0"/>
    </xf>
    <xf numFmtId="166" fontId="30" fillId="3" borderId="0" xfId="0" applyNumberFormat="1" applyFont="1" applyFill="1" applyAlignment="1" applyProtection="1">
      <alignment horizontal="left" vertical="center" wrapText="1"/>
      <protection locked="0"/>
    </xf>
    <xf numFmtId="166" fontId="19" fillId="0" borderId="0" xfId="0" applyNumberFormat="1" applyFont="1" applyFill="1" applyAlignment="1">
      <alignment horizontal="left" vertical="center" wrapText="1"/>
    </xf>
    <xf numFmtId="166" fontId="17" fillId="0" borderId="34" xfId="0" applyNumberFormat="1" applyFont="1" applyFill="1" applyBorder="1" applyAlignment="1">
      <alignment horizontal="center" vertical="center" wrapText="1"/>
    </xf>
    <xf numFmtId="166" fontId="5" fillId="0" borderId="25" xfId="0" applyNumberFormat="1" applyFont="1" applyFill="1" applyBorder="1" applyAlignment="1">
      <alignment horizontal="right" vertical="center"/>
    </xf>
    <xf numFmtId="17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6" fontId="17" fillId="0" borderId="34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textRotation="180"/>
    </xf>
    <xf numFmtId="166" fontId="7" fillId="0" borderId="68" xfId="0" applyNumberFormat="1" applyFont="1" applyFill="1" applyBorder="1" applyAlignment="1">
      <alignment horizontal="center" vertical="center"/>
    </xf>
    <xf numFmtId="166" fontId="7" fillId="0" borderId="37" xfId="0" applyNumberFormat="1" applyFont="1" applyFill="1" applyBorder="1" applyAlignment="1">
      <alignment horizontal="center" vertical="center"/>
    </xf>
    <xf numFmtId="166" fontId="7" fillId="0" borderId="52" xfId="0" applyNumberFormat="1" applyFont="1" applyFill="1" applyBorder="1" applyAlignment="1">
      <alignment horizontal="center" vertical="center"/>
    </xf>
    <xf numFmtId="166" fontId="26" fillId="0" borderId="34" xfId="0" applyNumberFormat="1" applyFont="1" applyFill="1" applyBorder="1" applyAlignment="1">
      <alignment horizontal="center" vertical="center" wrapText="1"/>
    </xf>
    <xf numFmtId="166" fontId="7" fillId="0" borderId="62" xfId="0" applyNumberFormat="1" applyFont="1" applyFill="1" applyBorder="1" applyAlignment="1">
      <alignment horizontal="center" vertical="center" wrapText="1"/>
    </xf>
    <xf numFmtId="166" fontId="7" fillId="0" borderId="38" xfId="0" applyNumberFormat="1" applyFont="1" applyFill="1" applyBorder="1" applyAlignment="1">
      <alignment horizontal="center" vertical="center" wrapText="1"/>
    </xf>
    <xf numFmtId="166" fontId="0" fillId="0" borderId="54" xfId="0" applyNumberFormat="1" applyFill="1" applyBorder="1" applyAlignment="1" applyProtection="1">
      <alignment horizontal="left" vertical="center" wrapText="1"/>
      <protection locked="0"/>
    </xf>
    <xf numFmtId="166" fontId="0" fillId="0" borderId="65" xfId="0" applyNumberFormat="1" applyFill="1" applyBorder="1" applyAlignment="1" applyProtection="1">
      <alignment horizontal="left" vertical="center" wrapText="1"/>
      <protection locked="0"/>
    </xf>
    <xf numFmtId="166" fontId="27" fillId="0" borderId="41" xfId="0" applyNumberFormat="1" applyFont="1" applyFill="1" applyBorder="1" applyAlignment="1">
      <alignment horizontal="center" vertical="center" wrapText="1"/>
    </xf>
    <xf numFmtId="166" fontId="27" fillId="0" borderId="60" xfId="0" applyNumberFormat="1" applyFont="1" applyFill="1" applyBorder="1" applyAlignment="1">
      <alignment horizontal="center" vertical="center" wrapText="1"/>
    </xf>
    <xf numFmtId="166" fontId="7" fillId="0" borderId="34" xfId="0" applyNumberFormat="1" applyFont="1" applyFill="1" applyBorder="1" applyAlignment="1">
      <alignment horizontal="center" vertical="center" wrapText="1"/>
    </xf>
    <xf numFmtId="166" fontId="51" fillId="3" borderId="0" xfId="0" applyNumberFormat="1" applyFont="1" applyFill="1" applyAlignment="1" applyProtection="1">
      <alignment horizontal="left" vertical="center" wrapText="1"/>
      <protection locked="0"/>
    </xf>
    <xf numFmtId="166" fontId="17" fillId="0" borderId="41" xfId="0" applyNumberFormat="1" applyFont="1" applyFill="1" applyBorder="1" applyAlignment="1" applyProtection="1">
      <alignment horizontal="center" vertical="center" wrapText="1"/>
      <protection locked="0"/>
    </xf>
    <xf numFmtId="166" fontId="17" fillId="0" borderId="29" xfId="0" applyNumberFormat="1" applyFont="1" applyFill="1" applyBorder="1" applyAlignment="1" applyProtection="1">
      <alignment horizontal="center" vertical="center" wrapText="1"/>
      <protection locked="0"/>
    </xf>
    <xf numFmtId="166" fontId="24" fillId="3" borderId="0" xfId="0" applyNumberFormat="1" applyFont="1" applyFill="1" applyAlignment="1" applyProtection="1">
      <alignment horizontal="left" vertical="center" wrapText="1"/>
      <protection locked="0"/>
    </xf>
    <xf numFmtId="0" fontId="7" fillId="0" borderId="41" xfId="0" applyFont="1" applyFill="1" applyBorder="1" applyAlignment="1" applyProtection="1">
      <alignment horizontal="center" vertical="center" wrapText="1"/>
    </xf>
    <xf numFmtId="0" fontId="7" fillId="0" borderId="60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34" xfId="0" applyFont="1" applyFill="1" applyBorder="1" applyAlignment="1" applyProtection="1">
      <alignment horizontal="center" vertical="center"/>
    </xf>
    <xf numFmtId="0" fontId="7" fillId="0" borderId="48" xfId="0" applyFont="1" applyFill="1" applyBorder="1" applyAlignment="1" applyProtection="1">
      <alignment horizontal="center" vertical="center"/>
    </xf>
    <xf numFmtId="0" fontId="7" fillId="0" borderId="60" xfId="0" applyFont="1" applyFill="1" applyBorder="1" applyAlignment="1" applyProtection="1">
      <alignment horizontal="center" vertical="center"/>
    </xf>
    <xf numFmtId="0" fontId="7" fillId="0" borderId="26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left"/>
      <protection locked="0"/>
    </xf>
    <xf numFmtId="0" fontId="19" fillId="0" borderId="0" xfId="0" applyFont="1" applyFill="1" applyAlignment="1">
      <alignment horizontal="center" wrapText="1"/>
    </xf>
  </cellXfs>
  <cellStyles count="6">
    <cellStyle name="Ezres 2" xfId="1" xr:uid="{B365A5AE-9509-4D83-8215-206C24126A5B}"/>
    <cellStyle name="Ezres 3" xfId="2" xr:uid="{8017658F-4B5F-4919-806D-40C41FCDAC3A}"/>
    <cellStyle name="Hiperhivatkozás" xfId="3" xr:uid="{5993FCCD-E7B6-49BE-B241-1FC8B0720261}"/>
    <cellStyle name="Már látott hiperhivatkozás" xfId="4" xr:uid="{38E23C89-A0B1-4AB1-98CE-B999A1204395}"/>
    <cellStyle name="Normál" xfId="0" builtinId="0"/>
    <cellStyle name="Normál_KVRENMUNKA" xfId="5" xr:uid="{7FF153C7-89E0-4A6D-990C-0963D57C5369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35DC-32DE-455B-A5E1-1FB0DE75023E}">
  <sheetPr>
    <tabColor rgb="FF92D050"/>
  </sheetPr>
  <dimension ref="A1:B41"/>
  <sheetViews>
    <sheetView zoomScaleNormal="100" workbookViewId="0">
      <selection activeCell="G19" sqref="G19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1" spans="1:2" ht="18.75" x14ac:dyDescent="0.3">
      <c r="A1" s="330" t="s">
        <v>105</v>
      </c>
      <c r="B1" s="99"/>
    </row>
    <row r="2" spans="1:2" x14ac:dyDescent="0.2">
      <c r="A2" s="99"/>
      <c r="B2" s="99"/>
    </row>
    <row r="3" spans="1:2" x14ac:dyDescent="0.2">
      <c r="A3" s="332"/>
      <c r="B3" s="332"/>
    </row>
    <row r="4" spans="1:2" ht="15.75" x14ac:dyDescent="0.25">
      <c r="A4" s="101"/>
      <c r="B4" s="336"/>
    </row>
    <row r="5" spans="1:2" ht="15.75" x14ac:dyDescent="0.25">
      <c r="A5" s="101"/>
      <c r="B5" s="336"/>
    </row>
    <row r="6" spans="1:2" s="73" customFormat="1" ht="15.75" x14ac:dyDescent="0.25">
      <c r="A6" s="101" t="s">
        <v>536</v>
      </c>
      <c r="B6" s="332"/>
    </row>
    <row r="7" spans="1:2" s="73" customFormat="1" x14ac:dyDescent="0.2">
      <c r="A7" s="332"/>
      <c r="B7" s="332"/>
    </row>
    <row r="8" spans="1:2" s="73" customFormat="1" x14ac:dyDescent="0.2">
      <c r="A8" s="332"/>
      <c r="B8" s="332"/>
    </row>
    <row r="9" spans="1:2" x14ac:dyDescent="0.2">
      <c r="A9" s="332" t="s">
        <v>501</v>
      </c>
      <c r="B9" s="332" t="s">
        <v>450</v>
      </c>
    </row>
    <row r="10" spans="1:2" x14ac:dyDescent="0.2">
      <c r="A10" s="332" t="s">
        <v>499</v>
      </c>
      <c r="B10" s="332" t="s">
        <v>456</v>
      </c>
    </row>
    <row r="11" spans="1:2" x14ac:dyDescent="0.2">
      <c r="A11" s="332" t="s">
        <v>500</v>
      </c>
      <c r="B11" s="332" t="s">
        <v>457</v>
      </c>
    </row>
    <row r="12" spans="1:2" x14ac:dyDescent="0.2">
      <c r="A12" s="332"/>
      <c r="B12" s="332"/>
    </row>
    <row r="13" spans="1:2" ht="15.75" x14ac:dyDescent="0.25">
      <c r="A13" s="101" t="str">
        <f>+CONCATENATE(LEFT(A6,4),". évi módosított előirányzat BEVÉTELEK")</f>
        <v>2018. évi módosított előirányzat BEVÉTELEK</v>
      </c>
      <c r="B13" s="336"/>
    </row>
    <row r="14" spans="1:2" x14ac:dyDescent="0.2">
      <c r="A14" s="332"/>
      <c r="B14" s="332"/>
    </row>
    <row r="15" spans="1:2" s="73" customFormat="1" x14ac:dyDescent="0.2">
      <c r="A15" s="332" t="s">
        <v>502</v>
      </c>
      <c r="B15" s="332" t="s">
        <v>451</v>
      </c>
    </row>
    <row r="16" spans="1:2" x14ac:dyDescent="0.2">
      <c r="A16" s="332" t="s">
        <v>503</v>
      </c>
      <c r="B16" s="332" t="s">
        <v>458</v>
      </c>
    </row>
    <row r="17" spans="1:2" x14ac:dyDescent="0.2">
      <c r="A17" s="332" t="s">
        <v>504</v>
      </c>
      <c r="B17" s="332" t="s">
        <v>459</v>
      </c>
    </row>
    <row r="18" spans="1:2" x14ac:dyDescent="0.2">
      <c r="A18" s="332"/>
      <c r="B18" s="332"/>
    </row>
    <row r="19" spans="1:2" ht="14.25" x14ac:dyDescent="0.2">
      <c r="A19" s="339" t="str">
        <f>+CONCATENATE(LEFT(A6,4),". I. félévi (I-II. negyedévi) teljesítés BEVÉTELEK")</f>
        <v>2018. I. félévi (I-II. negyedévi) teljesítés BEVÉTELEK</v>
      </c>
      <c r="B19" s="336"/>
    </row>
    <row r="20" spans="1:2" x14ac:dyDescent="0.2">
      <c r="A20" s="332"/>
      <c r="B20" s="332"/>
    </row>
    <row r="21" spans="1:2" x14ac:dyDescent="0.2">
      <c r="A21" s="332" t="s">
        <v>505</v>
      </c>
      <c r="B21" s="332" t="s">
        <v>452</v>
      </c>
    </row>
    <row r="22" spans="1:2" x14ac:dyDescent="0.2">
      <c r="A22" s="332" t="s">
        <v>506</v>
      </c>
      <c r="B22" s="332" t="s">
        <v>460</v>
      </c>
    </row>
    <row r="23" spans="1:2" x14ac:dyDescent="0.2">
      <c r="A23" s="332" t="s">
        <v>507</v>
      </c>
      <c r="B23" s="332" t="s">
        <v>461</v>
      </c>
    </row>
    <row r="24" spans="1:2" x14ac:dyDescent="0.2">
      <c r="A24" s="332"/>
      <c r="B24" s="332"/>
    </row>
    <row r="25" spans="1:2" ht="15.75" x14ac:dyDescent="0.25">
      <c r="A25" s="101" t="str">
        <f>+CONCATENATE(LEFT(A6,4),". évi eredeti előirányzat KIADÁSOK")</f>
        <v>2018. évi eredeti előirányzat KIADÁSOK</v>
      </c>
      <c r="B25" s="336"/>
    </row>
    <row r="26" spans="1:2" x14ac:dyDescent="0.2">
      <c r="A26" s="332"/>
      <c r="B26" s="332"/>
    </row>
    <row r="27" spans="1:2" x14ac:dyDescent="0.2">
      <c r="A27" s="332" t="s">
        <v>508</v>
      </c>
      <c r="B27" s="332" t="s">
        <v>453</v>
      </c>
    </row>
    <row r="28" spans="1:2" x14ac:dyDescent="0.2">
      <c r="A28" s="332" t="s">
        <v>509</v>
      </c>
      <c r="B28" s="332" t="s">
        <v>462</v>
      </c>
    </row>
    <row r="29" spans="1:2" x14ac:dyDescent="0.2">
      <c r="A29" s="332" t="s">
        <v>510</v>
      </c>
      <c r="B29" s="332" t="s">
        <v>463</v>
      </c>
    </row>
    <row r="30" spans="1:2" x14ac:dyDescent="0.2">
      <c r="A30" s="332"/>
      <c r="B30" s="332"/>
    </row>
    <row r="31" spans="1:2" ht="15.75" x14ac:dyDescent="0.25">
      <c r="A31" s="101" t="str">
        <f>+CONCATENATE(LEFT(A6,4),". évi módosított előirányzat KIADÁSOK")</f>
        <v>2018. évi módosított előirányzat KIADÁSOK</v>
      </c>
      <c r="B31" s="336"/>
    </row>
    <row r="32" spans="1:2" x14ac:dyDescent="0.2">
      <c r="A32" s="332"/>
      <c r="B32" s="332"/>
    </row>
    <row r="33" spans="1:2" x14ac:dyDescent="0.2">
      <c r="A33" s="332" t="s">
        <v>511</v>
      </c>
      <c r="B33" s="332" t="s">
        <v>454</v>
      </c>
    </row>
    <row r="34" spans="1:2" x14ac:dyDescent="0.2">
      <c r="A34" s="332" t="s">
        <v>512</v>
      </c>
      <c r="B34" s="332" t="s">
        <v>464</v>
      </c>
    </row>
    <row r="35" spans="1:2" x14ac:dyDescent="0.2">
      <c r="A35" s="332" t="s">
        <v>513</v>
      </c>
      <c r="B35" s="332" t="s">
        <v>465</v>
      </c>
    </row>
    <row r="36" spans="1:2" x14ac:dyDescent="0.2">
      <c r="A36" s="332"/>
      <c r="B36" s="332"/>
    </row>
    <row r="37" spans="1:2" ht="15.75" x14ac:dyDescent="0.25">
      <c r="A37" s="338" t="str">
        <f>+CONCATENATE(LEFT(A6,4),". I. félévi (I-II. negyedévi) teljesítés KIADÁSOK")</f>
        <v>2018. I. félévi (I-II. negyedévi) teljesítés KIADÁSOK</v>
      </c>
      <c r="B37" s="336"/>
    </row>
    <row r="38" spans="1:2" x14ac:dyDescent="0.2">
      <c r="A38" s="332"/>
      <c r="B38" s="332"/>
    </row>
    <row r="39" spans="1:2" x14ac:dyDescent="0.2">
      <c r="A39" s="332" t="s">
        <v>514</v>
      </c>
      <c r="B39" s="332" t="s">
        <v>455</v>
      </c>
    </row>
    <row r="40" spans="1:2" x14ac:dyDescent="0.2">
      <c r="A40" s="332" t="s">
        <v>515</v>
      </c>
      <c r="B40" s="332" t="s">
        <v>466</v>
      </c>
    </row>
    <row r="41" spans="1:2" x14ac:dyDescent="0.2">
      <c r="A41" s="332" t="s">
        <v>516</v>
      </c>
      <c r="B41" s="332" t="s">
        <v>467</v>
      </c>
    </row>
  </sheetData>
  <sheetProtection sheet="1"/>
  <phoneticPr fontId="25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EDD52-B6C5-46A5-BD3B-7D22529BAB65}">
  <sheetPr codeName="Munka2">
    <tabColor rgb="FF92D050"/>
  </sheetPr>
  <dimension ref="A1:I161"/>
  <sheetViews>
    <sheetView topLeftCell="A118" zoomScale="130" zoomScaleNormal="130" zoomScaleSheetLayoutView="100" workbookViewId="0">
      <selection activeCell="C118" sqref="C118:E118"/>
    </sheetView>
  </sheetViews>
  <sheetFormatPr defaultRowHeight="15.75" x14ac:dyDescent="0.25"/>
  <cols>
    <col min="1" max="1" width="9.5" style="197" customWidth="1"/>
    <col min="2" max="2" width="59.6640625" style="197" customWidth="1"/>
    <col min="3" max="3" width="17.33203125" style="198" customWidth="1"/>
    <col min="4" max="5" width="17.33203125" style="220" customWidth="1"/>
    <col min="6" max="16384" width="9.33203125" style="220"/>
  </cols>
  <sheetData>
    <row r="1" spans="1:5" ht="15.95" customHeight="1" x14ac:dyDescent="0.25">
      <c r="A1" s="440" t="s">
        <v>6</v>
      </c>
      <c r="B1" s="440"/>
      <c r="C1" s="440"/>
      <c r="D1" s="440"/>
      <c r="E1" s="440"/>
    </row>
    <row r="2" spans="1:5" ht="15.95" customHeight="1" thickBot="1" x14ac:dyDescent="0.3">
      <c r="A2" s="441" t="s">
        <v>106</v>
      </c>
      <c r="B2" s="441"/>
      <c r="C2" s="294"/>
      <c r="E2" s="294" t="s">
        <v>533</v>
      </c>
    </row>
    <row r="3" spans="1:5" x14ac:dyDescent="0.25">
      <c r="A3" s="443" t="s">
        <v>55</v>
      </c>
      <c r="B3" s="445" t="s">
        <v>8</v>
      </c>
      <c r="C3" s="447" t="str">
        <f>+CONCATENATE(LEFT(ÖSSZEFÜGGÉSEK!A6,4),". évi")</f>
        <v>2018. évi</v>
      </c>
      <c r="D3" s="448"/>
      <c r="E3" s="449"/>
    </row>
    <row r="4" spans="1:5" ht="24.75" thickBot="1" x14ac:dyDescent="0.3">
      <c r="A4" s="444"/>
      <c r="B4" s="446"/>
      <c r="C4" s="296" t="s">
        <v>442</v>
      </c>
      <c r="D4" s="295" t="s">
        <v>443</v>
      </c>
      <c r="E4" s="431" t="str">
        <f>+CONCATENATE(LEFT(ÖSSZEFÜGGÉSEK!A6,4),". VI. 30.",CHAR(10),"teljesítés")</f>
        <v>2018. VI. 30.
teljesítés</v>
      </c>
    </row>
    <row r="5" spans="1:5" s="221" customFormat="1" ht="12" customHeight="1" thickBot="1" x14ac:dyDescent="0.25">
      <c r="A5" s="217" t="s">
        <v>409</v>
      </c>
      <c r="B5" s="218" t="s">
        <v>410</v>
      </c>
      <c r="C5" s="218" t="s">
        <v>411</v>
      </c>
      <c r="D5" s="218" t="s">
        <v>413</v>
      </c>
      <c r="E5" s="297" t="s">
        <v>412</v>
      </c>
    </row>
    <row r="6" spans="1:5" s="222" customFormat="1" ht="12" customHeight="1" thickBot="1" x14ac:dyDescent="0.25">
      <c r="A6" s="18" t="s">
        <v>9</v>
      </c>
      <c r="B6" s="19" t="s">
        <v>178</v>
      </c>
      <c r="C6" s="209">
        <f>+C7+C8+C9+C10+C11+C12</f>
        <v>109212674</v>
      </c>
      <c r="D6" s="209">
        <f>+D7+D8+D9+D10+D11+D12</f>
        <v>0</v>
      </c>
      <c r="E6" s="136">
        <f>+E7+E8+E9+E10+E11+E12</f>
        <v>58133251</v>
      </c>
    </row>
    <row r="7" spans="1:5" s="222" customFormat="1" ht="12" customHeight="1" x14ac:dyDescent="0.2">
      <c r="A7" s="13" t="s">
        <v>67</v>
      </c>
      <c r="B7" s="223" t="s">
        <v>179</v>
      </c>
      <c r="C7" s="211">
        <v>30667486</v>
      </c>
      <c r="D7" s="211"/>
      <c r="E7" s="138">
        <v>15981863</v>
      </c>
    </row>
    <row r="8" spans="1:5" s="222" customFormat="1" ht="12" customHeight="1" x14ac:dyDescent="0.2">
      <c r="A8" s="12" t="s">
        <v>68</v>
      </c>
      <c r="B8" s="224" t="s">
        <v>180</v>
      </c>
      <c r="C8" s="210">
        <v>46445433</v>
      </c>
      <c r="D8" s="210"/>
      <c r="E8" s="137">
        <v>23430554</v>
      </c>
    </row>
    <row r="9" spans="1:5" s="222" customFormat="1" ht="12" customHeight="1" x14ac:dyDescent="0.2">
      <c r="A9" s="12" t="s">
        <v>69</v>
      </c>
      <c r="B9" s="224" t="s">
        <v>181</v>
      </c>
      <c r="C9" s="210">
        <v>29146265</v>
      </c>
      <c r="D9" s="210"/>
      <c r="E9" s="137">
        <v>16083375</v>
      </c>
    </row>
    <row r="10" spans="1:5" s="222" customFormat="1" ht="12" customHeight="1" x14ac:dyDescent="0.2">
      <c r="A10" s="12" t="s">
        <v>70</v>
      </c>
      <c r="B10" s="224" t="s">
        <v>182</v>
      </c>
      <c r="C10" s="210">
        <v>2697090</v>
      </c>
      <c r="D10" s="210"/>
      <c r="E10" s="137">
        <v>1810816</v>
      </c>
    </row>
    <row r="11" spans="1:5" s="222" customFormat="1" ht="12" customHeight="1" x14ac:dyDescent="0.2">
      <c r="A11" s="12" t="s">
        <v>102</v>
      </c>
      <c r="B11" s="144" t="s">
        <v>354</v>
      </c>
      <c r="C11" s="210">
        <v>256400</v>
      </c>
      <c r="D11" s="210"/>
      <c r="E11" s="137">
        <v>826643</v>
      </c>
    </row>
    <row r="12" spans="1:5" s="222" customFormat="1" ht="12" customHeight="1" thickBot="1" x14ac:dyDescent="0.25">
      <c r="A12" s="14" t="s">
        <v>71</v>
      </c>
      <c r="B12" s="145" t="s">
        <v>355</v>
      </c>
      <c r="C12" s="210"/>
      <c r="D12" s="210"/>
      <c r="E12" s="137"/>
    </row>
    <row r="13" spans="1:5" s="222" customFormat="1" ht="12" customHeight="1" thickBot="1" x14ac:dyDescent="0.25">
      <c r="A13" s="18" t="s">
        <v>10</v>
      </c>
      <c r="B13" s="143" t="s">
        <v>183</v>
      </c>
      <c r="C13" s="209">
        <f>+C14+C15+C16+C17+C18</f>
        <v>14608139</v>
      </c>
      <c r="D13" s="209">
        <f>+D14+D15+D16+D17+D18</f>
        <v>0</v>
      </c>
      <c r="E13" s="136">
        <f>+E14+E15+E16+E17+E18</f>
        <v>7448655</v>
      </c>
    </row>
    <row r="14" spans="1:5" s="222" customFormat="1" ht="12" customHeight="1" x14ac:dyDescent="0.2">
      <c r="A14" s="13" t="s">
        <v>73</v>
      </c>
      <c r="B14" s="223" t="s">
        <v>184</v>
      </c>
      <c r="C14" s="211"/>
      <c r="D14" s="211"/>
      <c r="E14" s="138"/>
    </row>
    <row r="15" spans="1:5" s="222" customFormat="1" ht="12" customHeight="1" x14ac:dyDescent="0.2">
      <c r="A15" s="12" t="s">
        <v>74</v>
      </c>
      <c r="B15" s="224" t="s">
        <v>185</v>
      </c>
      <c r="C15" s="210"/>
      <c r="D15" s="210"/>
      <c r="E15" s="137"/>
    </row>
    <row r="16" spans="1:5" s="222" customFormat="1" ht="12" customHeight="1" x14ac:dyDescent="0.2">
      <c r="A16" s="12" t="s">
        <v>75</v>
      </c>
      <c r="B16" s="224" t="s">
        <v>346</v>
      </c>
      <c r="C16" s="210"/>
      <c r="D16" s="210"/>
      <c r="E16" s="137"/>
    </row>
    <row r="17" spans="1:5" s="222" customFormat="1" ht="12" customHeight="1" x14ac:dyDescent="0.2">
      <c r="A17" s="12" t="s">
        <v>76</v>
      </c>
      <c r="B17" s="224" t="s">
        <v>347</v>
      </c>
      <c r="C17" s="210"/>
      <c r="D17" s="210"/>
      <c r="E17" s="137"/>
    </row>
    <row r="18" spans="1:5" s="222" customFormat="1" ht="12" customHeight="1" x14ac:dyDescent="0.2">
      <c r="A18" s="12" t="s">
        <v>77</v>
      </c>
      <c r="B18" s="224" t="s">
        <v>186</v>
      </c>
      <c r="C18" s="210">
        <v>14608139</v>
      </c>
      <c r="D18" s="210"/>
      <c r="E18" s="137">
        <v>7448655</v>
      </c>
    </row>
    <row r="19" spans="1:5" s="222" customFormat="1" ht="12" customHeight="1" thickBot="1" x14ac:dyDescent="0.25">
      <c r="A19" s="14" t="s">
        <v>84</v>
      </c>
      <c r="B19" s="145" t="s">
        <v>187</v>
      </c>
      <c r="C19" s="212"/>
      <c r="D19" s="212"/>
      <c r="E19" s="139"/>
    </row>
    <row r="20" spans="1:5" s="222" customFormat="1" ht="12" customHeight="1" thickBot="1" x14ac:dyDescent="0.25">
      <c r="A20" s="18" t="s">
        <v>11</v>
      </c>
      <c r="B20" s="19" t="s">
        <v>188</v>
      </c>
      <c r="C20" s="209">
        <f>+C21+C22+C23+C24+C25</f>
        <v>300655070</v>
      </c>
      <c r="D20" s="209">
        <f>+D21+D22+D23+D24+D25</f>
        <v>0</v>
      </c>
      <c r="E20" s="136">
        <f>+E21+E22+E23+E24+E25</f>
        <v>165934824</v>
      </c>
    </row>
    <row r="21" spans="1:5" s="222" customFormat="1" ht="12" customHeight="1" x14ac:dyDescent="0.2">
      <c r="A21" s="13" t="s">
        <v>56</v>
      </c>
      <c r="B21" s="223" t="s">
        <v>189</v>
      </c>
      <c r="C21" s="211"/>
      <c r="D21" s="211"/>
      <c r="E21" s="138"/>
    </row>
    <row r="22" spans="1:5" s="222" customFormat="1" ht="12" customHeight="1" x14ac:dyDescent="0.2">
      <c r="A22" s="12" t="s">
        <v>57</v>
      </c>
      <c r="B22" s="224" t="s">
        <v>190</v>
      </c>
      <c r="C22" s="210"/>
      <c r="D22" s="210"/>
      <c r="E22" s="137"/>
    </row>
    <row r="23" spans="1:5" s="222" customFormat="1" ht="12" customHeight="1" x14ac:dyDescent="0.2">
      <c r="A23" s="12" t="s">
        <v>58</v>
      </c>
      <c r="B23" s="224" t="s">
        <v>348</v>
      </c>
      <c r="C23" s="210"/>
      <c r="D23" s="210"/>
      <c r="E23" s="137"/>
    </row>
    <row r="24" spans="1:5" s="222" customFormat="1" ht="12" customHeight="1" x14ac:dyDescent="0.2">
      <c r="A24" s="12" t="s">
        <v>59</v>
      </c>
      <c r="B24" s="224" t="s">
        <v>349</v>
      </c>
      <c r="C24" s="210"/>
      <c r="D24" s="210"/>
      <c r="E24" s="137"/>
    </row>
    <row r="25" spans="1:5" s="222" customFormat="1" ht="12" customHeight="1" x14ac:dyDescent="0.2">
      <c r="A25" s="12" t="s">
        <v>116</v>
      </c>
      <c r="B25" s="224" t="s">
        <v>191</v>
      </c>
      <c r="C25" s="210">
        <v>300655070</v>
      </c>
      <c r="D25" s="210"/>
      <c r="E25" s="137">
        <v>165934824</v>
      </c>
    </row>
    <row r="26" spans="1:5" s="222" customFormat="1" ht="12" customHeight="1" thickBot="1" x14ac:dyDescent="0.25">
      <c r="A26" s="14" t="s">
        <v>117</v>
      </c>
      <c r="B26" s="225" t="s">
        <v>192</v>
      </c>
      <c r="C26" s="212">
        <v>300655070</v>
      </c>
      <c r="D26" s="212"/>
      <c r="E26" s="139">
        <v>165934824</v>
      </c>
    </row>
    <row r="27" spans="1:5" s="222" customFormat="1" ht="12" customHeight="1" thickBot="1" x14ac:dyDescent="0.25">
      <c r="A27" s="18" t="s">
        <v>118</v>
      </c>
      <c r="B27" s="19" t="s">
        <v>521</v>
      </c>
      <c r="C27" s="215">
        <f>SUM(C28:C34)</f>
        <v>171810000</v>
      </c>
      <c r="D27" s="215">
        <f>SUM(D28:D34)</f>
        <v>0</v>
      </c>
      <c r="E27" s="252">
        <f>SUM(E28:E34)</f>
        <v>83728598</v>
      </c>
    </row>
    <row r="28" spans="1:5" s="222" customFormat="1" ht="12" customHeight="1" x14ac:dyDescent="0.2">
      <c r="A28" s="13" t="s">
        <v>193</v>
      </c>
      <c r="B28" s="223" t="s">
        <v>522</v>
      </c>
      <c r="C28" s="211">
        <v>101300000</v>
      </c>
      <c r="D28" s="211">
        <f>+D29+D30+D31</f>
        <v>0</v>
      </c>
      <c r="E28" s="138">
        <v>51422984</v>
      </c>
    </row>
    <row r="29" spans="1:5" s="222" customFormat="1" ht="12" customHeight="1" x14ac:dyDescent="0.2">
      <c r="A29" s="12" t="s">
        <v>194</v>
      </c>
      <c r="B29" s="224" t="s">
        <v>523</v>
      </c>
      <c r="C29" s="210"/>
      <c r="D29" s="210"/>
      <c r="E29" s="137"/>
    </row>
    <row r="30" spans="1:5" s="222" customFormat="1" ht="12" customHeight="1" x14ac:dyDescent="0.2">
      <c r="A30" s="12" t="s">
        <v>195</v>
      </c>
      <c r="B30" s="224" t="s">
        <v>524</v>
      </c>
      <c r="C30" s="210">
        <v>62350000</v>
      </c>
      <c r="D30" s="210"/>
      <c r="E30" s="137">
        <v>27249710</v>
      </c>
    </row>
    <row r="31" spans="1:5" s="222" customFormat="1" ht="12" customHeight="1" x14ac:dyDescent="0.2">
      <c r="A31" s="12" t="s">
        <v>196</v>
      </c>
      <c r="B31" s="224" t="s">
        <v>525</v>
      </c>
      <c r="C31" s="210">
        <v>160000</v>
      </c>
      <c r="D31" s="210"/>
      <c r="E31" s="137">
        <v>327860</v>
      </c>
    </row>
    <row r="32" spans="1:5" s="222" customFormat="1" ht="12" customHeight="1" x14ac:dyDescent="0.2">
      <c r="A32" s="12" t="s">
        <v>526</v>
      </c>
      <c r="B32" s="224" t="s">
        <v>197</v>
      </c>
      <c r="C32" s="210">
        <v>8000000</v>
      </c>
      <c r="D32" s="210"/>
      <c r="E32" s="137">
        <v>4602144</v>
      </c>
    </row>
    <row r="33" spans="1:5" s="222" customFormat="1" ht="12" customHeight="1" x14ac:dyDescent="0.2">
      <c r="A33" s="12" t="s">
        <v>527</v>
      </c>
      <c r="B33" s="224" t="s">
        <v>198</v>
      </c>
      <c r="C33" s="210"/>
      <c r="D33" s="210"/>
      <c r="E33" s="137"/>
    </row>
    <row r="34" spans="1:5" s="222" customFormat="1" ht="12" customHeight="1" thickBot="1" x14ac:dyDescent="0.25">
      <c r="A34" s="14" t="s">
        <v>528</v>
      </c>
      <c r="B34" s="389" t="s">
        <v>199</v>
      </c>
      <c r="C34" s="212"/>
      <c r="D34" s="212"/>
      <c r="E34" s="139">
        <v>125900</v>
      </c>
    </row>
    <row r="35" spans="1:5" s="222" customFormat="1" ht="12" customHeight="1" thickBot="1" x14ac:dyDescent="0.25">
      <c r="A35" s="18" t="s">
        <v>13</v>
      </c>
      <c r="B35" s="19" t="s">
        <v>356</v>
      </c>
      <c r="C35" s="209">
        <f>SUM(C36:C46)</f>
        <v>30883426</v>
      </c>
      <c r="D35" s="209">
        <f>SUM(D36:D46)</f>
        <v>0</v>
      </c>
      <c r="E35" s="136">
        <f>SUM(E36:E46)</f>
        <v>13139259</v>
      </c>
    </row>
    <row r="36" spans="1:5" s="222" customFormat="1" ht="12" customHeight="1" x14ac:dyDescent="0.2">
      <c r="A36" s="13" t="s">
        <v>60</v>
      </c>
      <c r="B36" s="223" t="s">
        <v>202</v>
      </c>
      <c r="C36" s="211">
        <v>12478020</v>
      </c>
      <c r="D36" s="211"/>
      <c r="E36" s="138">
        <v>4392636</v>
      </c>
    </row>
    <row r="37" spans="1:5" s="222" customFormat="1" ht="12" customHeight="1" x14ac:dyDescent="0.2">
      <c r="A37" s="12" t="s">
        <v>61</v>
      </c>
      <c r="B37" s="224" t="s">
        <v>203</v>
      </c>
      <c r="C37" s="210"/>
      <c r="D37" s="210"/>
      <c r="E37" s="137"/>
    </row>
    <row r="38" spans="1:5" s="222" customFormat="1" ht="12" customHeight="1" x14ac:dyDescent="0.2">
      <c r="A38" s="12" t="s">
        <v>62</v>
      </c>
      <c r="B38" s="224" t="s">
        <v>204</v>
      </c>
      <c r="C38" s="210">
        <v>700000</v>
      </c>
      <c r="D38" s="210"/>
      <c r="E38" s="137">
        <v>691349</v>
      </c>
    </row>
    <row r="39" spans="1:5" s="222" customFormat="1" ht="12" customHeight="1" x14ac:dyDescent="0.2">
      <c r="A39" s="12" t="s">
        <v>120</v>
      </c>
      <c r="B39" s="224" t="s">
        <v>205</v>
      </c>
      <c r="C39" s="210"/>
      <c r="D39" s="210"/>
      <c r="E39" s="137">
        <v>171000</v>
      </c>
    </row>
    <row r="40" spans="1:5" s="222" customFormat="1" ht="12" customHeight="1" x14ac:dyDescent="0.2">
      <c r="A40" s="12" t="s">
        <v>121</v>
      </c>
      <c r="B40" s="224" t="s">
        <v>206</v>
      </c>
      <c r="C40" s="210">
        <v>11335305</v>
      </c>
      <c r="D40" s="210"/>
      <c r="E40" s="137">
        <v>4879051</v>
      </c>
    </row>
    <row r="41" spans="1:5" s="222" customFormat="1" ht="12" customHeight="1" x14ac:dyDescent="0.2">
      <c r="A41" s="12" t="s">
        <v>122</v>
      </c>
      <c r="B41" s="224" t="s">
        <v>207</v>
      </c>
      <c r="C41" s="210">
        <v>6370101</v>
      </c>
      <c r="D41" s="210"/>
      <c r="E41" s="137">
        <v>2760546</v>
      </c>
    </row>
    <row r="42" spans="1:5" s="222" customFormat="1" ht="12" customHeight="1" x14ac:dyDescent="0.2">
      <c r="A42" s="12" t="s">
        <v>123</v>
      </c>
      <c r="B42" s="224" t="s">
        <v>208</v>
      </c>
      <c r="C42" s="210"/>
      <c r="D42" s="210"/>
      <c r="E42" s="137"/>
    </row>
    <row r="43" spans="1:5" s="222" customFormat="1" ht="12" customHeight="1" x14ac:dyDescent="0.2">
      <c r="A43" s="12" t="s">
        <v>124</v>
      </c>
      <c r="B43" s="224" t="s">
        <v>529</v>
      </c>
      <c r="C43" s="210"/>
      <c r="D43" s="210"/>
      <c r="E43" s="137">
        <v>94</v>
      </c>
    </row>
    <row r="44" spans="1:5" s="222" customFormat="1" ht="12" customHeight="1" x14ac:dyDescent="0.2">
      <c r="A44" s="12" t="s">
        <v>200</v>
      </c>
      <c r="B44" s="224" t="s">
        <v>210</v>
      </c>
      <c r="C44" s="213"/>
      <c r="D44" s="213"/>
      <c r="E44" s="140"/>
    </row>
    <row r="45" spans="1:5" s="222" customFormat="1" ht="12" customHeight="1" x14ac:dyDescent="0.2">
      <c r="A45" s="14" t="s">
        <v>201</v>
      </c>
      <c r="B45" s="225" t="s">
        <v>358</v>
      </c>
      <c r="C45" s="214"/>
      <c r="D45" s="214"/>
      <c r="E45" s="141"/>
    </row>
    <row r="46" spans="1:5" s="222" customFormat="1" ht="12" customHeight="1" thickBot="1" x14ac:dyDescent="0.25">
      <c r="A46" s="14" t="s">
        <v>357</v>
      </c>
      <c r="B46" s="145" t="s">
        <v>211</v>
      </c>
      <c r="C46" s="214"/>
      <c r="D46" s="214"/>
      <c r="E46" s="141">
        <v>244583</v>
      </c>
    </row>
    <row r="47" spans="1:5" s="222" customFormat="1" ht="12" customHeight="1" thickBot="1" x14ac:dyDescent="0.25">
      <c r="A47" s="18" t="s">
        <v>14</v>
      </c>
      <c r="B47" s="19" t="s">
        <v>212</v>
      </c>
      <c r="C47" s="209">
        <f>SUM(C48:C52)</f>
        <v>0</v>
      </c>
      <c r="D47" s="209">
        <f>SUM(D48:D52)</f>
        <v>0</v>
      </c>
      <c r="E47" s="136">
        <f>SUM(E48:E52)</f>
        <v>1328740</v>
      </c>
    </row>
    <row r="48" spans="1:5" s="222" customFormat="1" ht="12" customHeight="1" x14ac:dyDescent="0.2">
      <c r="A48" s="13" t="s">
        <v>63</v>
      </c>
      <c r="B48" s="223" t="s">
        <v>216</v>
      </c>
      <c r="C48" s="263"/>
      <c r="D48" s="263"/>
      <c r="E48" s="142"/>
    </row>
    <row r="49" spans="1:5" s="222" customFormat="1" ht="12" customHeight="1" x14ac:dyDescent="0.2">
      <c r="A49" s="12" t="s">
        <v>64</v>
      </c>
      <c r="B49" s="224" t="s">
        <v>217</v>
      </c>
      <c r="C49" s="213"/>
      <c r="D49" s="213"/>
      <c r="E49" s="140">
        <v>1328740</v>
      </c>
    </row>
    <row r="50" spans="1:5" s="222" customFormat="1" ht="12" customHeight="1" x14ac:dyDescent="0.2">
      <c r="A50" s="12" t="s">
        <v>213</v>
      </c>
      <c r="B50" s="224" t="s">
        <v>218</v>
      </c>
      <c r="C50" s="213"/>
      <c r="D50" s="213"/>
      <c r="E50" s="140"/>
    </row>
    <row r="51" spans="1:5" s="222" customFormat="1" ht="12" customHeight="1" x14ac:dyDescent="0.2">
      <c r="A51" s="12" t="s">
        <v>214</v>
      </c>
      <c r="B51" s="224" t="s">
        <v>219</v>
      </c>
      <c r="C51" s="213"/>
      <c r="D51" s="213"/>
      <c r="E51" s="140"/>
    </row>
    <row r="52" spans="1:5" s="222" customFormat="1" ht="12" customHeight="1" thickBot="1" x14ac:dyDescent="0.25">
      <c r="A52" s="14" t="s">
        <v>215</v>
      </c>
      <c r="B52" s="145" t="s">
        <v>220</v>
      </c>
      <c r="C52" s="214"/>
      <c r="D52" s="214"/>
      <c r="E52" s="141"/>
    </row>
    <row r="53" spans="1:5" s="222" customFormat="1" ht="12" customHeight="1" thickBot="1" x14ac:dyDescent="0.25">
      <c r="A53" s="18" t="s">
        <v>125</v>
      </c>
      <c r="B53" s="19" t="s">
        <v>221</v>
      </c>
      <c r="C53" s="209">
        <f>SUM(C54:C56)</f>
        <v>0</v>
      </c>
      <c r="D53" s="209">
        <f>SUM(D54:D56)</f>
        <v>0</v>
      </c>
      <c r="E53" s="136">
        <f>SUM(E54:E56)</f>
        <v>90000</v>
      </c>
    </row>
    <row r="54" spans="1:5" s="222" customFormat="1" ht="12" customHeight="1" x14ac:dyDescent="0.2">
      <c r="A54" s="13" t="s">
        <v>65</v>
      </c>
      <c r="B54" s="223" t="s">
        <v>222</v>
      </c>
      <c r="C54" s="211"/>
      <c r="D54" s="211"/>
      <c r="E54" s="138"/>
    </row>
    <row r="55" spans="1:5" s="222" customFormat="1" ht="12" customHeight="1" x14ac:dyDescent="0.2">
      <c r="A55" s="12" t="s">
        <v>66</v>
      </c>
      <c r="B55" s="224" t="s">
        <v>350</v>
      </c>
      <c r="C55" s="210"/>
      <c r="D55" s="210"/>
      <c r="E55" s="137"/>
    </row>
    <row r="56" spans="1:5" s="222" customFormat="1" ht="12" customHeight="1" x14ac:dyDescent="0.2">
      <c r="A56" s="12" t="s">
        <v>225</v>
      </c>
      <c r="B56" s="224" t="s">
        <v>223</v>
      </c>
      <c r="C56" s="210"/>
      <c r="D56" s="210"/>
      <c r="E56" s="137">
        <v>90000</v>
      </c>
    </row>
    <row r="57" spans="1:5" s="222" customFormat="1" ht="12" customHeight="1" thickBot="1" x14ac:dyDescent="0.25">
      <c r="A57" s="14" t="s">
        <v>226</v>
      </c>
      <c r="B57" s="145" t="s">
        <v>224</v>
      </c>
      <c r="C57" s="212"/>
      <c r="D57" s="212"/>
      <c r="E57" s="139"/>
    </row>
    <row r="58" spans="1:5" s="222" customFormat="1" ht="12" customHeight="1" thickBot="1" x14ac:dyDescent="0.25">
      <c r="A58" s="18" t="s">
        <v>16</v>
      </c>
      <c r="B58" s="143" t="s">
        <v>227</v>
      </c>
      <c r="C58" s="209">
        <f>SUM(C59:C61)</f>
        <v>1663367</v>
      </c>
      <c r="D58" s="209">
        <f>SUM(D59:D61)</f>
        <v>0</v>
      </c>
      <c r="E58" s="136">
        <f>SUM(E59:E61)</f>
        <v>775998</v>
      </c>
    </row>
    <row r="59" spans="1:5" s="222" customFormat="1" ht="12" customHeight="1" x14ac:dyDescent="0.2">
      <c r="A59" s="13" t="s">
        <v>126</v>
      </c>
      <c r="B59" s="223" t="s">
        <v>229</v>
      </c>
      <c r="C59" s="213"/>
      <c r="D59" s="213"/>
      <c r="E59" s="140"/>
    </row>
    <row r="60" spans="1:5" s="222" customFormat="1" ht="12" customHeight="1" x14ac:dyDescent="0.2">
      <c r="A60" s="12" t="s">
        <v>127</v>
      </c>
      <c r="B60" s="224" t="s">
        <v>351</v>
      </c>
      <c r="C60" s="213">
        <v>1663367</v>
      </c>
      <c r="D60" s="213"/>
      <c r="E60" s="140">
        <v>775998</v>
      </c>
    </row>
    <row r="61" spans="1:5" s="222" customFormat="1" ht="12" customHeight="1" x14ac:dyDescent="0.2">
      <c r="A61" s="12" t="s">
        <v>160</v>
      </c>
      <c r="B61" s="224" t="s">
        <v>230</v>
      </c>
      <c r="C61" s="213"/>
      <c r="D61" s="213"/>
      <c r="E61" s="140"/>
    </row>
    <row r="62" spans="1:5" s="222" customFormat="1" ht="12" customHeight="1" thickBot="1" x14ac:dyDescent="0.25">
      <c r="A62" s="14" t="s">
        <v>228</v>
      </c>
      <c r="B62" s="145" t="s">
        <v>231</v>
      </c>
      <c r="C62" s="213"/>
      <c r="D62" s="213"/>
      <c r="E62" s="140"/>
    </row>
    <row r="63" spans="1:5" s="222" customFormat="1" ht="12" customHeight="1" thickBot="1" x14ac:dyDescent="0.25">
      <c r="A63" s="278" t="s">
        <v>398</v>
      </c>
      <c r="B63" s="19" t="s">
        <v>232</v>
      </c>
      <c r="C63" s="215">
        <f>+C6+C13+C20+C27+C35+C47+C53+C58</f>
        <v>628832676</v>
      </c>
      <c r="D63" s="215">
        <f>+D6+D13+D20+D27+D35+D47+D53+D58</f>
        <v>0</v>
      </c>
      <c r="E63" s="252">
        <f>+E6+E13+E20+E27+E35+E47+E53+E58</f>
        <v>330579325</v>
      </c>
    </row>
    <row r="64" spans="1:5" s="222" customFormat="1" ht="12" customHeight="1" thickBot="1" x14ac:dyDescent="0.25">
      <c r="A64" s="264" t="s">
        <v>233</v>
      </c>
      <c r="B64" s="143" t="s">
        <v>234</v>
      </c>
      <c r="C64" s="209">
        <f>SUM(C65:C67)</f>
        <v>0</v>
      </c>
      <c r="D64" s="209">
        <f>SUM(D65:D67)</f>
        <v>0</v>
      </c>
      <c r="E64" s="136">
        <f>SUM(E65:E67)</f>
        <v>0</v>
      </c>
    </row>
    <row r="65" spans="1:5" s="222" customFormat="1" ht="12" customHeight="1" x14ac:dyDescent="0.2">
      <c r="A65" s="13" t="s">
        <v>262</v>
      </c>
      <c r="B65" s="223" t="s">
        <v>235</v>
      </c>
      <c r="C65" s="213"/>
      <c r="D65" s="213"/>
      <c r="E65" s="140"/>
    </row>
    <row r="66" spans="1:5" s="222" customFormat="1" ht="12" customHeight="1" x14ac:dyDescent="0.2">
      <c r="A66" s="12" t="s">
        <v>271</v>
      </c>
      <c r="B66" s="224" t="s">
        <v>236</v>
      </c>
      <c r="C66" s="213"/>
      <c r="D66" s="213"/>
      <c r="E66" s="140"/>
    </row>
    <row r="67" spans="1:5" s="222" customFormat="1" ht="12" customHeight="1" thickBot="1" x14ac:dyDescent="0.25">
      <c r="A67" s="14" t="s">
        <v>272</v>
      </c>
      <c r="B67" s="274" t="s">
        <v>383</v>
      </c>
      <c r="C67" s="213"/>
      <c r="D67" s="213"/>
      <c r="E67" s="140"/>
    </row>
    <row r="68" spans="1:5" s="222" customFormat="1" ht="12" customHeight="1" thickBot="1" x14ac:dyDescent="0.25">
      <c r="A68" s="264" t="s">
        <v>238</v>
      </c>
      <c r="B68" s="143" t="s">
        <v>239</v>
      </c>
      <c r="C68" s="209">
        <f>SUM(C69:C72)</f>
        <v>0</v>
      </c>
      <c r="D68" s="209">
        <f>SUM(D69:D72)</f>
        <v>0</v>
      </c>
      <c r="E68" s="136">
        <f>SUM(E69:E72)</f>
        <v>10019403</v>
      </c>
    </row>
    <row r="69" spans="1:5" s="222" customFormat="1" ht="12" customHeight="1" x14ac:dyDescent="0.2">
      <c r="A69" s="13" t="s">
        <v>103</v>
      </c>
      <c r="B69" s="429" t="s">
        <v>240</v>
      </c>
      <c r="C69" s="213"/>
      <c r="D69" s="213"/>
      <c r="E69" s="140">
        <v>10019403</v>
      </c>
    </row>
    <row r="70" spans="1:5" s="222" customFormat="1" ht="12" customHeight="1" x14ac:dyDescent="0.2">
      <c r="A70" s="12" t="s">
        <v>104</v>
      </c>
      <c r="B70" s="429" t="s">
        <v>537</v>
      </c>
      <c r="C70" s="213"/>
      <c r="D70" s="213"/>
      <c r="E70" s="140"/>
    </row>
    <row r="71" spans="1:5" s="222" customFormat="1" ht="12" customHeight="1" x14ac:dyDescent="0.2">
      <c r="A71" s="12" t="s">
        <v>263</v>
      </c>
      <c r="B71" s="429" t="s">
        <v>241</v>
      </c>
      <c r="C71" s="213"/>
      <c r="D71" s="213"/>
      <c r="E71" s="140"/>
    </row>
    <row r="72" spans="1:5" s="222" customFormat="1" ht="12" customHeight="1" thickBot="1" x14ac:dyDescent="0.25">
      <c r="A72" s="14" t="s">
        <v>264</v>
      </c>
      <c r="B72" s="430" t="s">
        <v>538</v>
      </c>
      <c r="C72" s="213"/>
      <c r="D72" s="213"/>
      <c r="E72" s="140"/>
    </row>
    <row r="73" spans="1:5" s="222" customFormat="1" ht="12" customHeight="1" thickBot="1" x14ac:dyDescent="0.25">
      <c r="A73" s="264" t="s">
        <v>242</v>
      </c>
      <c r="B73" s="143" t="s">
        <v>243</v>
      </c>
      <c r="C73" s="209">
        <f>SUM(C74:C75)</f>
        <v>193841945</v>
      </c>
      <c r="D73" s="209">
        <f>SUM(D74:D75)</f>
        <v>0</v>
      </c>
      <c r="E73" s="136">
        <f>SUM(E74:E75)</f>
        <v>195642959</v>
      </c>
    </row>
    <row r="74" spans="1:5" s="222" customFormat="1" ht="12" customHeight="1" x14ac:dyDescent="0.2">
      <c r="A74" s="13" t="s">
        <v>265</v>
      </c>
      <c r="B74" s="223" t="s">
        <v>244</v>
      </c>
      <c r="C74" s="213">
        <v>193841945</v>
      </c>
      <c r="D74" s="213"/>
      <c r="E74" s="140">
        <v>195642959</v>
      </c>
    </row>
    <row r="75" spans="1:5" s="222" customFormat="1" ht="12" customHeight="1" thickBot="1" x14ac:dyDescent="0.25">
      <c r="A75" s="14" t="s">
        <v>266</v>
      </c>
      <c r="B75" s="145" t="s">
        <v>245</v>
      </c>
      <c r="C75" s="213"/>
      <c r="D75" s="213"/>
      <c r="E75" s="140"/>
    </row>
    <row r="76" spans="1:5" s="222" customFormat="1" ht="12" customHeight="1" thickBot="1" x14ac:dyDescent="0.25">
      <c r="A76" s="264" t="s">
        <v>246</v>
      </c>
      <c r="B76" s="143" t="s">
        <v>247</v>
      </c>
      <c r="C76" s="209">
        <f>SUM(C77:C79)</f>
        <v>0</v>
      </c>
      <c r="D76" s="209">
        <f>SUM(D77:D79)</f>
        <v>0</v>
      </c>
      <c r="E76" s="136">
        <f>SUM(E77:E79)</f>
        <v>0</v>
      </c>
    </row>
    <row r="77" spans="1:5" s="222" customFormat="1" ht="12" customHeight="1" x14ac:dyDescent="0.2">
      <c r="A77" s="13" t="s">
        <v>267</v>
      </c>
      <c r="B77" s="223" t="s">
        <v>248</v>
      </c>
      <c r="C77" s="213"/>
      <c r="D77" s="213"/>
      <c r="E77" s="140"/>
    </row>
    <row r="78" spans="1:5" s="222" customFormat="1" ht="12" customHeight="1" x14ac:dyDescent="0.2">
      <c r="A78" s="12" t="s">
        <v>268</v>
      </c>
      <c r="B78" s="224" t="s">
        <v>249</v>
      </c>
      <c r="C78" s="213"/>
      <c r="D78" s="213"/>
      <c r="E78" s="140"/>
    </row>
    <row r="79" spans="1:5" s="222" customFormat="1" ht="12" customHeight="1" thickBot="1" x14ac:dyDescent="0.25">
      <c r="A79" s="14" t="s">
        <v>269</v>
      </c>
      <c r="B79" s="145" t="s">
        <v>539</v>
      </c>
      <c r="C79" s="213"/>
      <c r="D79" s="213"/>
      <c r="E79" s="140"/>
    </row>
    <row r="80" spans="1:5" s="222" customFormat="1" ht="12" customHeight="1" thickBot="1" x14ac:dyDescent="0.25">
      <c r="A80" s="264" t="s">
        <v>250</v>
      </c>
      <c r="B80" s="143" t="s">
        <v>270</v>
      </c>
      <c r="C80" s="209">
        <f>SUM(C81:C84)</f>
        <v>0</v>
      </c>
      <c r="D80" s="209">
        <f>SUM(D81:D84)</f>
        <v>0</v>
      </c>
      <c r="E80" s="136">
        <f>SUM(E81:E84)</f>
        <v>0</v>
      </c>
    </row>
    <row r="81" spans="1:5" s="222" customFormat="1" ht="12" customHeight="1" x14ac:dyDescent="0.2">
      <c r="A81" s="227" t="s">
        <v>251</v>
      </c>
      <c r="B81" s="223" t="s">
        <v>252</v>
      </c>
      <c r="C81" s="213"/>
      <c r="D81" s="213"/>
      <c r="E81" s="140"/>
    </row>
    <row r="82" spans="1:5" s="222" customFormat="1" ht="12" customHeight="1" x14ac:dyDescent="0.2">
      <c r="A82" s="228" t="s">
        <v>253</v>
      </c>
      <c r="B82" s="224" t="s">
        <v>254</v>
      </c>
      <c r="C82" s="213"/>
      <c r="D82" s="213"/>
      <c r="E82" s="140"/>
    </row>
    <row r="83" spans="1:5" s="222" customFormat="1" ht="12" customHeight="1" x14ac:dyDescent="0.2">
      <c r="A83" s="228" t="s">
        <v>255</v>
      </c>
      <c r="B83" s="224" t="s">
        <v>256</v>
      </c>
      <c r="C83" s="213"/>
      <c r="D83" s="213"/>
      <c r="E83" s="140"/>
    </row>
    <row r="84" spans="1:5" s="222" customFormat="1" ht="12" customHeight="1" thickBot="1" x14ac:dyDescent="0.25">
      <c r="A84" s="229" t="s">
        <v>257</v>
      </c>
      <c r="B84" s="145" t="s">
        <v>258</v>
      </c>
      <c r="C84" s="213"/>
      <c r="D84" s="213"/>
      <c r="E84" s="140"/>
    </row>
    <row r="85" spans="1:5" s="222" customFormat="1" ht="12" customHeight="1" thickBot="1" x14ac:dyDescent="0.25">
      <c r="A85" s="264" t="s">
        <v>259</v>
      </c>
      <c r="B85" s="143" t="s">
        <v>397</v>
      </c>
      <c r="C85" s="266"/>
      <c r="D85" s="266"/>
      <c r="E85" s="267"/>
    </row>
    <row r="86" spans="1:5" s="222" customFormat="1" ht="13.5" customHeight="1" thickBot="1" x14ac:dyDescent="0.25">
      <c r="A86" s="264" t="s">
        <v>261</v>
      </c>
      <c r="B86" s="143" t="s">
        <v>260</v>
      </c>
      <c r="C86" s="266"/>
      <c r="D86" s="266"/>
      <c r="E86" s="267"/>
    </row>
    <row r="87" spans="1:5" s="222" customFormat="1" ht="15.75" customHeight="1" thickBot="1" x14ac:dyDescent="0.25">
      <c r="A87" s="264" t="s">
        <v>273</v>
      </c>
      <c r="B87" s="230" t="s">
        <v>400</v>
      </c>
      <c r="C87" s="215">
        <f>+C64+C68+C73+C76+C80+C86+C85</f>
        <v>193841945</v>
      </c>
      <c r="D87" s="215">
        <f>+D64+D68+D73+D76+D80+D86+D85</f>
        <v>0</v>
      </c>
      <c r="E87" s="252">
        <f>+E64+E68+E73+E76+E80+E86+E85</f>
        <v>205662362</v>
      </c>
    </row>
    <row r="88" spans="1:5" s="222" customFormat="1" ht="25.5" customHeight="1" thickBot="1" x14ac:dyDescent="0.25">
      <c r="A88" s="265" t="s">
        <v>399</v>
      </c>
      <c r="B88" s="231" t="s">
        <v>401</v>
      </c>
      <c r="C88" s="215">
        <f>+C63+C87</f>
        <v>822674621</v>
      </c>
      <c r="D88" s="215">
        <f>+D63+D87</f>
        <v>0</v>
      </c>
      <c r="E88" s="252">
        <f>+E63+E87</f>
        <v>536241687</v>
      </c>
    </row>
    <row r="89" spans="1:5" s="222" customFormat="1" ht="30.75" customHeight="1" x14ac:dyDescent="0.2">
      <c r="A89" s="3"/>
      <c r="B89" s="4"/>
      <c r="C89" s="147"/>
    </row>
    <row r="90" spans="1:5" ht="16.5" customHeight="1" x14ac:dyDescent="0.25">
      <c r="A90" s="440" t="s">
        <v>37</v>
      </c>
      <c r="B90" s="440"/>
      <c r="C90" s="440"/>
      <c r="D90" s="440"/>
      <c r="E90" s="440"/>
    </row>
    <row r="91" spans="1:5" s="232" customFormat="1" ht="16.5" customHeight="1" thickBot="1" x14ac:dyDescent="0.3">
      <c r="A91" s="442" t="s">
        <v>107</v>
      </c>
      <c r="B91" s="442"/>
      <c r="C91" s="67"/>
      <c r="E91" s="67" t="str">
        <f>E2</f>
        <v xml:space="preserve"> Forintban!</v>
      </c>
    </row>
    <row r="92" spans="1:5" x14ac:dyDescent="0.25">
      <c r="A92" s="443" t="s">
        <v>55</v>
      </c>
      <c r="B92" s="445" t="s">
        <v>444</v>
      </c>
      <c r="C92" s="447" t="str">
        <f>+CONCATENATE(LEFT(ÖSSZEFÜGGÉSEK!A6,4),". évi")</f>
        <v>2018. évi</v>
      </c>
      <c r="D92" s="448"/>
      <c r="E92" s="449"/>
    </row>
    <row r="93" spans="1:5" ht="24.75" thickBot="1" x14ac:dyDescent="0.3">
      <c r="A93" s="444"/>
      <c r="B93" s="446"/>
      <c r="C93" s="296" t="s">
        <v>442</v>
      </c>
      <c r="D93" s="295" t="s">
        <v>443</v>
      </c>
      <c r="E93" s="431" t="str">
        <f>+CONCATENATE(LEFT(ÖSSZEFÜGGÉSEK!A6,4),". VI. 30.",CHAR(10),"teljesítés")</f>
        <v>2018. VI. 30.
teljesítés</v>
      </c>
    </row>
    <row r="94" spans="1:5" s="221" customFormat="1" ht="12" customHeight="1" thickBot="1" x14ac:dyDescent="0.25">
      <c r="A94" s="25" t="s">
        <v>409</v>
      </c>
      <c r="B94" s="26" t="s">
        <v>410</v>
      </c>
      <c r="C94" s="26" t="s">
        <v>411</v>
      </c>
      <c r="D94" s="26" t="s">
        <v>413</v>
      </c>
      <c r="E94" s="307" t="s">
        <v>412</v>
      </c>
    </row>
    <row r="95" spans="1:5" ht="12" customHeight="1" thickBot="1" x14ac:dyDescent="0.3">
      <c r="A95" s="20" t="s">
        <v>9</v>
      </c>
      <c r="B95" s="24" t="s">
        <v>359</v>
      </c>
      <c r="C95" s="208">
        <f>C96+C97+C98+C99+C100+C113</f>
        <v>334934186</v>
      </c>
      <c r="D95" s="208">
        <f>D96+D97+D98+D99+D100+D113</f>
        <v>0</v>
      </c>
      <c r="E95" s="281">
        <f>E96+E97+E98+E99+E100+E113</f>
        <v>158571984</v>
      </c>
    </row>
    <row r="96" spans="1:5" ht="12" customHeight="1" x14ac:dyDescent="0.25">
      <c r="A96" s="15" t="s">
        <v>67</v>
      </c>
      <c r="B96" s="8" t="s">
        <v>38</v>
      </c>
      <c r="C96" s="288">
        <v>129827432</v>
      </c>
      <c r="D96" s="288"/>
      <c r="E96" s="282">
        <v>64799763</v>
      </c>
    </row>
    <row r="97" spans="1:5" ht="12" customHeight="1" x14ac:dyDescent="0.25">
      <c r="A97" s="12" t="s">
        <v>68</v>
      </c>
      <c r="B97" s="6" t="s">
        <v>128</v>
      </c>
      <c r="C97" s="210">
        <v>26955245</v>
      </c>
      <c r="D97" s="210"/>
      <c r="E97" s="137">
        <v>13259798</v>
      </c>
    </row>
    <row r="98" spans="1:5" ht="12" customHeight="1" x14ac:dyDescent="0.25">
      <c r="A98" s="12" t="s">
        <v>69</v>
      </c>
      <c r="B98" s="6" t="s">
        <v>95</v>
      </c>
      <c r="C98" s="212">
        <v>128460894</v>
      </c>
      <c r="D98" s="212"/>
      <c r="E98" s="139">
        <v>59059546</v>
      </c>
    </row>
    <row r="99" spans="1:5" ht="12" customHeight="1" x14ac:dyDescent="0.25">
      <c r="A99" s="12" t="s">
        <v>70</v>
      </c>
      <c r="B99" s="9" t="s">
        <v>129</v>
      </c>
      <c r="C99" s="212">
        <v>10180000</v>
      </c>
      <c r="D99" s="212"/>
      <c r="E99" s="139">
        <v>1571677</v>
      </c>
    </row>
    <row r="100" spans="1:5" ht="12" customHeight="1" x14ac:dyDescent="0.25">
      <c r="A100" s="12" t="s">
        <v>79</v>
      </c>
      <c r="B100" s="17" t="s">
        <v>130</v>
      </c>
      <c r="C100" s="212">
        <v>37010615</v>
      </c>
      <c r="D100" s="212"/>
      <c r="E100" s="139">
        <v>19881200</v>
      </c>
    </row>
    <row r="101" spans="1:5" ht="12" customHeight="1" x14ac:dyDescent="0.25">
      <c r="A101" s="12" t="s">
        <v>71</v>
      </c>
      <c r="B101" s="6" t="s">
        <v>364</v>
      </c>
      <c r="C101" s="212"/>
      <c r="D101" s="212"/>
      <c r="E101" s="139">
        <v>26896</v>
      </c>
    </row>
    <row r="102" spans="1:5" ht="12" customHeight="1" x14ac:dyDescent="0.25">
      <c r="A102" s="12" t="s">
        <v>72</v>
      </c>
      <c r="B102" s="71" t="s">
        <v>363</v>
      </c>
      <c r="C102" s="212"/>
      <c r="D102" s="212"/>
      <c r="E102" s="139"/>
    </row>
    <row r="103" spans="1:5" ht="12" customHeight="1" x14ac:dyDescent="0.25">
      <c r="A103" s="12" t="s">
        <v>80</v>
      </c>
      <c r="B103" s="71" t="s">
        <v>362</v>
      </c>
      <c r="C103" s="212"/>
      <c r="D103" s="212"/>
      <c r="E103" s="139"/>
    </row>
    <row r="104" spans="1:5" ht="12" customHeight="1" x14ac:dyDescent="0.25">
      <c r="A104" s="12" t="s">
        <v>81</v>
      </c>
      <c r="B104" s="69" t="s">
        <v>276</v>
      </c>
      <c r="C104" s="212">
        <v>3430615</v>
      </c>
      <c r="D104" s="212"/>
      <c r="E104" s="139">
        <v>1831318</v>
      </c>
    </row>
    <row r="105" spans="1:5" ht="12" customHeight="1" x14ac:dyDescent="0.25">
      <c r="A105" s="12" t="s">
        <v>82</v>
      </c>
      <c r="B105" s="70" t="s">
        <v>277</v>
      </c>
      <c r="C105" s="212"/>
      <c r="D105" s="212"/>
      <c r="E105" s="139"/>
    </row>
    <row r="106" spans="1:5" ht="12" customHeight="1" x14ac:dyDescent="0.25">
      <c r="A106" s="12" t="s">
        <v>83</v>
      </c>
      <c r="B106" s="70" t="s">
        <v>278</v>
      </c>
      <c r="C106" s="212"/>
      <c r="D106" s="212"/>
      <c r="E106" s="139"/>
    </row>
    <row r="107" spans="1:5" ht="12" customHeight="1" x14ac:dyDescent="0.25">
      <c r="A107" s="12" t="s">
        <v>85</v>
      </c>
      <c r="B107" s="69" t="s">
        <v>279</v>
      </c>
      <c r="C107" s="212"/>
      <c r="D107" s="212"/>
      <c r="E107" s="139"/>
    </row>
    <row r="108" spans="1:5" ht="12" customHeight="1" x14ac:dyDescent="0.25">
      <c r="A108" s="12" t="s">
        <v>131</v>
      </c>
      <c r="B108" s="69" t="s">
        <v>280</v>
      </c>
      <c r="C108" s="212"/>
      <c r="D108" s="212"/>
      <c r="E108" s="139"/>
    </row>
    <row r="109" spans="1:5" ht="12" customHeight="1" x14ac:dyDescent="0.25">
      <c r="A109" s="12" t="s">
        <v>274</v>
      </c>
      <c r="B109" s="70" t="s">
        <v>281</v>
      </c>
      <c r="C109" s="212"/>
      <c r="D109" s="212"/>
      <c r="E109" s="139"/>
    </row>
    <row r="110" spans="1:5" ht="12" customHeight="1" x14ac:dyDescent="0.25">
      <c r="A110" s="11" t="s">
        <v>275</v>
      </c>
      <c r="B110" s="71" t="s">
        <v>282</v>
      </c>
      <c r="C110" s="212"/>
      <c r="D110" s="212"/>
      <c r="E110" s="139"/>
    </row>
    <row r="111" spans="1:5" ht="12" customHeight="1" x14ac:dyDescent="0.25">
      <c r="A111" s="12" t="s">
        <v>360</v>
      </c>
      <c r="B111" s="71" t="s">
        <v>283</v>
      </c>
      <c r="C111" s="212"/>
      <c r="D111" s="212"/>
      <c r="E111" s="139"/>
    </row>
    <row r="112" spans="1:5" ht="12" customHeight="1" x14ac:dyDescent="0.25">
      <c r="A112" s="14" t="s">
        <v>361</v>
      </c>
      <c r="B112" s="71" t="s">
        <v>284</v>
      </c>
      <c r="C112" s="212">
        <v>33580000</v>
      </c>
      <c r="D112" s="212"/>
      <c r="E112" s="139">
        <v>18022986</v>
      </c>
    </row>
    <row r="113" spans="1:5" ht="12" customHeight="1" x14ac:dyDescent="0.25">
      <c r="A113" s="12" t="s">
        <v>365</v>
      </c>
      <c r="B113" s="9" t="s">
        <v>39</v>
      </c>
      <c r="C113" s="210">
        <v>2500000</v>
      </c>
      <c r="D113" s="210"/>
      <c r="E113" s="137"/>
    </row>
    <row r="114" spans="1:5" ht="12" customHeight="1" x14ac:dyDescent="0.25">
      <c r="A114" s="12" t="s">
        <v>366</v>
      </c>
      <c r="B114" s="6" t="s">
        <v>368</v>
      </c>
      <c r="C114" s="210">
        <v>2500000</v>
      </c>
      <c r="D114" s="210"/>
      <c r="E114" s="137"/>
    </row>
    <row r="115" spans="1:5" ht="12" customHeight="1" thickBot="1" x14ac:dyDescent="0.3">
      <c r="A115" s="16" t="s">
        <v>367</v>
      </c>
      <c r="B115" s="277" t="s">
        <v>369</v>
      </c>
      <c r="C115" s="289"/>
      <c r="D115" s="289"/>
      <c r="E115" s="283"/>
    </row>
    <row r="116" spans="1:5" ht="12" customHeight="1" thickBot="1" x14ac:dyDescent="0.3">
      <c r="A116" s="275" t="s">
        <v>10</v>
      </c>
      <c r="B116" s="276" t="s">
        <v>285</v>
      </c>
      <c r="C116" s="290">
        <f>+C117+C119+C121</f>
        <v>487770435</v>
      </c>
      <c r="D116" s="209">
        <f>+D117+D119+D121</f>
        <v>0</v>
      </c>
      <c r="E116" s="284">
        <f>+E117+E119+E121</f>
        <v>65569768</v>
      </c>
    </row>
    <row r="117" spans="1:5" ht="12" customHeight="1" x14ac:dyDescent="0.25">
      <c r="A117" s="13" t="s">
        <v>73</v>
      </c>
      <c r="B117" s="6" t="s">
        <v>159</v>
      </c>
      <c r="C117" s="211">
        <v>481000435</v>
      </c>
      <c r="D117" s="300"/>
      <c r="E117" s="138">
        <v>61369768</v>
      </c>
    </row>
    <row r="118" spans="1:5" ht="12" customHeight="1" x14ac:dyDescent="0.25">
      <c r="A118" s="13" t="s">
        <v>74</v>
      </c>
      <c r="B118" s="10" t="s">
        <v>289</v>
      </c>
      <c r="C118" s="211">
        <v>457193747</v>
      </c>
      <c r="D118" s="300"/>
      <c r="E118" s="138">
        <v>42216975</v>
      </c>
    </row>
    <row r="119" spans="1:5" ht="12" customHeight="1" x14ac:dyDescent="0.25">
      <c r="A119" s="13" t="s">
        <v>75</v>
      </c>
      <c r="B119" s="10" t="s">
        <v>132</v>
      </c>
      <c r="C119" s="210">
        <v>1270000</v>
      </c>
      <c r="D119" s="301"/>
      <c r="E119" s="137"/>
    </row>
    <row r="120" spans="1:5" ht="12" customHeight="1" x14ac:dyDescent="0.25">
      <c r="A120" s="13" t="s">
        <v>76</v>
      </c>
      <c r="B120" s="10" t="s">
        <v>290</v>
      </c>
      <c r="C120" s="210"/>
      <c r="D120" s="301"/>
      <c r="E120" s="137"/>
    </row>
    <row r="121" spans="1:5" ht="12" customHeight="1" x14ac:dyDescent="0.25">
      <c r="A121" s="13" t="s">
        <v>77</v>
      </c>
      <c r="B121" s="145" t="s">
        <v>161</v>
      </c>
      <c r="C121" s="210">
        <v>5500000</v>
      </c>
      <c r="D121" s="301"/>
      <c r="E121" s="137">
        <v>4200000</v>
      </c>
    </row>
    <row r="122" spans="1:5" ht="12" customHeight="1" x14ac:dyDescent="0.25">
      <c r="A122" s="13" t="s">
        <v>84</v>
      </c>
      <c r="B122" s="144" t="s">
        <v>352</v>
      </c>
      <c r="C122" s="210"/>
      <c r="D122" s="301"/>
      <c r="E122" s="137"/>
    </row>
    <row r="123" spans="1:5" ht="12" customHeight="1" x14ac:dyDescent="0.25">
      <c r="A123" s="13" t="s">
        <v>86</v>
      </c>
      <c r="B123" s="219" t="s">
        <v>295</v>
      </c>
      <c r="C123" s="210"/>
      <c r="D123" s="301"/>
      <c r="E123" s="137"/>
    </row>
    <row r="124" spans="1:5" ht="22.5" x14ac:dyDescent="0.25">
      <c r="A124" s="13" t="s">
        <v>133</v>
      </c>
      <c r="B124" s="70" t="s">
        <v>278</v>
      </c>
      <c r="C124" s="210"/>
      <c r="D124" s="301"/>
      <c r="E124" s="137"/>
    </row>
    <row r="125" spans="1:5" ht="12" customHeight="1" x14ac:dyDescent="0.25">
      <c r="A125" s="13" t="s">
        <v>134</v>
      </c>
      <c r="B125" s="70" t="s">
        <v>294</v>
      </c>
      <c r="C125" s="210"/>
      <c r="D125" s="301"/>
      <c r="E125" s="137"/>
    </row>
    <row r="126" spans="1:5" ht="12" customHeight="1" x14ac:dyDescent="0.25">
      <c r="A126" s="13" t="s">
        <v>135</v>
      </c>
      <c r="B126" s="70" t="s">
        <v>293</v>
      </c>
      <c r="C126" s="210"/>
      <c r="D126" s="301"/>
      <c r="E126" s="137"/>
    </row>
    <row r="127" spans="1:5" ht="12" customHeight="1" x14ac:dyDescent="0.25">
      <c r="A127" s="13" t="s">
        <v>286</v>
      </c>
      <c r="B127" s="70" t="s">
        <v>281</v>
      </c>
      <c r="C127" s="210">
        <v>2000000</v>
      </c>
      <c r="D127" s="301"/>
      <c r="E127" s="137">
        <v>700000</v>
      </c>
    </row>
    <row r="128" spans="1:5" ht="12" customHeight="1" x14ac:dyDescent="0.25">
      <c r="A128" s="13" t="s">
        <v>287</v>
      </c>
      <c r="B128" s="70" t="s">
        <v>292</v>
      </c>
      <c r="C128" s="210"/>
      <c r="D128" s="301"/>
      <c r="E128" s="137"/>
    </row>
    <row r="129" spans="1:5" ht="23.25" thickBot="1" x14ac:dyDescent="0.3">
      <c r="A129" s="11" t="s">
        <v>288</v>
      </c>
      <c r="B129" s="70" t="s">
        <v>291</v>
      </c>
      <c r="C129" s="212">
        <v>3500000</v>
      </c>
      <c r="D129" s="302"/>
      <c r="E129" s="139">
        <v>3500000</v>
      </c>
    </row>
    <row r="130" spans="1:5" ht="12" customHeight="1" thickBot="1" x14ac:dyDescent="0.3">
      <c r="A130" s="18" t="s">
        <v>11</v>
      </c>
      <c r="B130" s="63" t="s">
        <v>370</v>
      </c>
      <c r="C130" s="209">
        <f>+C95+C116</f>
        <v>822704621</v>
      </c>
      <c r="D130" s="299">
        <f>+D95+D116</f>
        <v>0</v>
      </c>
      <c r="E130" s="136">
        <f>+E95+E116</f>
        <v>224141752</v>
      </c>
    </row>
    <row r="131" spans="1:5" ht="12" customHeight="1" thickBot="1" x14ac:dyDescent="0.3">
      <c r="A131" s="18" t="s">
        <v>12</v>
      </c>
      <c r="B131" s="63" t="s">
        <v>445</v>
      </c>
      <c r="C131" s="209">
        <f>+C132+C133+C134</f>
        <v>0</v>
      </c>
      <c r="D131" s="299">
        <f>+D132+D133+D134</f>
        <v>0</v>
      </c>
      <c r="E131" s="136">
        <f>+E132+E133+E134</f>
        <v>0</v>
      </c>
    </row>
    <row r="132" spans="1:5" ht="12" customHeight="1" x14ac:dyDescent="0.25">
      <c r="A132" s="13" t="s">
        <v>193</v>
      </c>
      <c r="B132" s="10" t="s">
        <v>378</v>
      </c>
      <c r="C132" s="210"/>
      <c r="D132" s="301"/>
      <c r="E132" s="137"/>
    </row>
    <row r="133" spans="1:5" ht="12" customHeight="1" x14ac:dyDescent="0.25">
      <c r="A133" s="13" t="s">
        <v>194</v>
      </c>
      <c r="B133" s="10" t="s">
        <v>379</v>
      </c>
      <c r="C133" s="210"/>
      <c r="D133" s="301"/>
      <c r="E133" s="137"/>
    </row>
    <row r="134" spans="1:5" ht="12" customHeight="1" thickBot="1" x14ac:dyDescent="0.3">
      <c r="A134" s="11" t="s">
        <v>195</v>
      </c>
      <c r="B134" s="10" t="s">
        <v>380</v>
      </c>
      <c r="C134" s="210"/>
      <c r="D134" s="301"/>
      <c r="E134" s="137"/>
    </row>
    <row r="135" spans="1:5" ht="12" customHeight="1" thickBot="1" x14ac:dyDescent="0.3">
      <c r="A135" s="18" t="s">
        <v>13</v>
      </c>
      <c r="B135" s="63" t="s">
        <v>372</v>
      </c>
      <c r="C135" s="209">
        <f>SUM(C136:C141)</f>
        <v>0</v>
      </c>
      <c r="D135" s="299">
        <f>SUM(D136:D141)</f>
        <v>0</v>
      </c>
      <c r="E135" s="136">
        <f>SUM(E136:E141)</f>
        <v>0</v>
      </c>
    </row>
    <row r="136" spans="1:5" ht="12" customHeight="1" x14ac:dyDescent="0.25">
      <c r="A136" s="13" t="s">
        <v>60</v>
      </c>
      <c r="B136" s="7" t="s">
        <v>381</v>
      </c>
      <c r="C136" s="210"/>
      <c r="D136" s="301"/>
      <c r="E136" s="137"/>
    </row>
    <row r="137" spans="1:5" ht="12" customHeight="1" x14ac:dyDescent="0.25">
      <c r="A137" s="13" t="s">
        <v>61</v>
      </c>
      <c r="B137" s="7" t="s">
        <v>373</v>
      </c>
      <c r="C137" s="210"/>
      <c r="D137" s="301"/>
      <c r="E137" s="137"/>
    </row>
    <row r="138" spans="1:5" ht="12" customHeight="1" x14ac:dyDescent="0.25">
      <c r="A138" s="13" t="s">
        <v>62</v>
      </c>
      <c r="B138" s="7" t="s">
        <v>374</v>
      </c>
      <c r="C138" s="210"/>
      <c r="D138" s="301"/>
      <c r="E138" s="137"/>
    </row>
    <row r="139" spans="1:5" ht="12" customHeight="1" x14ac:dyDescent="0.25">
      <c r="A139" s="13" t="s">
        <v>120</v>
      </c>
      <c r="B139" s="7" t="s">
        <v>375</v>
      </c>
      <c r="C139" s="210"/>
      <c r="D139" s="301"/>
      <c r="E139" s="137"/>
    </row>
    <row r="140" spans="1:5" ht="12" customHeight="1" x14ac:dyDescent="0.25">
      <c r="A140" s="13" t="s">
        <v>121</v>
      </c>
      <c r="B140" s="7" t="s">
        <v>376</v>
      </c>
      <c r="C140" s="210"/>
      <c r="D140" s="301"/>
      <c r="E140" s="137"/>
    </row>
    <row r="141" spans="1:5" ht="12" customHeight="1" thickBot="1" x14ac:dyDescent="0.3">
      <c r="A141" s="11" t="s">
        <v>122</v>
      </c>
      <c r="B141" s="7" t="s">
        <v>377</v>
      </c>
      <c r="C141" s="210"/>
      <c r="D141" s="301"/>
      <c r="E141" s="137"/>
    </row>
    <row r="142" spans="1:5" ht="12" customHeight="1" thickBot="1" x14ac:dyDescent="0.3">
      <c r="A142" s="18" t="s">
        <v>14</v>
      </c>
      <c r="B142" s="63" t="s">
        <v>385</v>
      </c>
      <c r="C142" s="215">
        <f>+C143+C144+C145+C146</f>
        <v>0</v>
      </c>
      <c r="D142" s="303">
        <f>+D143+D144+D145+D146</f>
        <v>0</v>
      </c>
      <c r="E142" s="252">
        <f>+E143+E144+E145+E146</f>
        <v>3680858</v>
      </c>
    </row>
    <row r="143" spans="1:5" ht="12" customHeight="1" x14ac:dyDescent="0.25">
      <c r="A143" s="13" t="s">
        <v>63</v>
      </c>
      <c r="B143" s="7" t="s">
        <v>296</v>
      </c>
      <c r="C143" s="210"/>
      <c r="D143" s="301"/>
      <c r="E143" s="137"/>
    </row>
    <row r="144" spans="1:5" ht="12" customHeight="1" x14ac:dyDescent="0.25">
      <c r="A144" s="13" t="s">
        <v>64</v>
      </c>
      <c r="B144" s="7" t="s">
        <v>297</v>
      </c>
      <c r="C144" s="210"/>
      <c r="D144" s="301"/>
      <c r="E144" s="137">
        <v>3680858</v>
      </c>
    </row>
    <row r="145" spans="1:9" ht="12" customHeight="1" x14ac:dyDescent="0.25">
      <c r="A145" s="13" t="s">
        <v>213</v>
      </c>
      <c r="B145" s="7" t="s">
        <v>386</v>
      </c>
      <c r="C145" s="210"/>
      <c r="D145" s="301"/>
      <c r="E145" s="137"/>
    </row>
    <row r="146" spans="1:9" ht="12" customHeight="1" thickBot="1" x14ac:dyDescent="0.3">
      <c r="A146" s="11" t="s">
        <v>214</v>
      </c>
      <c r="B146" s="5" t="s">
        <v>316</v>
      </c>
      <c r="C146" s="210"/>
      <c r="D146" s="301"/>
      <c r="E146" s="137"/>
    </row>
    <row r="147" spans="1:9" ht="12" customHeight="1" thickBot="1" x14ac:dyDescent="0.3">
      <c r="A147" s="18" t="s">
        <v>15</v>
      </c>
      <c r="B147" s="63" t="s">
        <v>387</v>
      </c>
      <c r="C147" s="291">
        <f>SUM(C148:C152)</f>
        <v>0</v>
      </c>
      <c r="D147" s="304">
        <f>SUM(D148:D152)</f>
        <v>0</v>
      </c>
      <c r="E147" s="285">
        <f>SUM(E148:E152)</f>
        <v>0</v>
      </c>
    </row>
    <row r="148" spans="1:9" ht="12" customHeight="1" x14ac:dyDescent="0.25">
      <c r="A148" s="13" t="s">
        <v>65</v>
      </c>
      <c r="B148" s="7" t="s">
        <v>382</v>
      </c>
      <c r="C148" s="210"/>
      <c r="D148" s="301"/>
      <c r="E148" s="137"/>
    </row>
    <row r="149" spans="1:9" ht="12" customHeight="1" x14ac:dyDescent="0.25">
      <c r="A149" s="13" t="s">
        <v>66</v>
      </c>
      <c r="B149" s="7" t="s">
        <v>389</v>
      </c>
      <c r="C149" s="210"/>
      <c r="D149" s="301"/>
      <c r="E149" s="137"/>
    </row>
    <row r="150" spans="1:9" ht="12" customHeight="1" x14ac:dyDescent="0.25">
      <c r="A150" s="13" t="s">
        <v>225</v>
      </c>
      <c r="B150" s="7" t="s">
        <v>384</v>
      </c>
      <c r="C150" s="210"/>
      <c r="D150" s="301"/>
      <c r="E150" s="137"/>
    </row>
    <row r="151" spans="1:9" ht="12" customHeight="1" x14ac:dyDescent="0.25">
      <c r="A151" s="13" t="s">
        <v>226</v>
      </c>
      <c r="B151" s="7" t="s">
        <v>390</v>
      </c>
      <c r="C151" s="210"/>
      <c r="D151" s="301"/>
      <c r="E151" s="137"/>
    </row>
    <row r="152" spans="1:9" ht="12" customHeight="1" thickBot="1" x14ac:dyDescent="0.3">
      <c r="A152" s="13" t="s">
        <v>388</v>
      </c>
      <c r="B152" s="7" t="s">
        <v>391</v>
      </c>
      <c r="C152" s="210"/>
      <c r="D152" s="301"/>
      <c r="E152" s="137"/>
    </row>
    <row r="153" spans="1:9" ht="12" customHeight="1" thickBot="1" x14ac:dyDescent="0.3">
      <c r="A153" s="18" t="s">
        <v>16</v>
      </c>
      <c r="B153" s="63" t="s">
        <v>392</v>
      </c>
      <c r="C153" s="292"/>
      <c r="D153" s="305"/>
      <c r="E153" s="286"/>
    </row>
    <row r="154" spans="1:9" ht="12" customHeight="1" thickBot="1" x14ac:dyDescent="0.3">
      <c r="A154" s="18" t="s">
        <v>17</v>
      </c>
      <c r="B154" s="63" t="s">
        <v>393</v>
      </c>
      <c r="C154" s="292"/>
      <c r="D154" s="305"/>
      <c r="E154" s="286"/>
    </row>
    <row r="155" spans="1:9" ht="15" customHeight="1" thickBot="1" x14ac:dyDescent="0.3">
      <c r="A155" s="18" t="s">
        <v>18</v>
      </c>
      <c r="B155" s="63" t="s">
        <v>395</v>
      </c>
      <c r="C155" s="293">
        <f>+C131+C135+C142+C147+C153+C154</f>
        <v>0</v>
      </c>
      <c r="D155" s="306">
        <f>+D131+D135+D142+D147+D153+D154</f>
        <v>0</v>
      </c>
      <c r="E155" s="287">
        <f>+E131+E135+E142+E147+E153+E154</f>
        <v>3680858</v>
      </c>
      <c r="F155" s="233"/>
      <c r="G155" s="234"/>
      <c r="H155" s="234"/>
      <c r="I155" s="234"/>
    </row>
    <row r="156" spans="1:9" s="222" customFormat="1" ht="12.95" customHeight="1" thickBot="1" x14ac:dyDescent="0.25">
      <c r="A156" s="146" t="s">
        <v>19</v>
      </c>
      <c r="B156" s="196" t="s">
        <v>394</v>
      </c>
      <c r="C156" s="293">
        <f>+C130+C155</f>
        <v>822704621</v>
      </c>
      <c r="D156" s="306">
        <f>+D130+D155</f>
        <v>0</v>
      </c>
      <c r="E156" s="287">
        <f>+E130+E155</f>
        <v>227822610</v>
      </c>
    </row>
    <row r="157" spans="1:9" ht="7.5" customHeight="1" x14ac:dyDescent="0.25"/>
    <row r="158" spans="1:9" x14ac:dyDescent="0.25">
      <c r="A158" s="450" t="s">
        <v>298</v>
      </c>
      <c r="B158" s="450"/>
      <c r="C158" s="450"/>
      <c r="D158" s="450"/>
      <c r="E158" s="450"/>
    </row>
    <row r="159" spans="1:9" ht="15" customHeight="1" thickBot="1" x14ac:dyDescent="0.3">
      <c r="A159" s="441" t="s">
        <v>108</v>
      </c>
      <c r="B159" s="441"/>
      <c r="C159" s="148"/>
      <c r="E159" s="148" t="str">
        <f>E91</f>
        <v xml:space="preserve"> Forintban!</v>
      </c>
    </row>
    <row r="160" spans="1:9" ht="25.5" customHeight="1" thickBot="1" x14ac:dyDescent="0.3">
      <c r="A160" s="18">
        <v>1</v>
      </c>
      <c r="B160" s="23" t="s">
        <v>396</v>
      </c>
      <c r="C160" s="298">
        <f>+C63-C130</f>
        <v>-193871945</v>
      </c>
      <c r="D160" s="209">
        <f>+D63-D130</f>
        <v>0</v>
      </c>
      <c r="E160" s="136">
        <f>+E63-E130</f>
        <v>106437573</v>
      </c>
    </row>
    <row r="161" spans="1:5" ht="32.25" customHeight="1" thickBot="1" x14ac:dyDescent="0.3">
      <c r="A161" s="18" t="s">
        <v>10</v>
      </c>
      <c r="B161" s="23" t="s">
        <v>402</v>
      </c>
      <c r="C161" s="209">
        <f>+C87-C155</f>
        <v>193841945</v>
      </c>
      <c r="D161" s="209">
        <f>+D87-D155</f>
        <v>0</v>
      </c>
      <c r="E161" s="136">
        <f>+E87-E155</f>
        <v>201981504</v>
      </c>
    </row>
  </sheetData>
  <sheetProtection selectLockedCells="1" selectUnlockedCells="1"/>
  <mergeCells count="12">
    <mergeCell ref="C92:E92"/>
    <mergeCell ref="A158:E158"/>
    <mergeCell ref="A1:E1"/>
    <mergeCell ref="A90:E90"/>
    <mergeCell ref="A2:B2"/>
    <mergeCell ref="A91:B91"/>
    <mergeCell ref="A159:B159"/>
    <mergeCell ref="A3:A4"/>
    <mergeCell ref="B3:B4"/>
    <mergeCell ref="C3:E3"/>
    <mergeCell ref="A92:A93"/>
    <mergeCell ref="B92:B93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Önkormányzat
2018. I. félévi KÖLTSÉGVETÉSÉNEK ÖSSZEVONT MÉRLEGE&amp;10
&amp;R&amp;"Times New Roman CE,Félkövér dőlt"&amp;11 1.1. melléklet </oddHeader>
  </headerFooter>
  <rowBreaks count="2" manualBreakCount="2">
    <brk id="75" max="4" man="1"/>
    <brk id="89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6C94F-BE32-4EA1-8CAF-B7C552366D13}">
  <sheetPr>
    <tabColor rgb="FF92D050"/>
  </sheetPr>
  <dimension ref="A1:I161"/>
  <sheetViews>
    <sheetView topLeftCell="A96" zoomScale="130" zoomScaleNormal="130" zoomScaleSheetLayoutView="100" workbookViewId="0">
      <selection activeCell="C118" sqref="C118:E118"/>
    </sheetView>
  </sheetViews>
  <sheetFormatPr defaultRowHeight="15.75" x14ac:dyDescent="0.25"/>
  <cols>
    <col min="1" max="1" width="9.5" style="197" customWidth="1"/>
    <col min="2" max="2" width="59.6640625" style="197" customWidth="1"/>
    <col min="3" max="3" width="17.33203125" style="198" customWidth="1"/>
    <col min="4" max="5" width="17.33203125" style="220" customWidth="1"/>
    <col min="6" max="16384" width="9.33203125" style="220"/>
  </cols>
  <sheetData>
    <row r="1" spans="1:5" ht="15.95" customHeight="1" x14ac:dyDescent="0.25">
      <c r="A1" s="440" t="s">
        <v>6</v>
      </c>
      <c r="B1" s="440"/>
      <c r="C1" s="440"/>
      <c r="D1" s="440"/>
      <c r="E1" s="440"/>
    </row>
    <row r="2" spans="1:5" ht="15.95" customHeight="1" thickBot="1" x14ac:dyDescent="0.3">
      <c r="A2" s="441" t="s">
        <v>106</v>
      </c>
      <c r="B2" s="441"/>
      <c r="C2" s="294"/>
      <c r="E2" s="294" t="str">
        <f>'1.1.sz.mell.'!E2</f>
        <v xml:space="preserve"> Forintban!</v>
      </c>
    </row>
    <row r="3" spans="1:5" x14ac:dyDescent="0.25">
      <c r="A3" s="443" t="s">
        <v>55</v>
      </c>
      <c r="B3" s="445" t="s">
        <v>8</v>
      </c>
      <c r="C3" s="447" t="str">
        <f>+CONCATENATE(LEFT(ÖSSZEFÜGGÉSEK!A6,4),". évi")</f>
        <v>2018. évi</v>
      </c>
      <c r="D3" s="448"/>
      <c r="E3" s="449"/>
    </row>
    <row r="4" spans="1:5" ht="24.75" thickBot="1" x14ac:dyDescent="0.3">
      <c r="A4" s="444"/>
      <c r="B4" s="446"/>
      <c r="C4" s="296" t="s">
        <v>442</v>
      </c>
      <c r="D4" s="295" t="s">
        <v>443</v>
      </c>
      <c r="E4" s="431" t="str">
        <f>+CONCATENATE(LEFT(ÖSSZEFÜGGÉSEK!A6,4),". VI. 30.",CHAR(10),"teljesítés")</f>
        <v>2018. VI. 30.
teljesítés</v>
      </c>
    </row>
    <row r="5" spans="1:5" s="221" customFormat="1" ht="12" customHeight="1" thickBot="1" x14ac:dyDescent="0.25">
      <c r="A5" s="217" t="s">
        <v>409</v>
      </c>
      <c r="B5" s="218" t="s">
        <v>410</v>
      </c>
      <c r="C5" s="218" t="s">
        <v>411</v>
      </c>
      <c r="D5" s="218" t="s">
        <v>413</v>
      </c>
      <c r="E5" s="297" t="s">
        <v>412</v>
      </c>
    </row>
    <row r="6" spans="1:5" s="222" customFormat="1" ht="12" customHeight="1" thickBot="1" x14ac:dyDescent="0.25">
      <c r="A6" s="18" t="s">
        <v>9</v>
      </c>
      <c r="B6" s="19" t="s">
        <v>178</v>
      </c>
      <c r="C6" s="209">
        <f>+C7+C8+C9+C10+C11+C12</f>
        <v>109212674</v>
      </c>
      <c r="D6" s="209">
        <f>+D7+D8+D9+D10+D11+D12</f>
        <v>0</v>
      </c>
      <c r="E6" s="136">
        <f>+E7+E8+E9+E10+E11+E12</f>
        <v>58133251</v>
      </c>
    </row>
    <row r="7" spans="1:5" s="222" customFormat="1" ht="12" customHeight="1" x14ac:dyDescent="0.2">
      <c r="A7" s="13" t="s">
        <v>67</v>
      </c>
      <c r="B7" s="223" t="s">
        <v>179</v>
      </c>
      <c r="C7" s="211">
        <v>30667486</v>
      </c>
      <c r="D7" s="211"/>
      <c r="E7" s="138">
        <v>15981863</v>
      </c>
    </row>
    <row r="8" spans="1:5" s="222" customFormat="1" ht="12" customHeight="1" x14ac:dyDescent="0.2">
      <c r="A8" s="12" t="s">
        <v>68</v>
      </c>
      <c r="B8" s="224" t="s">
        <v>180</v>
      </c>
      <c r="C8" s="210">
        <v>46445433</v>
      </c>
      <c r="D8" s="210"/>
      <c r="E8" s="137">
        <v>23430554</v>
      </c>
    </row>
    <row r="9" spans="1:5" s="222" customFormat="1" ht="12" customHeight="1" x14ac:dyDescent="0.2">
      <c r="A9" s="12" t="s">
        <v>69</v>
      </c>
      <c r="B9" s="224" t="s">
        <v>181</v>
      </c>
      <c r="C9" s="210">
        <v>29146265</v>
      </c>
      <c r="D9" s="210"/>
      <c r="E9" s="137">
        <v>16083375</v>
      </c>
    </row>
    <row r="10" spans="1:5" s="222" customFormat="1" ht="12" customHeight="1" x14ac:dyDescent="0.2">
      <c r="A10" s="12" t="s">
        <v>70</v>
      </c>
      <c r="B10" s="224" t="s">
        <v>182</v>
      </c>
      <c r="C10" s="210">
        <v>2697090</v>
      </c>
      <c r="D10" s="210"/>
      <c r="E10" s="137">
        <v>1810816</v>
      </c>
    </row>
    <row r="11" spans="1:5" s="222" customFormat="1" ht="12" customHeight="1" x14ac:dyDescent="0.2">
      <c r="A11" s="12" t="s">
        <v>102</v>
      </c>
      <c r="B11" s="144" t="s">
        <v>354</v>
      </c>
      <c r="C11" s="210">
        <v>256400</v>
      </c>
      <c r="D11" s="210"/>
      <c r="E11" s="137">
        <v>826643</v>
      </c>
    </row>
    <row r="12" spans="1:5" s="222" customFormat="1" ht="12" customHeight="1" thickBot="1" x14ac:dyDescent="0.25">
      <c r="A12" s="14" t="s">
        <v>71</v>
      </c>
      <c r="B12" s="145" t="s">
        <v>355</v>
      </c>
      <c r="C12" s="210"/>
      <c r="D12" s="210"/>
      <c r="E12" s="137"/>
    </row>
    <row r="13" spans="1:5" s="222" customFormat="1" ht="12" customHeight="1" thickBot="1" x14ac:dyDescent="0.25">
      <c r="A13" s="18" t="s">
        <v>10</v>
      </c>
      <c r="B13" s="143" t="s">
        <v>183</v>
      </c>
      <c r="C13" s="209">
        <f>+C14+C15+C16+C17+C18</f>
        <v>14608139</v>
      </c>
      <c r="D13" s="209">
        <f>+D14+D15+D16+D17+D18</f>
        <v>0</v>
      </c>
      <c r="E13" s="136">
        <f>+E14+E15+E16+E17+E18</f>
        <v>7448655</v>
      </c>
    </row>
    <row r="14" spans="1:5" s="222" customFormat="1" ht="12" customHeight="1" x14ac:dyDescent="0.2">
      <c r="A14" s="13" t="s">
        <v>73</v>
      </c>
      <c r="B14" s="223" t="s">
        <v>184</v>
      </c>
      <c r="C14" s="211"/>
      <c r="D14" s="211"/>
      <c r="E14" s="138"/>
    </row>
    <row r="15" spans="1:5" s="222" customFormat="1" ht="12" customHeight="1" x14ac:dyDescent="0.2">
      <c r="A15" s="12" t="s">
        <v>74</v>
      </c>
      <c r="B15" s="224" t="s">
        <v>185</v>
      </c>
      <c r="C15" s="210"/>
      <c r="D15" s="210"/>
      <c r="E15" s="137"/>
    </row>
    <row r="16" spans="1:5" s="222" customFormat="1" ht="12" customHeight="1" x14ac:dyDescent="0.2">
      <c r="A16" s="12" t="s">
        <v>75</v>
      </c>
      <c r="B16" s="224" t="s">
        <v>346</v>
      </c>
      <c r="C16" s="210"/>
      <c r="D16" s="210"/>
      <c r="E16" s="137"/>
    </row>
    <row r="17" spans="1:5" s="222" customFormat="1" ht="12" customHeight="1" x14ac:dyDescent="0.2">
      <c r="A17" s="12" t="s">
        <v>76</v>
      </c>
      <c r="B17" s="224" t="s">
        <v>347</v>
      </c>
      <c r="C17" s="210"/>
      <c r="D17" s="210"/>
      <c r="E17" s="137"/>
    </row>
    <row r="18" spans="1:5" s="222" customFormat="1" ht="12" customHeight="1" x14ac:dyDescent="0.2">
      <c r="A18" s="12" t="s">
        <v>77</v>
      </c>
      <c r="B18" s="224" t="s">
        <v>186</v>
      </c>
      <c r="C18" s="210">
        <v>14608139</v>
      </c>
      <c r="D18" s="210"/>
      <c r="E18" s="137">
        <v>7448655</v>
      </c>
    </row>
    <row r="19" spans="1:5" s="222" customFormat="1" ht="12" customHeight="1" thickBot="1" x14ac:dyDescent="0.25">
      <c r="A19" s="14" t="s">
        <v>84</v>
      </c>
      <c r="B19" s="145" t="s">
        <v>187</v>
      </c>
      <c r="C19" s="212"/>
      <c r="D19" s="212"/>
      <c r="E19" s="139"/>
    </row>
    <row r="20" spans="1:5" s="222" customFormat="1" ht="12" customHeight="1" thickBot="1" x14ac:dyDescent="0.25">
      <c r="A20" s="18" t="s">
        <v>11</v>
      </c>
      <c r="B20" s="19" t="s">
        <v>188</v>
      </c>
      <c r="C20" s="209">
        <f>+C21+C22+C23+C24+C25</f>
        <v>300655070</v>
      </c>
      <c r="D20" s="209">
        <f>+D21+D22+D23+D24+D25</f>
        <v>0</v>
      </c>
      <c r="E20" s="136">
        <f>+E21+E22+E23+E24+E25</f>
        <v>165934824</v>
      </c>
    </row>
    <row r="21" spans="1:5" s="222" customFormat="1" ht="12" customHeight="1" x14ac:dyDescent="0.2">
      <c r="A21" s="13" t="s">
        <v>56</v>
      </c>
      <c r="B21" s="223" t="s">
        <v>189</v>
      </c>
      <c r="C21" s="211"/>
      <c r="D21" s="211"/>
      <c r="E21" s="138"/>
    </row>
    <row r="22" spans="1:5" s="222" customFormat="1" ht="12" customHeight="1" x14ac:dyDescent="0.2">
      <c r="A22" s="12" t="s">
        <v>57</v>
      </c>
      <c r="B22" s="224" t="s">
        <v>190</v>
      </c>
      <c r="C22" s="210"/>
      <c r="D22" s="210"/>
      <c r="E22" s="137"/>
    </row>
    <row r="23" spans="1:5" s="222" customFormat="1" ht="12" customHeight="1" x14ac:dyDescent="0.2">
      <c r="A23" s="12" t="s">
        <v>58</v>
      </c>
      <c r="B23" s="224" t="s">
        <v>348</v>
      </c>
      <c r="C23" s="210"/>
      <c r="D23" s="210"/>
      <c r="E23" s="137"/>
    </row>
    <row r="24" spans="1:5" s="222" customFormat="1" ht="12" customHeight="1" x14ac:dyDescent="0.2">
      <c r="A24" s="12" t="s">
        <v>59</v>
      </c>
      <c r="B24" s="224" t="s">
        <v>349</v>
      </c>
      <c r="C24" s="210"/>
      <c r="D24" s="210"/>
      <c r="E24" s="137"/>
    </row>
    <row r="25" spans="1:5" s="222" customFormat="1" ht="12" customHeight="1" x14ac:dyDescent="0.2">
      <c r="A25" s="12" t="s">
        <v>116</v>
      </c>
      <c r="B25" s="224" t="s">
        <v>191</v>
      </c>
      <c r="C25" s="210">
        <v>300655070</v>
      </c>
      <c r="D25" s="210"/>
      <c r="E25" s="137">
        <v>165934824</v>
      </c>
    </row>
    <row r="26" spans="1:5" s="222" customFormat="1" ht="12" customHeight="1" thickBot="1" x14ac:dyDescent="0.25">
      <c r="A26" s="14" t="s">
        <v>117</v>
      </c>
      <c r="B26" s="225" t="s">
        <v>192</v>
      </c>
      <c r="C26" s="212">
        <v>300655070</v>
      </c>
      <c r="D26" s="212"/>
      <c r="E26" s="139">
        <v>165934824</v>
      </c>
    </row>
    <row r="27" spans="1:5" s="222" customFormat="1" ht="12" customHeight="1" thickBot="1" x14ac:dyDescent="0.25">
      <c r="A27" s="18" t="s">
        <v>118</v>
      </c>
      <c r="B27" s="19" t="s">
        <v>521</v>
      </c>
      <c r="C27" s="215">
        <f>SUM(C28:C34)</f>
        <v>171810000</v>
      </c>
      <c r="D27" s="215">
        <f>SUM(D28:D34)</f>
        <v>0</v>
      </c>
      <c r="E27" s="252">
        <f>SUM(E28:E34)</f>
        <v>83728598</v>
      </c>
    </row>
    <row r="28" spans="1:5" s="222" customFormat="1" ht="12" customHeight="1" x14ac:dyDescent="0.2">
      <c r="A28" s="13" t="s">
        <v>193</v>
      </c>
      <c r="B28" s="223" t="s">
        <v>540</v>
      </c>
      <c r="C28" s="211">
        <v>101300000</v>
      </c>
      <c r="D28" s="211">
        <f>+D29+D30+D31</f>
        <v>0</v>
      </c>
      <c r="E28" s="138">
        <v>51422984</v>
      </c>
    </row>
    <row r="29" spans="1:5" s="222" customFormat="1" ht="12" customHeight="1" x14ac:dyDescent="0.2">
      <c r="A29" s="12" t="s">
        <v>194</v>
      </c>
      <c r="B29" s="224" t="s">
        <v>523</v>
      </c>
      <c r="C29" s="210"/>
      <c r="D29" s="210"/>
      <c r="E29" s="137"/>
    </row>
    <row r="30" spans="1:5" s="222" customFormat="1" ht="12" customHeight="1" x14ac:dyDescent="0.2">
      <c r="A30" s="12" t="s">
        <v>195</v>
      </c>
      <c r="B30" s="224" t="s">
        <v>524</v>
      </c>
      <c r="C30" s="210">
        <v>62350000</v>
      </c>
      <c r="D30" s="210"/>
      <c r="E30" s="137">
        <v>27249710</v>
      </c>
    </row>
    <row r="31" spans="1:5" s="222" customFormat="1" ht="12" customHeight="1" x14ac:dyDescent="0.2">
      <c r="A31" s="12" t="s">
        <v>196</v>
      </c>
      <c r="B31" s="224" t="s">
        <v>525</v>
      </c>
      <c r="C31" s="210">
        <v>160000</v>
      </c>
      <c r="D31" s="210"/>
      <c r="E31" s="137">
        <v>327860</v>
      </c>
    </row>
    <row r="32" spans="1:5" s="222" customFormat="1" ht="12" customHeight="1" x14ac:dyDescent="0.2">
      <c r="A32" s="12" t="s">
        <v>526</v>
      </c>
      <c r="B32" s="224" t="s">
        <v>197</v>
      </c>
      <c r="C32" s="210">
        <v>8000000</v>
      </c>
      <c r="D32" s="210"/>
      <c r="E32" s="137">
        <v>4602144</v>
      </c>
    </row>
    <row r="33" spans="1:5" s="222" customFormat="1" ht="12" customHeight="1" x14ac:dyDescent="0.2">
      <c r="A33" s="12" t="s">
        <v>527</v>
      </c>
      <c r="B33" s="224" t="s">
        <v>198</v>
      </c>
      <c r="C33" s="210"/>
      <c r="D33" s="210"/>
      <c r="E33" s="137"/>
    </row>
    <row r="34" spans="1:5" s="222" customFormat="1" ht="12" customHeight="1" thickBot="1" x14ac:dyDescent="0.25">
      <c r="A34" s="14" t="s">
        <v>528</v>
      </c>
      <c r="B34" s="389" t="s">
        <v>199</v>
      </c>
      <c r="C34" s="212"/>
      <c r="D34" s="212"/>
      <c r="E34" s="139">
        <v>125900</v>
      </c>
    </row>
    <row r="35" spans="1:5" s="222" customFormat="1" ht="12" customHeight="1" thickBot="1" x14ac:dyDescent="0.25">
      <c r="A35" s="18" t="s">
        <v>13</v>
      </c>
      <c r="B35" s="19" t="s">
        <v>356</v>
      </c>
      <c r="C35" s="209">
        <f>SUM(C36:C46)</f>
        <v>30883426</v>
      </c>
      <c r="D35" s="209">
        <f>SUM(D36:D46)</f>
        <v>0</v>
      </c>
      <c r="E35" s="136">
        <f>SUM(E36:E46)</f>
        <v>13139259</v>
      </c>
    </row>
    <row r="36" spans="1:5" s="222" customFormat="1" ht="12" customHeight="1" x14ac:dyDescent="0.2">
      <c r="A36" s="13" t="s">
        <v>60</v>
      </c>
      <c r="B36" s="223" t="s">
        <v>202</v>
      </c>
      <c r="C36" s="211">
        <v>12478020</v>
      </c>
      <c r="D36" s="211"/>
      <c r="E36" s="138">
        <v>4392636</v>
      </c>
    </row>
    <row r="37" spans="1:5" s="222" customFormat="1" ht="12" customHeight="1" x14ac:dyDescent="0.2">
      <c r="A37" s="12" t="s">
        <v>61</v>
      </c>
      <c r="B37" s="224" t="s">
        <v>203</v>
      </c>
      <c r="C37" s="210"/>
      <c r="D37" s="210"/>
      <c r="E37" s="137"/>
    </row>
    <row r="38" spans="1:5" s="222" customFormat="1" ht="12" customHeight="1" x14ac:dyDescent="0.2">
      <c r="A38" s="12" t="s">
        <v>62</v>
      </c>
      <c r="B38" s="224" t="s">
        <v>204</v>
      </c>
      <c r="C38" s="210">
        <v>700000</v>
      </c>
      <c r="D38" s="210"/>
      <c r="E38" s="137">
        <v>691349</v>
      </c>
    </row>
    <row r="39" spans="1:5" s="222" customFormat="1" ht="12" customHeight="1" x14ac:dyDescent="0.2">
      <c r="A39" s="12" t="s">
        <v>120</v>
      </c>
      <c r="B39" s="224" t="s">
        <v>205</v>
      </c>
      <c r="C39" s="210"/>
      <c r="D39" s="210"/>
      <c r="E39" s="137">
        <v>171000</v>
      </c>
    </row>
    <row r="40" spans="1:5" s="222" customFormat="1" ht="12" customHeight="1" x14ac:dyDescent="0.2">
      <c r="A40" s="12" t="s">
        <v>121</v>
      </c>
      <c r="B40" s="224" t="s">
        <v>206</v>
      </c>
      <c r="C40" s="210">
        <v>11335305</v>
      </c>
      <c r="D40" s="210"/>
      <c r="E40" s="137">
        <v>4879051</v>
      </c>
    </row>
    <row r="41" spans="1:5" s="222" customFormat="1" ht="12" customHeight="1" x14ac:dyDescent="0.2">
      <c r="A41" s="12" t="s">
        <v>122</v>
      </c>
      <c r="B41" s="224" t="s">
        <v>207</v>
      </c>
      <c r="C41" s="210">
        <v>6370101</v>
      </c>
      <c r="D41" s="210"/>
      <c r="E41" s="137">
        <v>2760546</v>
      </c>
    </row>
    <row r="42" spans="1:5" s="222" customFormat="1" ht="12" customHeight="1" x14ac:dyDescent="0.2">
      <c r="A42" s="12" t="s">
        <v>123</v>
      </c>
      <c r="B42" s="224" t="s">
        <v>208</v>
      </c>
      <c r="C42" s="210"/>
      <c r="D42" s="210"/>
      <c r="E42" s="137"/>
    </row>
    <row r="43" spans="1:5" s="222" customFormat="1" ht="12" customHeight="1" x14ac:dyDescent="0.2">
      <c r="A43" s="12" t="s">
        <v>124</v>
      </c>
      <c r="B43" s="224" t="s">
        <v>529</v>
      </c>
      <c r="C43" s="210"/>
      <c r="D43" s="210"/>
      <c r="E43" s="137">
        <v>94</v>
      </c>
    </row>
    <row r="44" spans="1:5" s="222" customFormat="1" ht="12" customHeight="1" x14ac:dyDescent="0.2">
      <c r="A44" s="12" t="s">
        <v>200</v>
      </c>
      <c r="B44" s="224" t="s">
        <v>210</v>
      </c>
      <c r="C44" s="213"/>
      <c r="D44" s="213"/>
      <c r="E44" s="140"/>
    </row>
    <row r="45" spans="1:5" s="222" customFormat="1" ht="12" customHeight="1" x14ac:dyDescent="0.2">
      <c r="A45" s="14" t="s">
        <v>201</v>
      </c>
      <c r="B45" s="225" t="s">
        <v>358</v>
      </c>
      <c r="C45" s="214"/>
      <c r="D45" s="214"/>
      <c r="E45" s="141"/>
    </row>
    <row r="46" spans="1:5" s="222" customFormat="1" ht="12" customHeight="1" thickBot="1" x14ac:dyDescent="0.25">
      <c r="A46" s="14" t="s">
        <v>357</v>
      </c>
      <c r="B46" s="145" t="s">
        <v>211</v>
      </c>
      <c r="C46" s="214"/>
      <c r="D46" s="214"/>
      <c r="E46" s="141">
        <v>244583</v>
      </c>
    </row>
    <row r="47" spans="1:5" s="222" customFormat="1" ht="12" customHeight="1" thickBot="1" x14ac:dyDescent="0.25">
      <c r="A47" s="18" t="s">
        <v>14</v>
      </c>
      <c r="B47" s="19" t="s">
        <v>212</v>
      </c>
      <c r="C47" s="209">
        <f>SUM(C48:C52)</f>
        <v>0</v>
      </c>
      <c r="D47" s="209">
        <f>SUM(D48:D52)</f>
        <v>0</v>
      </c>
      <c r="E47" s="136">
        <f>SUM(E48:E52)</f>
        <v>1328740</v>
      </c>
    </row>
    <row r="48" spans="1:5" s="222" customFormat="1" ht="12" customHeight="1" x14ac:dyDescent="0.2">
      <c r="A48" s="13" t="s">
        <v>63</v>
      </c>
      <c r="B48" s="223" t="s">
        <v>216</v>
      </c>
      <c r="C48" s="263"/>
      <c r="D48" s="263"/>
      <c r="E48" s="142"/>
    </row>
    <row r="49" spans="1:5" s="222" customFormat="1" ht="12" customHeight="1" x14ac:dyDescent="0.2">
      <c r="A49" s="12" t="s">
        <v>64</v>
      </c>
      <c r="B49" s="224" t="s">
        <v>217</v>
      </c>
      <c r="C49" s="213"/>
      <c r="D49" s="213"/>
      <c r="E49" s="140">
        <v>1328740</v>
      </c>
    </row>
    <row r="50" spans="1:5" s="222" customFormat="1" ht="12" customHeight="1" x14ac:dyDescent="0.2">
      <c r="A50" s="12" t="s">
        <v>213</v>
      </c>
      <c r="B50" s="224" t="s">
        <v>218</v>
      </c>
      <c r="C50" s="213"/>
      <c r="D50" s="213"/>
      <c r="E50" s="140"/>
    </row>
    <row r="51" spans="1:5" s="222" customFormat="1" ht="12" customHeight="1" x14ac:dyDescent="0.2">
      <c r="A51" s="12" t="s">
        <v>214</v>
      </c>
      <c r="B51" s="224" t="s">
        <v>219</v>
      </c>
      <c r="C51" s="213"/>
      <c r="D51" s="213"/>
      <c r="E51" s="140"/>
    </row>
    <row r="52" spans="1:5" s="222" customFormat="1" ht="12" customHeight="1" thickBot="1" x14ac:dyDescent="0.25">
      <c r="A52" s="14" t="s">
        <v>215</v>
      </c>
      <c r="B52" s="145" t="s">
        <v>220</v>
      </c>
      <c r="C52" s="214"/>
      <c r="D52" s="214"/>
      <c r="E52" s="141"/>
    </row>
    <row r="53" spans="1:5" s="222" customFormat="1" ht="12" customHeight="1" thickBot="1" x14ac:dyDescent="0.25">
      <c r="A53" s="18" t="s">
        <v>125</v>
      </c>
      <c r="B53" s="19" t="s">
        <v>221</v>
      </c>
      <c r="C53" s="209">
        <f>SUM(C54:C56)</f>
        <v>0</v>
      </c>
      <c r="D53" s="209">
        <f>SUM(D54:D56)</f>
        <v>0</v>
      </c>
      <c r="E53" s="136">
        <f>SUM(E54:E56)</f>
        <v>90000</v>
      </c>
    </row>
    <row r="54" spans="1:5" s="222" customFormat="1" ht="12" customHeight="1" x14ac:dyDescent="0.2">
      <c r="A54" s="13" t="s">
        <v>65</v>
      </c>
      <c r="B54" s="223" t="s">
        <v>222</v>
      </c>
      <c r="C54" s="211"/>
      <c r="D54" s="211"/>
      <c r="E54" s="138"/>
    </row>
    <row r="55" spans="1:5" s="222" customFormat="1" ht="12" customHeight="1" x14ac:dyDescent="0.2">
      <c r="A55" s="12" t="s">
        <v>66</v>
      </c>
      <c r="B55" s="224" t="s">
        <v>350</v>
      </c>
      <c r="C55" s="210"/>
      <c r="D55" s="210"/>
      <c r="E55" s="137"/>
    </row>
    <row r="56" spans="1:5" s="222" customFormat="1" ht="12" customHeight="1" x14ac:dyDescent="0.2">
      <c r="A56" s="12" t="s">
        <v>225</v>
      </c>
      <c r="B56" s="224" t="s">
        <v>223</v>
      </c>
      <c r="C56" s="210"/>
      <c r="D56" s="210"/>
      <c r="E56" s="137">
        <v>90000</v>
      </c>
    </row>
    <row r="57" spans="1:5" s="222" customFormat="1" ht="12" customHeight="1" thickBot="1" x14ac:dyDescent="0.25">
      <c r="A57" s="14" t="s">
        <v>226</v>
      </c>
      <c r="B57" s="145" t="s">
        <v>224</v>
      </c>
      <c r="C57" s="212"/>
      <c r="D57" s="212"/>
      <c r="E57" s="139"/>
    </row>
    <row r="58" spans="1:5" s="222" customFormat="1" ht="12" customHeight="1" thickBot="1" x14ac:dyDescent="0.25">
      <c r="A58" s="18" t="s">
        <v>16</v>
      </c>
      <c r="B58" s="143" t="s">
        <v>227</v>
      </c>
      <c r="C58" s="209">
        <f>SUM(C59:C61)</f>
        <v>1663367</v>
      </c>
      <c r="D58" s="209">
        <f>SUM(D59:D61)</f>
        <v>0</v>
      </c>
      <c r="E58" s="136">
        <f>SUM(E59:E61)</f>
        <v>775998</v>
      </c>
    </row>
    <row r="59" spans="1:5" s="222" customFormat="1" ht="12" customHeight="1" x14ac:dyDescent="0.2">
      <c r="A59" s="13" t="s">
        <v>126</v>
      </c>
      <c r="B59" s="223" t="s">
        <v>229</v>
      </c>
      <c r="C59" s="213"/>
      <c r="D59" s="213"/>
      <c r="E59" s="140"/>
    </row>
    <row r="60" spans="1:5" s="222" customFormat="1" ht="12" customHeight="1" x14ac:dyDescent="0.2">
      <c r="A60" s="12" t="s">
        <v>127</v>
      </c>
      <c r="B60" s="224" t="s">
        <v>351</v>
      </c>
      <c r="C60" s="213">
        <v>1663367</v>
      </c>
      <c r="D60" s="213"/>
      <c r="E60" s="140">
        <v>775998</v>
      </c>
    </row>
    <row r="61" spans="1:5" s="222" customFormat="1" ht="12" customHeight="1" x14ac:dyDescent="0.2">
      <c r="A61" s="12" t="s">
        <v>160</v>
      </c>
      <c r="B61" s="224" t="s">
        <v>230</v>
      </c>
      <c r="C61" s="213"/>
      <c r="D61" s="213"/>
      <c r="E61" s="140"/>
    </row>
    <row r="62" spans="1:5" s="222" customFormat="1" ht="12" customHeight="1" thickBot="1" x14ac:dyDescent="0.25">
      <c r="A62" s="14" t="s">
        <v>228</v>
      </c>
      <c r="B62" s="145" t="s">
        <v>231</v>
      </c>
      <c r="C62" s="213"/>
      <c r="D62" s="213"/>
      <c r="E62" s="140"/>
    </row>
    <row r="63" spans="1:5" s="222" customFormat="1" ht="12" customHeight="1" thickBot="1" x14ac:dyDescent="0.25">
      <c r="A63" s="278" t="s">
        <v>398</v>
      </c>
      <c r="B63" s="19" t="s">
        <v>232</v>
      </c>
      <c r="C63" s="215">
        <f>+C6+C13+C20+C27+C35+C47+C53+C58</f>
        <v>628832676</v>
      </c>
      <c r="D63" s="215">
        <f>+D6+D13+D20+D27+D35+D47+D53+D58</f>
        <v>0</v>
      </c>
      <c r="E63" s="252">
        <f>+E6+E13+E20+E27+E35+E47+E53+E58</f>
        <v>330579325</v>
      </c>
    </row>
    <row r="64" spans="1:5" s="222" customFormat="1" ht="12" customHeight="1" thickBot="1" x14ac:dyDescent="0.25">
      <c r="A64" s="264" t="s">
        <v>233</v>
      </c>
      <c r="B64" s="143" t="s">
        <v>234</v>
      </c>
      <c r="C64" s="209">
        <f>SUM(C65:C67)</f>
        <v>0</v>
      </c>
      <c r="D64" s="209">
        <f>SUM(D65:D67)</f>
        <v>0</v>
      </c>
      <c r="E64" s="136">
        <f>SUM(E65:E67)</f>
        <v>0</v>
      </c>
    </row>
    <row r="65" spans="1:5" s="222" customFormat="1" ht="12" customHeight="1" x14ac:dyDescent="0.2">
      <c r="A65" s="13" t="s">
        <v>262</v>
      </c>
      <c r="B65" s="223" t="s">
        <v>235</v>
      </c>
      <c r="C65" s="213"/>
      <c r="D65" s="213"/>
      <c r="E65" s="140"/>
    </row>
    <row r="66" spans="1:5" s="222" customFormat="1" ht="12" customHeight="1" x14ac:dyDescent="0.2">
      <c r="A66" s="12" t="s">
        <v>271</v>
      </c>
      <c r="B66" s="224" t="s">
        <v>236</v>
      </c>
      <c r="C66" s="213"/>
      <c r="D66" s="213"/>
      <c r="E66" s="140"/>
    </row>
    <row r="67" spans="1:5" s="222" customFormat="1" ht="12" customHeight="1" thickBot="1" x14ac:dyDescent="0.25">
      <c r="A67" s="14" t="s">
        <v>272</v>
      </c>
      <c r="B67" s="274" t="s">
        <v>383</v>
      </c>
      <c r="C67" s="213"/>
      <c r="D67" s="213"/>
      <c r="E67" s="140"/>
    </row>
    <row r="68" spans="1:5" s="222" customFormat="1" ht="12" customHeight="1" thickBot="1" x14ac:dyDescent="0.25">
      <c r="A68" s="264" t="s">
        <v>238</v>
      </c>
      <c r="B68" s="143" t="s">
        <v>239</v>
      </c>
      <c r="C68" s="209">
        <f>SUM(C69:C72)</f>
        <v>0</v>
      </c>
      <c r="D68" s="209">
        <f>SUM(D69:D72)</f>
        <v>0</v>
      </c>
      <c r="E68" s="136">
        <f>SUM(E69:E72)</f>
        <v>10019403</v>
      </c>
    </row>
    <row r="69" spans="1:5" s="222" customFormat="1" ht="12" customHeight="1" x14ac:dyDescent="0.2">
      <c r="A69" s="13" t="s">
        <v>103</v>
      </c>
      <c r="B69" s="429" t="s">
        <v>240</v>
      </c>
      <c r="C69" s="213"/>
      <c r="D69" s="213"/>
      <c r="E69" s="140">
        <v>10019403</v>
      </c>
    </row>
    <row r="70" spans="1:5" s="222" customFormat="1" ht="12" customHeight="1" x14ac:dyDescent="0.2">
      <c r="A70" s="12" t="s">
        <v>104</v>
      </c>
      <c r="B70" s="429" t="s">
        <v>537</v>
      </c>
      <c r="C70" s="213"/>
      <c r="D70" s="213"/>
      <c r="E70" s="140"/>
    </row>
    <row r="71" spans="1:5" s="222" customFormat="1" ht="12" customHeight="1" x14ac:dyDescent="0.2">
      <c r="A71" s="12" t="s">
        <v>263</v>
      </c>
      <c r="B71" s="429" t="s">
        <v>241</v>
      </c>
      <c r="C71" s="213"/>
      <c r="D71" s="213"/>
      <c r="E71" s="140"/>
    </row>
    <row r="72" spans="1:5" s="222" customFormat="1" ht="12" customHeight="1" thickBot="1" x14ac:dyDescent="0.25">
      <c r="A72" s="14" t="s">
        <v>264</v>
      </c>
      <c r="B72" s="430" t="s">
        <v>538</v>
      </c>
      <c r="C72" s="213"/>
      <c r="D72" s="213"/>
      <c r="E72" s="140"/>
    </row>
    <row r="73" spans="1:5" s="222" customFormat="1" ht="12" customHeight="1" thickBot="1" x14ac:dyDescent="0.25">
      <c r="A73" s="264" t="s">
        <v>242</v>
      </c>
      <c r="B73" s="143" t="s">
        <v>243</v>
      </c>
      <c r="C73" s="209">
        <f>SUM(C74:C75)</f>
        <v>193841945</v>
      </c>
      <c r="D73" s="209">
        <f>SUM(D74:D75)</f>
        <v>0</v>
      </c>
      <c r="E73" s="136">
        <f>SUM(E74:E75)</f>
        <v>195642959</v>
      </c>
    </row>
    <row r="74" spans="1:5" s="222" customFormat="1" ht="12" customHeight="1" x14ac:dyDescent="0.2">
      <c r="A74" s="13" t="s">
        <v>265</v>
      </c>
      <c r="B74" s="223" t="s">
        <v>244</v>
      </c>
      <c r="C74" s="213">
        <v>193841945</v>
      </c>
      <c r="D74" s="213"/>
      <c r="E74" s="140">
        <v>195642959</v>
      </c>
    </row>
    <row r="75" spans="1:5" s="222" customFormat="1" ht="12" customHeight="1" thickBot="1" x14ac:dyDescent="0.25">
      <c r="A75" s="14" t="s">
        <v>266</v>
      </c>
      <c r="B75" s="145" t="s">
        <v>245</v>
      </c>
      <c r="C75" s="213"/>
      <c r="D75" s="213"/>
      <c r="E75" s="140"/>
    </row>
    <row r="76" spans="1:5" s="222" customFormat="1" ht="12" customHeight="1" thickBot="1" x14ac:dyDescent="0.25">
      <c r="A76" s="264" t="s">
        <v>246</v>
      </c>
      <c r="B76" s="143" t="s">
        <v>247</v>
      </c>
      <c r="C76" s="209">
        <f>SUM(C77:C79)</f>
        <v>0</v>
      </c>
      <c r="D76" s="209">
        <f>SUM(D77:D79)</f>
        <v>0</v>
      </c>
      <c r="E76" s="136">
        <f>SUM(E77:E79)</f>
        <v>0</v>
      </c>
    </row>
    <row r="77" spans="1:5" s="222" customFormat="1" ht="12" customHeight="1" x14ac:dyDescent="0.2">
      <c r="A77" s="13" t="s">
        <v>267</v>
      </c>
      <c r="B77" s="223" t="s">
        <v>248</v>
      </c>
      <c r="C77" s="213"/>
      <c r="D77" s="213"/>
      <c r="E77" s="140"/>
    </row>
    <row r="78" spans="1:5" s="222" customFormat="1" ht="12" customHeight="1" x14ac:dyDescent="0.2">
      <c r="A78" s="12" t="s">
        <v>268</v>
      </c>
      <c r="B78" s="224" t="s">
        <v>249</v>
      </c>
      <c r="C78" s="213"/>
      <c r="D78" s="213"/>
      <c r="E78" s="140"/>
    </row>
    <row r="79" spans="1:5" s="222" customFormat="1" ht="12" customHeight="1" thickBot="1" x14ac:dyDescent="0.25">
      <c r="A79" s="14" t="s">
        <v>269</v>
      </c>
      <c r="B79" s="145" t="s">
        <v>539</v>
      </c>
      <c r="C79" s="213"/>
      <c r="D79" s="213"/>
      <c r="E79" s="140"/>
    </row>
    <row r="80" spans="1:5" s="222" customFormat="1" ht="12" customHeight="1" thickBot="1" x14ac:dyDescent="0.25">
      <c r="A80" s="264" t="s">
        <v>250</v>
      </c>
      <c r="B80" s="143" t="s">
        <v>270</v>
      </c>
      <c r="C80" s="209">
        <f>SUM(C81:C84)</f>
        <v>0</v>
      </c>
      <c r="D80" s="209">
        <f>SUM(D81:D84)</f>
        <v>0</v>
      </c>
      <c r="E80" s="136">
        <f>SUM(E81:E84)</f>
        <v>0</v>
      </c>
    </row>
    <row r="81" spans="1:5" s="222" customFormat="1" ht="12" customHeight="1" x14ac:dyDescent="0.2">
      <c r="A81" s="227" t="s">
        <v>251</v>
      </c>
      <c r="B81" s="223" t="s">
        <v>252</v>
      </c>
      <c r="C81" s="213"/>
      <c r="D81" s="213"/>
      <c r="E81" s="140"/>
    </row>
    <row r="82" spans="1:5" s="222" customFormat="1" ht="12" customHeight="1" x14ac:dyDescent="0.2">
      <c r="A82" s="228" t="s">
        <v>253</v>
      </c>
      <c r="B82" s="224" t="s">
        <v>254</v>
      </c>
      <c r="C82" s="213"/>
      <c r="D82" s="213"/>
      <c r="E82" s="140"/>
    </row>
    <row r="83" spans="1:5" s="222" customFormat="1" ht="12" customHeight="1" x14ac:dyDescent="0.2">
      <c r="A83" s="228" t="s">
        <v>255</v>
      </c>
      <c r="B83" s="224" t="s">
        <v>256</v>
      </c>
      <c r="C83" s="213"/>
      <c r="D83" s="213"/>
      <c r="E83" s="140"/>
    </row>
    <row r="84" spans="1:5" s="222" customFormat="1" ht="12" customHeight="1" thickBot="1" x14ac:dyDescent="0.25">
      <c r="A84" s="229" t="s">
        <v>257</v>
      </c>
      <c r="B84" s="145" t="s">
        <v>258</v>
      </c>
      <c r="C84" s="213"/>
      <c r="D84" s="213"/>
      <c r="E84" s="140"/>
    </row>
    <row r="85" spans="1:5" s="222" customFormat="1" ht="12" customHeight="1" thickBot="1" x14ac:dyDescent="0.25">
      <c r="A85" s="264" t="s">
        <v>259</v>
      </c>
      <c r="B85" s="143" t="s">
        <v>397</v>
      </c>
      <c r="C85" s="266"/>
      <c r="D85" s="266"/>
      <c r="E85" s="267"/>
    </row>
    <row r="86" spans="1:5" s="222" customFormat="1" ht="13.5" customHeight="1" thickBot="1" x14ac:dyDescent="0.25">
      <c r="A86" s="264" t="s">
        <v>261</v>
      </c>
      <c r="B86" s="143" t="s">
        <v>260</v>
      </c>
      <c r="C86" s="266"/>
      <c r="D86" s="266"/>
      <c r="E86" s="267"/>
    </row>
    <row r="87" spans="1:5" s="222" customFormat="1" ht="15.75" customHeight="1" thickBot="1" x14ac:dyDescent="0.25">
      <c r="A87" s="264" t="s">
        <v>273</v>
      </c>
      <c r="B87" s="230" t="s">
        <v>400</v>
      </c>
      <c r="C87" s="215">
        <f>+C64+C68+C73+C76+C80+C86+C85</f>
        <v>193841945</v>
      </c>
      <c r="D87" s="215">
        <f>+D64+D68+D73+D76+D80+D86+D85</f>
        <v>0</v>
      </c>
      <c r="E87" s="252">
        <f>+E64+E68+E73+E76+E80+E86+E85</f>
        <v>205662362</v>
      </c>
    </row>
    <row r="88" spans="1:5" s="222" customFormat="1" ht="25.5" customHeight="1" thickBot="1" x14ac:dyDescent="0.25">
      <c r="A88" s="265" t="s">
        <v>399</v>
      </c>
      <c r="B88" s="231" t="s">
        <v>401</v>
      </c>
      <c r="C88" s="215">
        <f>+C63+C87</f>
        <v>822674621</v>
      </c>
      <c r="D88" s="215">
        <f>+D63+D87</f>
        <v>0</v>
      </c>
      <c r="E88" s="252">
        <f>+E63+E87</f>
        <v>536241687</v>
      </c>
    </row>
    <row r="89" spans="1:5" s="222" customFormat="1" ht="83.25" customHeight="1" x14ac:dyDescent="0.2">
      <c r="A89" s="3"/>
      <c r="B89" s="4"/>
      <c r="C89" s="147"/>
    </row>
    <row r="90" spans="1:5" ht="16.5" customHeight="1" x14ac:dyDescent="0.25">
      <c r="A90" s="440" t="s">
        <v>37</v>
      </c>
      <c r="B90" s="440"/>
      <c r="C90" s="440"/>
      <c r="D90" s="440"/>
      <c r="E90" s="440"/>
    </row>
    <row r="91" spans="1:5" s="232" customFormat="1" ht="16.5" customHeight="1" thickBot="1" x14ac:dyDescent="0.3">
      <c r="A91" s="442" t="s">
        <v>107</v>
      </c>
      <c r="B91" s="442"/>
      <c r="C91" s="67"/>
      <c r="E91" s="67" t="str">
        <f>E2</f>
        <v xml:space="preserve"> Forintban!</v>
      </c>
    </row>
    <row r="92" spans="1:5" x14ac:dyDescent="0.25">
      <c r="A92" s="443" t="s">
        <v>55</v>
      </c>
      <c r="B92" s="445" t="s">
        <v>444</v>
      </c>
      <c r="C92" s="447" t="str">
        <f>+CONCATENATE(LEFT(ÖSSZEFÜGGÉSEK!A6,4),". évi")</f>
        <v>2018. évi</v>
      </c>
      <c r="D92" s="448"/>
      <c r="E92" s="449"/>
    </row>
    <row r="93" spans="1:5" ht="24.75" thickBot="1" x14ac:dyDescent="0.3">
      <c r="A93" s="444"/>
      <c r="B93" s="446"/>
      <c r="C93" s="296" t="s">
        <v>442</v>
      </c>
      <c r="D93" s="295" t="s">
        <v>443</v>
      </c>
      <c r="E93" s="431" t="str">
        <f>+CONCATENATE(LEFT(ÖSSZEFÜGGÉSEK!A6,4),". VI. 30.",CHAR(10),"teljesítés")</f>
        <v>2018. VI. 30.
teljesítés</v>
      </c>
    </row>
    <row r="94" spans="1:5" s="221" customFormat="1" ht="12" customHeight="1" thickBot="1" x14ac:dyDescent="0.25">
      <c r="A94" s="25" t="s">
        <v>409</v>
      </c>
      <c r="B94" s="26" t="s">
        <v>410</v>
      </c>
      <c r="C94" s="26" t="s">
        <v>411</v>
      </c>
      <c r="D94" s="26" t="s">
        <v>413</v>
      </c>
      <c r="E94" s="307" t="s">
        <v>412</v>
      </c>
    </row>
    <row r="95" spans="1:5" ht="12" customHeight="1" thickBot="1" x14ac:dyDescent="0.3">
      <c r="A95" s="20" t="s">
        <v>9</v>
      </c>
      <c r="B95" s="24" t="s">
        <v>359</v>
      </c>
      <c r="C95" s="208">
        <f>C96+C97+C98+C99+C100+C113</f>
        <v>334934186</v>
      </c>
      <c r="D95" s="208">
        <f>D96+D97+D98+D99+D100+D113</f>
        <v>0</v>
      </c>
      <c r="E95" s="281">
        <f>E96+E97+E98+E99+E100+E113</f>
        <v>158571984</v>
      </c>
    </row>
    <row r="96" spans="1:5" ht="12" customHeight="1" x14ac:dyDescent="0.25">
      <c r="A96" s="15" t="s">
        <v>67</v>
      </c>
      <c r="B96" s="8" t="s">
        <v>38</v>
      </c>
      <c r="C96" s="288">
        <v>129827432</v>
      </c>
      <c r="D96" s="288"/>
      <c r="E96" s="282">
        <v>64799763</v>
      </c>
    </row>
    <row r="97" spans="1:5" ht="12" customHeight="1" x14ac:dyDescent="0.25">
      <c r="A97" s="12" t="s">
        <v>68</v>
      </c>
      <c r="B97" s="6" t="s">
        <v>128</v>
      </c>
      <c r="C97" s="210">
        <v>26955245</v>
      </c>
      <c r="D97" s="210"/>
      <c r="E97" s="137">
        <v>13259798</v>
      </c>
    </row>
    <row r="98" spans="1:5" ht="12" customHeight="1" x14ac:dyDescent="0.25">
      <c r="A98" s="12" t="s">
        <v>69</v>
      </c>
      <c r="B98" s="6" t="s">
        <v>95</v>
      </c>
      <c r="C98" s="212">
        <v>128460894</v>
      </c>
      <c r="D98" s="212"/>
      <c r="E98" s="139">
        <v>59059546</v>
      </c>
    </row>
    <row r="99" spans="1:5" ht="12" customHeight="1" x14ac:dyDescent="0.25">
      <c r="A99" s="12" t="s">
        <v>70</v>
      </c>
      <c r="B99" s="9" t="s">
        <v>129</v>
      </c>
      <c r="C99" s="212">
        <v>10180000</v>
      </c>
      <c r="D99" s="212"/>
      <c r="E99" s="139">
        <v>1571677</v>
      </c>
    </row>
    <row r="100" spans="1:5" ht="12" customHeight="1" x14ac:dyDescent="0.25">
      <c r="A100" s="12" t="s">
        <v>79</v>
      </c>
      <c r="B100" s="17" t="s">
        <v>130</v>
      </c>
      <c r="C100" s="212">
        <v>37010615</v>
      </c>
      <c r="D100" s="212"/>
      <c r="E100" s="139">
        <v>19881200</v>
      </c>
    </row>
    <row r="101" spans="1:5" ht="12" customHeight="1" x14ac:dyDescent="0.25">
      <c r="A101" s="12" t="s">
        <v>71</v>
      </c>
      <c r="B101" s="6" t="s">
        <v>364</v>
      </c>
      <c r="C101" s="212"/>
      <c r="D101" s="212"/>
      <c r="E101" s="139">
        <v>26896</v>
      </c>
    </row>
    <row r="102" spans="1:5" ht="12" customHeight="1" x14ac:dyDescent="0.25">
      <c r="A102" s="12" t="s">
        <v>72</v>
      </c>
      <c r="B102" s="71" t="s">
        <v>363</v>
      </c>
      <c r="C102" s="212"/>
      <c r="D102" s="212"/>
      <c r="E102" s="139"/>
    </row>
    <row r="103" spans="1:5" ht="12" customHeight="1" x14ac:dyDescent="0.25">
      <c r="A103" s="12" t="s">
        <v>80</v>
      </c>
      <c r="B103" s="71" t="s">
        <v>362</v>
      </c>
      <c r="C103" s="212"/>
      <c r="D103" s="212"/>
      <c r="E103" s="139"/>
    </row>
    <row r="104" spans="1:5" ht="12" customHeight="1" x14ac:dyDescent="0.25">
      <c r="A104" s="12" t="s">
        <v>81</v>
      </c>
      <c r="B104" s="69" t="s">
        <v>276</v>
      </c>
      <c r="C104" s="212">
        <v>3430615</v>
      </c>
      <c r="D104" s="212"/>
      <c r="E104" s="139">
        <v>1831318</v>
      </c>
    </row>
    <row r="105" spans="1:5" ht="12" customHeight="1" x14ac:dyDescent="0.25">
      <c r="A105" s="12" t="s">
        <v>82</v>
      </c>
      <c r="B105" s="70" t="s">
        <v>277</v>
      </c>
      <c r="C105" s="212"/>
      <c r="D105" s="212"/>
      <c r="E105" s="139"/>
    </row>
    <row r="106" spans="1:5" ht="12" customHeight="1" x14ac:dyDescent="0.25">
      <c r="A106" s="12" t="s">
        <v>83</v>
      </c>
      <c r="B106" s="70" t="s">
        <v>278</v>
      </c>
      <c r="C106" s="212"/>
      <c r="D106" s="212"/>
      <c r="E106" s="139"/>
    </row>
    <row r="107" spans="1:5" ht="12" customHeight="1" x14ac:dyDescent="0.25">
      <c r="A107" s="12" t="s">
        <v>85</v>
      </c>
      <c r="B107" s="69" t="s">
        <v>279</v>
      </c>
      <c r="C107" s="212"/>
      <c r="D107" s="212"/>
      <c r="E107" s="139"/>
    </row>
    <row r="108" spans="1:5" ht="12" customHeight="1" x14ac:dyDescent="0.25">
      <c r="A108" s="12" t="s">
        <v>131</v>
      </c>
      <c r="B108" s="69" t="s">
        <v>280</v>
      </c>
      <c r="C108" s="212"/>
      <c r="D108" s="212"/>
      <c r="E108" s="139"/>
    </row>
    <row r="109" spans="1:5" ht="12" customHeight="1" x14ac:dyDescent="0.25">
      <c r="A109" s="12" t="s">
        <v>274</v>
      </c>
      <c r="B109" s="70" t="s">
        <v>281</v>
      </c>
      <c r="C109" s="212"/>
      <c r="D109" s="212"/>
      <c r="E109" s="139"/>
    </row>
    <row r="110" spans="1:5" ht="12" customHeight="1" x14ac:dyDescent="0.25">
      <c r="A110" s="11" t="s">
        <v>275</v>
      </c>
      <c r="B110" s="71" t="s">
        <v>282</v>
      </c>
      <c r="C110" s="212"/>
      <c r="D110" s="212"/>
      <c r="E110" s="139"/>
    </row>
    <row r="111" spans="1:5" ht="12" customHeight="1" x14ac:dyDescent="0.25">
      <c r="A111" s="12" t="s">
        <v>360</v>
      </c>
      <c r="B111" s="71" t="s">
        <v>283</v>
      </c>
      <c r="C111" s="212"/>
      <c r="D111" s="212"/>
      <c r="E111" s="139"/>
    </row>
    <row r="112" spans="1:5" ht="12" customHeight="1" x14ac:dyDescent="0.25">
      <c r="A112" s="14" t="s">
        <v>361</v>
      </c>
      <c r="B112" s="71" t="s">
        <v>284</v>
      </c>
      <c r="C112" s="212">
        <v>33580000</v>
      </c>
      <c r="D112" s="212"/>
      <c r="E112" s="139">
        <v>18022986</v>
      </c>
    </row>
    <row r="113" spans="1:5" ht="12" customHeight="1" x14ac:dyDescent="0.25">
      <c r="A113" s="12" t="s">
        <v>365</v>
      </c>
      <c r="B113" s="9" t="s">
        <v>39</v>
      </c>
      <c r="C113" s="210">
        <v>2500000</v>
      </c>
      <c r="D113" s="210"/>
      <c r="E113" s="137"/>
    </row>
    <row r="114" spans="1:5" ht="12" customHeight="1" x14ac:dyDescent="0.25">
      <c r="A114" s="12" t="s">
        <v>366</v>
      </c>
      <c r="B114" s="6" t="s">
        <v>368</v>
      </c>
      <c r="C114" s="210">
        <v>2500000</v>
      </c>
      <c r="D114" s="210"/>
      <c r="E114" s="137"/>
    </row>
    <row r="115" spans="1:5" ht="12" customHeight="1" thickBot="1" x14ac:dyDescent="0.3">
      <c r="A115" s="16" t="s">
        <v>367</v>
      </c>
      <c r="B115" s="277" t="s">
        <v>369</v>
      </c>
      <c r="C115" s="289"/>
      <c r="D115" s="289"/>
      <c r="E115" s="283"/>
    </row>
    <row r="116" spans="1:5" ht="12" customHeight="1" thickBot="1" x14ac:dyDescent="0.3">
      <c r="A116" s="275" t="s">
        <v>10</v>
      </c>
      <c r="B116" s="276" t="s">
        <v>285</v>
      </c>
      <c r="C116" s="290">
        <f>+C117+C119+C121</f>
        <v>487770435</v>
      </c>
      <c r="D116" s="209">
        <f>+D117+D119+D121</f>
        <v>0</v>
      </c>
      <c r="E116" s="284">
        <f>+E117+E119+E121</f>
        <v>65569768</v>
      </c>
    </row>
    <row r="117" spans="1:5" ht="12" customHeight="1" x14ac:dyDescent="0.25">
      <c r="A117" s="13" t="s">
        <v>73</v>
      </c>
      <c r="B117" s="6" t="s">
        <v>159</v>
      </c>
      <c r="C117" s="211">
        <v>481000435</v>
      </c>
      <c r="D117" s="300"/>
      <c r="E117" s="138">
        <v>61369768</v>
      </c>
    </row>
    <row r="118" spans="1:5" ht="12" customHeight="1" x14ac:dyDescent="0.25">
      <c r="A118" s="13" t="s">
        <v>74</v>
      </c>
      <c r="B118" s="10" t="s">
        <v>289</v>
      </c>
      <c r="C118" s="211">
        <v>457193747</v>
      </c>
      <c r="D118" s="300"/>
      <c r="E118" s="138">
        <v>42216975</v>
      </c>
    </row>
    <row r="119" spans="1:5" ht="12" customHeight="1" x14ac:dyDescent="0.25">
      <c r="A119" s="13" t="s">
        <v>75</v>
      </c>
      <c r="B119" s="10" t="s">
        <v>132</v>
      </c>
      <c r="C119" s="210">
        <v>1270000</v>
      </c>
      <c r="D119" s="301"/>
      <c r="E119" s="137"/>
    </row>
    <row r="120" spans="1:5" ht="12" customHeight="1" x14ac:dyDescent="0.25">
      <c r="A120" s="13" t="s">
        <v>76</v>
      </c>
      <c r="B120" s="10" t="s">
        <v>290</v>
      </c>
      <c r="C120" s="210"/>
      <c r="D120" s="301"/>
      <c r="E120" s="137"/>
    </row>
    <row r="121" spans="1:5" ht="12" customHeight="1" x14ac:dyDescent="0.25">
      <c r="A121" s="13" t="s">
        <v>77</v>
      </c>
      <c r="B121" s="145" t="s">
        <v>161</v>
      </c>
      <c r="C121" s="210">
        <v>5500000</v>
      </c>
      <c r="D121" s="301"/>
      <c r="E121" s="137">
        <v>4200000</v>
      </c>
    </row>
    <row r="122" spans="1:5" ht="12" customHeight="1" x14ac:dyDescent="0.25">
      <c r="A122" s="13" t="s">
        <v>84</v>
      </c>
      <c r="B122" s="144" t="s">
        <v>352</v>
      </c>
      <c r="C122" s="210"/>
      <c r="D122" s="301"/>
      <c r="E122" s="137"/>
    </row>
    <row r="123" spans="1:5" ht="12" customHeight="1" x14ac:dyDescent="0.25">
      <c r="A123" s="13" t="s">
        <v>86</v>
      </c>
      <c r="B123" s="219" t="s">
        <v>295</v>
      </c>
      <c r="C123" s="210"/>
      <c r="D123" s="301"/>
      <c r="E123" s="137"/>
    </row>
    <row r="124" spans="1:5" ht="22.5" x14ac:dyDescent="0.25">
      <c r="A124" s="13" t="s">
        <v>133</v>
      </c>
      <c r="B124" s="70" t="s">
        <v>278</v>
      </c>
      <c r="C124" s="210"/>
      <c r="D124" s="301"/>
      <c r="E124" s="137"/>
    </row>
    <row r="125" spans="1:5" ht="12" customHeight="1" x14ac:dyDescent="0.25">
      <c r="A125" s="13" t="s">
        <v>134</v>
      </c>
      <c r="B125" s="70" t="s">
        <v>294</v>
      </c>
      <c r="C125" s="210"/>
      <c r="D125" s="301"/>
      <c r="E125" s="137"/>
    </row>
    <row r="126" spans="1:5" ht="12" customHeight="1" x14ac:dyDescent="0.25">
      <c r="A126" s="13" t="s">
        <v>135</v>
      </c>
      <c r="B126" s="70" t="s">
        <v>293</v>
      </c>
      <c r="C126" s="210"/>
      <c r="D126" s="301"/>
      <c r="E126" s="137"/>
    </row>
    <row r="127" spans="1:5" ht="12" customHeight="1" x14ac:dyDescent="0.25">
      <c r="A127" s="13" t="s">
        <v>286</v>
      </c>
      <c r="B127" s="70" t="s">
        <v>281</v>
      </c>
      <c r="C127" s="210">
        <v>2000000</v>
      </c>
      <c r="D127" s="301"/>
      <c r="E127" s="137">
        <v>700000</v>
      </c>
    </row>
    <row r="128" spans="1:5" ht="12" customHeight="1" x14ac:dyDescent="0.25">
      <c r="A128" s="13" t="s">
        <v>287</v>
      </c>
      <c r="B128" s="70" t="s">
        <v>292</v>
      </c>
      <c r="C128" s="210"/>
      <c r="D128" s="301"/>
      <c r="E128" s="137"/>
    </row>
    <row r="129" spans="1:5" ht="23.25" thickBot="1" x14ac:dyDescent="0.3">
      <c r="A129" s="11" t="s">
        <v>288</v>
      </c>
      <c r="B129" s="70" t="s">
        <v>291</v>
      </c>
      <c r="C129" s="212">
        <v>3500000</v>
      </c>
      <c r="D129" s="302"/>
      <c r="E129" s="139">
        <v>3500000</v>
      </c>
    </row>
    <row r="130" spans="1:5" ht="12" customHeight="1" thickBot="1" x14ac:dyDescent="0.3">
      <c r="A130" s="18" t="s">
        <v>11</v>
      </c>
      <c r="B130" s="63" t="s">
        <v>370</v>
      </c>
      <c r="C130" s="209">
        <f>+C95+C116</f>
        <v>822704621</v>
      </c>
      <c r="D130" s="299">
        <f>+D95+D116</f>
        <v>0</v>
      </c>
      <c r="E130" s="136">
        <f>+E95+E116</f>
        <v>224141752</v>
      </c>
    </row>
    <row r="131" spans="1:5" ht="12" customHeight="1" thickBot="1" x14ac:dyDescent="0.3">
      <c r="A131" s="18" t="s">
        <v>12</v>
      </c>
      <c r="B131" s="63" t="s">
        <v>445</v>
      </c>
      <c r="C131" s="209">
        <f>+C132+C133+C134</f>
        <v>0</v>
      </c>
      <c r="D131" s="299">
        <f>+D132+D133+D134</f>
        <v>0</v>
      </c>
      <c r="E131" s="136">
        <f>+E132+E133+E134</f>
        <v>0</v>
      </c>
    </row>
    <row r="132" spans="1:5" ht="12" customHeight="1" x14ac:dyDescent="0.25">
      <c r="A132" s="13" t="s">
        <v>193</v>
      </c>
      <c r="B132" s="10" t="s">
        <v>378</v>
      </c>
      <c r="C132" s="210"/>
      <c r="D132" s="301"/>
      <c r="E132" s="137"/>
    </row>
    <row r="133" spans="1:5" ht="12" customHeight="1" x14ac:dyDescent="0.25">
      <c r="A133" s="13" t="s">
        <v>194</v>
      </c>
      <c r="B133" s="10" t="s">
        <v>379</v>
      </c>
      <c r="C133" s="210"/>
      <c r="D133" s="301"/>
      <c r="E133" s="137"/>
    </row>
    <row r="134" spans="1:5" ht="12" customHeight="1" thickBot="1" x14ac:dyDescent="0.3">
      <c r="A134" s="11" t="s">
        <v>195</v>
      </c>
      <c r="B134" s="10" t="s">
        <v>380</v>
      </c>
      <c r="C134" s="210"/>
      <c r="D134" s="301"/>
      <c r="E134" s="137"/>
    </row>
    <row r="135" spans="1:5" ht="12" customHeight="1" thickBot="1" x14ac:dyDescent="0.3">
      <c r="A135" s="18" t="s">
        <v>13</v>
      </c>
      <c r="B135" s="63" t="s">
        <v>372</v>
      </c>
      <c r="C135" s="209">
        <f>SUM(C136:C141)</f>
        <v>0</v>
      </c>
      <c r="D135" s="299">
        <f>SUM(D136:D141)</f>
        <v>0</v>
      </c>
      <c r="E135" s="136">
        <f>SUM(E136:E141)</f>
        <v>0</v>
      </c>
    </row>
    <row r="136" spans="1:5" ht="12" customHeight="1" x14ac:dyDescent="0.25">
      <c r="A136" s="13" t="s">
        <v>60</v>
      </c>
      <c r="B136" s="7" t="s">
        <v>381</v>
      </c>
      <c r="C136" s="210"/>
      <c r="D136" s="301"/>
      <c r="E136" s="137"/>
    </row>
    <row r="137" spans="1:5" ht="12" customHeight="1" x14ac:dyDescent="0.25">
      <c r="A137" s="13" t="s">
        <v>61</v>
      </c>
      <c r="B137" s="7" t="s">
        <v>373</v>
      </c>
      <c r="C137" s="210"/>
      <c r="D137" s="301"/>
      <c r="E137" s="137"/>
    </row>
    <row r="138" spans="1:5" ht="12" customHeight="1" x14ac:dyDescent="0.25">
      <c r="A138" s="13" t="s">
        <v>62</v>
      </c>
      <c r="B138" s="7" t="s">
        <v>374</v>
      </c>
      <c r="C138" s="210"/>
      <c r="D138" s="301"/>
      <c r="E138" s="137"/>
    </row>
    <row r="139" spans="1:5" ht="12" customHeight="1" x14ac:dyDescent="0.25">
      <c r="A139" s="13" t="s">
        <v>120</v>
      </c>
      <c r="B139" s="7" t="s">
        <v>375</v>
      </c>
      <c r="C139" s="210"/>
      <c r="D139" s="301"/>
      <c r="E139" s="137"/>
    </row>
    <row r="140" spans="1:5" ht="12" customHeight="1" x14ac:dyDescent="0.25">
      <c r="A140" s="13" t="s">
        <v>121</v>
      </c>
      <c r="B140" s="7" t="s">
        <v>376</v>
      </c>
      <c r="C140" s="210"/>
      <c r="D140" s="301"/>
      <c r="E140" s="137"/>
    </row>
    <row r="141" spans="1:5" ht="12" customHeight="1" thickBot="1" x14ac:dyDescent="0.3">
      <c r="A141" s="11" t="s">
        <v>122</v>
      </c>
      <c r="B141" s="7" t="s">
        <v>377</v>
      </c>
      <c r="C141" s="210"/>
      <c r="D141" s="301"/>
      <c r="E141" s="137"/>
    </row>
    <row r="142" spans="1:5" ht="12" customHeight="1" thickBot="1" x14ac:dyDescent="0.3">
      <c r="A142" s="18" t="s">
        <v>14</v>
      </c>
      <c r="B142" s="63" t="s">
        <v>385</v>
      </c>
      <c r="C142" s="215">
        <f>+C143+C144+C145+C146</f>
        <v>0</v>
      </c>
      <c r="D142" s="303">
        <f>+D143+D144+D145+D146</f>
        <v>0</v>
      </c>
      <c r="E142" s="252">
        <f>+E143+E144+E145+E146</f>
        <v>3680858</v>
      </c>
    </row>
    <row r="143" spans="1:5" ht="12" customHeight="1" x14ac:dyDescent="0.25">
      <c r="A143" s="13" t="s">
        <v>63</v>
      </c>
      <c r="B143" s="7" t="s">
        <v>296</v>
      </c>
      <c r="C143" s="210"/>
      <c r="D143" s="301"/>
      <c r="E143" s="137"/>
    </row>
    <row r="144" spans="1:5" ht="12" customHeight="1" x14ac:dyDescent="0.25">
      <c r="A144" s="13" t="s">
        <v>64</v>
      </c>
      <c r="B144" s="7" t="s">
        <v>297</v>
      </c>
      <c r="C144" s="210"/>
      <c r="D144" s="301"/>
      <c r="E144" s="137">
        <v>3680858</v>
      </c>
    </row>
    <row r="145" spans="1:9" ht="12" customHeight="1" x14ac:dyDescent="0.25">
      <c r="A145" s="13" t="s">
        <v>213</v>
      </c>
      <c r="B145" s="7" t="s">
        <v>386</v>
      </c>
      <c r="C145" s="210"/>
      <c r="D145" s="301"/>
      <c r="E145" s="137"/>
    </row>
    <row r="146" spans="1:9" ht="12" customHeight="1" thickBot="1" x14ac:dyDescent="0.3">
      <c r="A146" s="11" t="s">
        <v>214</v>
      </c>
      <c r="B146" s="5" t="s">
        <v>316</v>
      </c>
      <c r="C146" s="210"/>
      <c r="D146" s="301"/>
      <c r="E146" s="137"/>
    </row>
    <row r="147" spans="1:9" ht="12" customHeight="1" thickBot="1" x14ac:dyDescent="0.3">
      <c r="A147" s="18" t="s">
        <v>15</v>
      </c>
      <c r="B147" s="63" t="s">
        <v>387</v>
      </c>
      <c r="C147" s="291">
        <f>SUM(C148:C152)</f>
        <v>0</v>
      </c>
      <c r="D147" s="304">
        <f>SUM(D148:D152)</f>
        <v>0</v>
      </c>
      <c r="E147" s="285">
        <f>SUM(E148:E152)</f>
        <v>0</v>
      </c>
    </row>
    <row r="148" spans="1:9" ht="12" customHeight="1" x14ac:dyDescent="0.25">
      <c r="A148" s="13" t="s">
        <v>65</v>
      </c>
      <c r="B148" s="7" t="s">
        <v>382</v>
      </c>
      <c r="C148" s="210"/>
      <c r="D148" s="301"/>
      <c r="E148" s="137"/>
    </row>
    <row r="149" spans="1:9" ht="12" customHeight="1" x14ac:dyDescent="0.25">
      <c r="A149" s="13" t="s">
        <v>66</v>
      </c>
      <c r="B149" s="7" t="s">
        <v>389</v>
      </c>
      <c r="C149" s="210"/>
      <c r="D149" s="301"/>
      <c r="E149" s="137"/>
    </row>
    <row r="150" spans="1:9" ht="12" customHeight="1" x14ac:dyDescent="0.25">
      <c r="A150" s="13" t="s">
        <v>225</v>
      </c>
      <c r="B150" s="7" t="s">
        <v>384</v>
      </c>
      <c r="C150" s="210"/>
      <c r="D150" s="301"/>
      <c r="E150" s="137"/>
    </row>
    <row r="151" spans="1:9" ht="12" customHeight="1" x14ac:dyDescent="0.25">
      <c r="A151" s="13" t="s">
        <v>226</v>
      </c>
      <c r="B151" s="7" t="s">
        <v>390</v>
      </c>
      <c r="C151" s="210"/>
      <c r="D151" s="301"/>
      <c r="E151" s="137"/>
    </row>
    <row r="152" spans="1:9" ht="12" customHeight="1" thickBot="1" x14ac:dyDescent="0.3">
      <c r="A152" s="13" t="s">
        <v>388</v>
      </c>
      <c r="B152" s="7" t="s">
        <v>391</v>
      </c>
      <c r="C152" s="210"/>
      <c r="D152" s="301"/>
      <c r="E152" s="137"/>
    </row>
    <row r="153" spans="1:9" ht="12" customHeight="1" thickBot="1" x14ac:dyDescent="0.3">
      <c r="A153" s="18" t="s">
        <v>16</v>
      </c>
      <c r="B153" s="63" t="s">
        <v>392</v>
      </c>
      <c r="C153" s="292"/>
      <c r="D153" s="305"/>
      <c r="E153" s="286"/>
    </row>
    <row r="154" spans="1:9" ht="12" customHeight="1" thickBot="1" x14ac:dyDescent="0.3">
      <c r="A154" s="18" t="s">
        <v>17</v>
      </c>
      <c r="B154" s="63" t="s">
        <v>393</v>
      </c>
      <c r="C154" s="292"/>
      <c r="D154" s="305"/>
      <c r="E154" s="286"/>
    </row>
    <row r="155" spans="1:9" ht="15" customHeight="1" thickBot="1" x14ac:dyDescent="0.3">
      <c r="A155" s="18" t="s">
        <v>18</v>
      </c>
      <c r="B155" s="63" t="s">
        <v>395</v>
      </c>
      <c r="C155" s="293">
        <f>+C131+C135+C142+C147+C153+C154</f>
        <v>0</v>
      </c>
      <c r="D155" s="306">
        <f>+D131+D135+D142+D147+D153+D154</f>
        <v>0</v>
      </c>
      <c r="E155" s="287">
        <f>+E131+E135+E142+E147+E153+E154</f>
        <v>3680858</v>
      </c>
      <c r="F155" s="233"/>
      <c r="G155" s="234"/>
      <c r="H155" s="234"/>
      <c r="I155" s="234"/>
    </row>
    <row r="156" spans="1:9" s="222" customFormat="1" ht="12.95" customHeight="1" thickBot="1" x14ac:dyDescent="0.25">
      <c r="A156" s="146" t="s">
        <v>19</v>
      </c>
      <c r="B156" s="196" t="s">
        <v>394</v>
      </c>
      <c r="C156" s="293">
        <f>+C130+C155</f>
        <v>822704621</v>
      </c>
      <c r="D156" s="306">
        <f>+D130+D155</f>
        <v>0</v>
      </c>
      <c r="E156" s="287">
        <f>+E130+E155</f>
        <v>227822610</v>
      </c>
    </row>
    <row r="157" spans="1:9" ht="7.5" customHeight="1" x14ac:dyDescent="0.25"/>
    <row r="158" spans="1:9" x14ac:dyDescent="0.25">
      <c r="A158" s="450" t="s">
        <v>298</v>
      </c>
      <c r="B158" s="450"/>
      <c r="C158" s="450"/>
      <c r="D158" s="450"/>
      <c r="E158" s="450"/>
    </row>
    <row r="159" spans="1:9" ht="15" customHeight="1" thickBot="1" x14ac:dyDescent="0.3">
      <c r="A159" s="441" t="s">
        <v>108</v>
      </c>
      <c r="B159" s="441"/>
      <c r="C159" s="148"/>
      <c r="E159" s="148" t="str">
        <f>E91</f>
        <v xml:space="preserve"> Forintban!</v>
      </c>
    </row>
    <row r="160" spans="1:9" ht="25.5" customHeight="1" thickBot="1" x14ac:dyDescent="0.3">
      <c r="A160" s="18">
        <v>1</v>
      </c>
      <c r="B160" s="23" t="s">
        <v>396</v>
      </c>
      <c r="C160" s="298">
        <f>+C63-C130</f>
        <v>-193871945</v>
      </c>
      <c r="D160" s="209">
        <f>+D63-D130</f>
        <v>0</v>
      </c>
      <c r="E160" s="136">
        <f>+E63-E130</f>
        <v>106437573</v>
      </c>
    </row>
    <row r="161" spans="1:5" ht="32.25" customHeight="1" thickBot="1" x14ac:dyDescent="0.3">
      <c r="A161" s="18" t="s">
        <v>10</v>
      </c>
      <c r="B161" s="23" t="s">
        <v>402</v>
      </c>
      <c r="C161" s="209">
        <f>+C87-C155</f>
        <v>193841945</v>
      </c>
      <c r="D161" s="209">
        <f>+D87-D155</f>
        <v>0</v>
      </c>
      <c r="E161" s="136">
        <f>+E87-E155</f>
        <v>201981504</v>
      </c>
    </row>
  </sheetData>
  <mergeCells count="12">
    <mergeCell ref="A91:B91"/>
    <mergeCell ref="A92:A93"/>
    <mergeCell ref="B92:B93"/>
    <mergeCell ref="C92:E92"/>
    <mergeCell ref="A158:E158"/>
    <mergeCell ref="A159:B159"/>
    <mergeCell ref="A2:B2"/>
    <mergeCell ref="A3:A4"/>
    <mergeCell ref="B3:B4"/>
    <mergeCell ref="C3:E3"/>
    <mergeCell ref="A1:E1"/>
    <mergeCell ref="A90:E90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Önkormányzat
2018. I. félévi KÖLTSÉGVETÉS
KÖTELEZŐ FELADATAINAK MÉRLEGE&amp;10
&amp;R&amp;"Times New Roman CE,Félkövér dőlt"&amp;11 1.2. melléklet </oddHeader>
  </headerFooter>
  <rowBreaks count="2" manualBreakCount="2">
    <brk id="75" max="4" man="1"/>
    <brk id="8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6A91E-AD5E-4C26-90E9-03FE88521D01}">
  <sheetPr>
    <tabColor rgb="FF92D050"/>
  </sheetPr>
  <dimension ref="A1:I161"/>
  <sheetViews>
    <sheetView topLeftCell="A90" zoomScale="130" zoomScaleNormal="130" zoomScaleSheetLayoutView="100" workbookViewId="0">
      <selection activeCell="E93" sqref="E93"/>
    </sheetView>
  </sheetViews>
  <sheetFormatPr defaultRowHeight="15.75" x14ac:dyDescent="0.25"/>
  <cols>
    <col min="1" max="1" width="9.5" style="197" customWidth="1"/>
    <col min="2" max="2" width="59.6640625" style="197" customWidth="1"/>
    <col min="3" max="3" width="17.33203125" style="198" customWidth="1"/>
    <col min="4" max="5" width="17.33203125" style="220" customWidth="1"/>
    <col min="6" max="16384" width="9.33203125" style="220"/>
  </cols>
  <sheetData>
    <row r="1" spans="1:5" ht="15.95" customHeight="1" x14ac:dyDescent="0.25">
      <c r="A1" s="440" t="s">
        <v>6</v>
      </c>
      <c r="B1" s="440"/>
      <c r="C1" s="440"/>
      <c r="D1" s="440"/>
      <c r="E1" s="440"/>
    </row>
    <row r="2" spans="1:5" ht="15.95" customHeight="1" thickBot="1" x14ac:dyDescent="0.3">
      <c r="A2" s="441" t="s">
        <v>106</v>
      </c>
      <c r="B2" s="441"/>
      <c r="C2" s="294"/>
      <c r="E2" s="294" t="str">
        <f>'1.2.sz.mell.'!E2</f>
        <v xml:space="preserve"> Forintban!</v>
      </c>
    </row>
    <row r="3" spans="1:5" x14ac:dyDescent="0.25">
      <c r="A3" s="443" t="s">
        <v>55</v>
      </c>
      <c r="B3" s="445" t="s">
        <v>8</v>
      </c>
      <c r="C3" s="447" t="str">
        <f>+CONCATENATE(LEFT(ÖSSZEFÜGGÉSEK!A6,4),". évi")</f>
        <v>2018. évi</v>
      </c>
      <c r="D3" s="448"/>
      <c r="E3" s="449"/>
    </row>
    <row r="4" spans="1:5" ht="24.75" thickBot="1" x14ac:dyDescent="0.3">
      <c r="A4" s="444"/>
      <c r="B4" s="446"/>
      <c r="C4" s="296" t="s">
        <v>442</v>
      </c>
      <c r="D4" s="295" t="s">
        <v>443</v>
      </c>
      <c r="E4" s="431" t="str">
        <f>+CONCATENATE(LEFT(ÖSSZEFÜGGÉSEK!A6,4),". VI. 30.",CHAR(10),"teljesítés")</f>
        <v>2018. VI. 30.
teljesítés</v>
      </c>
    </row>
    <row r="5" spans="1:5" s="221" customFormat="1" ht="12" customHeight="1" thickBot="1" x14ac:dyDescent="0.25">
      <c r="A5" s="217" t="s">
        <v>409</v>
      </c>
      <c r="B5" s="218" t="s">
        <v>410</v>
      </c>
      <c r="C5" s="218" t="s">
        <v>411</v>
      </c>
      <c r="D5" s="218" t="s">
        <v>413</v>
      </c>
      <c r="E5" s="297" t="s">
        <v>412</v>
      </c>
    </row>
    <row r="6" spans="1:5" s="222" customFormat="1" ht="12" customHeight="1" thickBot="1" x14ac:dyDescent="0.25">
      <c r="A6" s="18" t="s">
        <v>9</v>
      </c>
      <c r="B6" s="19" t="s">
        <v>178</v>
      </c>
      <c r="C6" s="209">
        <f>+C7+C8+C9+C10+C11+C12</f>
        <v>0</v>
      </c>
      <c r="D6" s="209">
        <f>+D7+D8+D9+D10+D11+D12</f>
        <v>0</v>
      </c>
      <c r="E6" s="136">
        <f>+E7+E8+E9+E10+E11+E12</f>
        <v>0</v>
      </c>
    </row>
    <row r="7" spans="1:5" s="222" customFormat="1" ht="12" customHeight="1" x14ac:dyDescent="0.2">
      <c r="A7" s="13" t="s">
        <v>67</v>
      </c>
      <c r="B7" s="223" t="s">
        <v>179</v>
      </c>
      <c r="C7" s="211"/>
      <c r="D7" s="211"/>
      <c r="E7" s="138"/>
    </row>
    <row r="8" spans="1:5" s="222" customFormat="1" ht="12" customHeight="1" x14ac:dyDescent="0.2">
      <c r="A8" s="12" t="s">
        <v>68</v>
      </c>
      <c r="B8" s="224" t="s">
        <v>180</v>
      </c>
      <c r="C8" s="210"/>
      <c r="D8" s="210"/>
      <c r="E8" s="137"/>
    </row>
    <row r="9" spans="1:5" s="222" customFormat="1" ht="12" customHeight="1" x14ac:dyDescent="0.2">
      <c r="A9" s="12" t="s">
        <v>69</v>
      </c>
      <c r="B9" s="224" t="s">
        <v>181</v>
      </c>
      <c r="C9" s="210"/>
      <c r="D9" s="210"/>
      <c r="E9" s="137"/>
    </row>
    <row r="10" spans="1:5" s="222" customFormat="1" ht="12" customHeight="1" x14ac:dyDescent="0.2">
      <c r="A10" s="12" t="s">
        <v>70</v>
      </c>
      <c r="B10" s="224" t="s">
        <v>182</v>
      </c>
      <c r="C10" s="210"/>
      <c r="D10" s="210"/>
      <c r="E10" s="137"/>
    </row>
    <row r="11" spans="1:5" s="222" customFormat="1" ht="12" customHeight="1" x14ac:dyDescent="0.2">
      <c r="A11" s="12" t="s">
        <v>102</v>
      </c>
      <c r="B11" s="144" t="s">
        <v>354</v>
      </c>
      <c r="C11" s="210"/>
      <c r="D11" s="210"/>
      <c r="E11" s="137"/>
    </row>
    <row r="12" spans="1:5" s="222" customFormat="1" ht="12" customHeight="1" thickBot="1" x14ac:dyDescent="0.25">
      <c r="A12" s="14" t="s">
        <v>71</v>
      </c>
      <c r="B12" s="145" t="s">
        <v>355</v>
      </c>
      <c r="C12" s="210"/>
      <c r="D12" s="210"/>
      <c r="E12" s="137"/>
    </row>
    <row r="13" spans="1:5" s="222" customFormat="1" ht="12" customHeight="1" thickBot="1" x14ac:dyDescent="0.25">
      <c r="A13" s="18" t="s">
        <v>10</v>
      </c>
      <c r="B13" s="143" t="s">
        <v>183</v>
      </c>
      <c r="C13" s="209">
        <f>+C14+C15+C16+C17+C18</f>
        <v>0</v>
      </c>
      <c r="D13" s="209">
        <f>+D14+D15+D16+D17+D18</f>
        <v>0</v>
      </c>
      <c r="E13" s="136">
        <f>+E14+E15+E16+E17+E18</f>
        <v>0</v>
      </c>
    </row>
    <row r="14" spans="1:5" s="222" customFormat="1" ht="12" customHeight="1" x14ac:dyDescent="0.2">
      <c r="A14" s="13" t="s">
        <v>73</v>
      </c>
      <c r="B14" s="223" t="s">
        <v>184</v>
      </c>
      <c r="C14" s="211"/>
      <c r="D14" s="211"/>
      <c r="E14" s="138"/>
    </row>
    <row r="15" spans="1:5" s="222" customFormat="1" ht="12" customHeight="1" x14ac:dyDescent="0.2">
      <c r="A15" s="12" t="s">
        <v>74</v>
      </c>
      <c r="B15" s="224" t="s">
        <v>185</v>
      </c>
      <c r="C15" s="210"/>
      <c r="D15" s="210"/>
      <c r="E15" s="137"/>
    </row>
    <row r="16" spans="1:5" s="222" customFormat="1" ht="12" customHeight="1" x14ac:dyDescent="0.2">
      <c r="A16" s="12" t="s">
        <v>75</v>
      </c>
      <c r="B16" s="224" t="s">
        <v>346</v>
      </c>
      <c r="C16" s="210"/>
      <c r="D16" s="210"/>
      <c r="E16" s="137"/>
    </row>
    <row r="17" spans="1:5" s="222" customFormat="1" ht="12" customHeight="1" x14ac:dyDescent="0.2">
      <c r="A17" s="12" t="s">
        <v>76</v>
      </c>
      <c r="B17" s="224" t="s">
        <v>347</v>
      </c>
      <c r="C17" s="210"/>
      <c r="D17" s="210"/>
      <c r="E17" s="137"/>
    </row>
    <row r="18" spans="1:5" s="222" customFormat="1" ht="12" customHeight="1" x14ac:dyDescent="0.2">
      <c r="A18" s="12" t="s">
        <v>77</v>
      </c>
      <c r="B18" s="224" t="s">
        <v>186</v>
      </c>
      <c r="C18" s="210"/>
      <c r="D18" s="210"/>
      <c r="E18" s="137"/>
    </row>
    <row r="19" spans="1:5" s="222" customFormat="1" ht="12" customHeight="1" thickBot="1" x14ac:dyDescent="0.25">
      <c r="A19" s="14" t="s">
        <v>84</v>
      </c>
      <c r="B19" s="145" t="s">
        <v>187</v>
      </c>
      <c r="C19" s="212"/>
      <c r="D19" s="212"/>
      <c r="E19" s="139"/>
    </row>
    <row r="20" spans="1:5" s="222" customFormat="1" ht="12" customHeight="1" thickBot="1" x14ac:dyDescent="0.25">
      <c r="A20" s="18" t="s">
        <v>11</v>
      </c>
      <c r="B20" s="19" t="s">
        <v>188</v>
      </c>
      <c r="C20" s="209">
        <f>+C21+C22+C23+C24+C25</f>
        <v>0</v>
      </c>
      <c r="D20" s="209">
        <f>+D21+D22+D23+D24+D25</f>
        <v>0</v>
      </c>
      <c r="E20" s="136">
        <f>+E21+E22+E23+E24+E25</f>
        <v>0</v>
      </c>
    </row>
    <row r="21" spans="1:5" s="222" customFormat="1" ht="12" customHeight="1" x14ac:dyDescent="0.2">
      <c r="A21" s="13" t="s">
        <v>56</v>
      </c>
      <c r="B21" s="223" t="s">
        <v>189</v>
      </c>
      <c r="C21" s="211"/>
      <c r="D21" s="211"/>
      <c r="E21" s="138"/>
    </row>
    <row r="22" spans="1:5" s="222" customFormat="1" ht="12" customHeight="1" x14ac:dyDescent="0.2">
      <c r="A22" s="12" t="s">
        <v>57</v>
      </c>
      <c r="B22" s="224" t="s">
        <v>190</v>
      </c>
      <c r="C22" s="210"/>
      <c r="D22" s="210"/>
      <c r="E22" s="137"/>
    </row>
    <row r="23" spans="1:5" s="222" customFormat="1" ht="12" customHeight="1" x14ac:dyDescent="0.2">
      <c r="A23" s="12" t="s">
        <v>58</v>
      </c>
      <c r="B23" s="224" t="s">
        <v>348</v>
      </c>
      <c r="C23" s="210"/>
      <c r="D23" s="210"/>
      <c r="E23" s="137"/>
    </row>
    <row r="24" spans="1:5" s="222" customFormat="1" ht="12" customHeight="1" x14ac:dyDescent="0.2">
      <c r="A24" s="12" t="s">
        <v>59</v>
      </c>
      <c r="B24" s="224" t="s">
        <v>349</v>
      </c>
      <c r="C24" s="210"/>
      <c r="D24" s="210"/>
      <c r="E24" s="137"/>
    </row>
    <row r="25" spans="1:5" s="222" customFormat="1" ht="12" customHeight="1" x14ac:dyDescent="0.2">
      <c r="A25" s="12" t="s">
        <v>116</v>
      </c>
      <c r="B25" s="224" t="s">
        <v>191</v>
      </c>
      <c r="C25" s="210"/>
      <c r="D25" s="210"/>
      <c r="E25" s="137"/>
    </row>
    <row r="26" spans="1:5" s="222" customFormat="1" ht="12" customHeight="1" thickBot="1" x14ac:dyDescent="0.25">
      <c r="A26" s="14" t="s">
        <v>117</v>
      </c>
      <c r="B26" s="225" t="s">
        <v>192</v>
      </c>
      <c r="C26" s="212"/>
      <c r="D26" s="212"/>
      <c r="E26" s="139"/>
    </row>
    <row r="27" spans="1:5" s="222" customFormat="1" ht="12" customHeight="1" thickBot="1" x14ac:dyDescent="0.25">
      <c r="A27" s="18" t="s">
        <v>118</v>
      </c>
      <c r="B27" s="19" t="s">
        <v>521</v>
      </c>
      <c r="C27" s="215">
        <f>SUM(C28:C34)</f>
        <v>0</v>
      </c>
      <c r="D27" s="215">
        <f>SUM(D28:D34)</f>
        <v>0</v>
      </c>
      <c r="E27" s="252">
        <f>SUM(E28:E34)</f>
        <v>0</v>
      </c>
    </row>
    <row r="28" spans="1:5" s="222" customFormat="1" ht="12" customHeight="1" x14ac:dyDescent="0.2">
      <c r="A28" s="13" t="s">
        <v>193</v>
      </c>
      <c r="B28" s="223" t="s">
        <v>522</v>
      </c>
      <c r="C28" s="211">
        <f>+C29+C30+C31</f>
        <v>0</v>
      </c>
      <c r="D28" s="211">
        <f>+D29+D30+D31</f>
        <v>0</v>
      </c>
      <c r="E28" s="138">
        <f>+E29+E30+E31</f>
        <v>0</v>
      </c>
    </row>
    <row r="29" spans="1:5" s="222" customFormat="1" ht="12" customHeight="1" x14ac:dyDescent="0.2">
      <c r="A29" s="12" t="s">
        <v>194</v>
      </c>
      <c r="B29" s="224" t="s">
        <v>523</v>
      </c>
      <c r="C29" s="210"/>
      <c r="D29" s="210"/>
      <c r="E29" s="137"/>
    </row>
    <row r="30" spans="1:5" s="222" customFormat="1" ht="12" customHeight="1" x14ac:dyDescent="0.2">
      <c r="A30" s="12" t="s">
        <v>195</v>
      </c>
      <c r="B30" s="224" t="s">
        <v>524</v>
      </c>
      <c r="C30" s="210"/>
      <c r="D30" s="210"/>
      <c r="E30" s="137"/>
    </row>
    <row r="31" spans="1:5" s="222" customFormat="1" ht="12" customHeight="1" x14ac:dyDescent="0.2">
      <c r="A31" s="12" t="s">
        <v>196</v>
      </c>
      <c r="B31" s="224" t="s">
        <v>525</v>
      </c>
      <c r="C31" s="210"/>
      <c r="D31" s="210"/>
      <c r="E31" s="137"/>
    </row>
    <row r="32" spans="1:5" s="222" customFormat="1" ht="12" customHeight="1" x14ac:dyDescent="0.2">
      <c r="A32" s="12" t="s">
        <v>526</v>
      </c>
      <c r="B32" s="224" t="s">
        <v>197</v>
      </c>
      <c r="C32" s="210"/>
      <c r="D32" s="210"/>
      <c r="E32" s="137"/>
    </row>
    <row r="33" spans="1:5" s="222" customFormat="1" ht="12" customHeight="1" x14ac:dyDescent="0.2">
      <c r="A33" s="12" t="s">
        <v>527</v>
      </c>
      <c r="B33" s="224" t="s">
        <v>198</v>
      </c>
      <c r="C33" s="210"/>
      <c r="D33" s="210"/>
      <c r="E33" s="137"/>
    </row>
    <row r="34" spans="1:5" s="222" customFormat="1" ht="12" customHeight="1" thickBot="1" x14ac:dyDescent="0.25">
      <c r="A34" s="14" t="s">
        <v>528</v>
      </c>
      <c r="B34" s="389" t="s">
        <v>199</v>
      </c>
      <c r="C34" s="212"/>
      <c r="D34" s="212"/>
      <c r="E34" s="139"/>
    </row>
    <row r="35" spans="1:5" s="222" customFormat="1" ht="12" customHeight="1" thickBot="1" x14ac:dyDescent="0.25">
      <c r="A35" s="18" t="s">
        <v>13</v>
      </c>
      <c r="B35" s="19" t="s">
        <v>356</v>
      </c>
      <c r="C35" s="209">
        <f>SUM(C36:C46)</f>
        <v>0</v>
      </c>
      <c r="D35" s="209">
        <f>SUM(D36:D46)</f>
        <v>0</v>
      </c>
      <c r="E35" s="136">
        <f>SUM(E36:E46)</f>
        <v>0</v>
      </c>
    </row>
    <row r="36" spans="1:5" s="222" customFormat="1" ht="12" customHeight="1" x14ac:dyDescent="0.2">
      <c r="A36" s="13" t="s">
        <v>60</v>
      </c>
      <c r="B36" s="223" t="s">
        <v>202</v>
      </c>
      <c r="C36" s="211"/>
      <c r="D36" s="211"/>
      <c r="E36" s="138"/>
    </row>
    <row r="37" spans="1:5" s="222" customFormat="1" ht="12" customHeight="1" x14ac:dyDescent="0.2">
      <c r="A37" s="12" t="s">
        <v>61</v>
      </c>
      <c r="B37" s="224" t="s">
        <v>203</v>
      </c>
      <c r="C37" s="210"/>
      <c r="D37" s="210"/>
      <c r="E37" s="137"/>
    </row>
    <row r="38" spans="1:5" s="222" customFormat="1" ht="12" customHeight="1" x14ac:dyDescent="0.2">
      <c r="A38" s="12" t="s">
        <v>62</v>
      </c>
      <c r="B38" s="224" t="s">
        <v>204</v>
      </c>
      <c r="C38" s="210"/>
      <c r="D38" s="210"/>
      <c r="E38" s="137"/>
    </row>
    <row r="39" spans="1:5" s="222" customFormat="1" ht="12" customHeight="1" x14ac:dyDescent="0.2">
      <c r="A39" s="12" t="s">
        <v>120</v>
      </c>
      <c r="B39" s="224" t="s">
        <v>205</v>
      </c>
      <c r="C39" s="210"/>
      <c r="D39" s="210"/>
      <c r="E39" s="137"/>
    </row>
    <row r="40" spans="1:5" s="222" customFormat="1" ht="12" customHeight="1" x14ac:dyDescent="0.2">
      <c r="A40" s="12" t="s">
        <v>121</v>
      </c>
      <c r="B40" s="224" t="s">
        <v>206</v>
      </c>
      <c r="C40" s="210"/>
      <c r="D40" s="210"/>
      <c r="E40" s="137"/>
    </row>
    <row r="41" spans="1:5" s="222" customFormat="1" ht="12" customHeight="1" x14ac:dyDescent="0.2">
      <c r="A41" s="12" t="s">
        <v>122</v>
      </c>
      <c r="B41" s="224" t="s">
        <v>207</v>
      </c>
      <c r="C41" s="210"/>
      <c r="D41" s="210"/>
      <c r="E41" s="137"/>
    </row>
    <row r="42" spans="1:5" s="222" customFormat="1" ht="12" customHeight="1" x14ac:dyDescent="0.2">
      <c r="A42" s="12" t="s">
        <v>123</v>
      </c>
      <c r="B42" s="224" t="s">
        <v>208</v>
      </c>
      <c r="C42" s="210"/>
      <c r="D42" s="210"/>
      <c r="E42" s="137"/>
    </row>
    <row r="43" spans="1:5" s="222" customFormat="1" ht="12" customHeight="1" x14ac:dyDescent="0.2">
      <c r="A43" s="12" t="s">
        <v>124</v>
      </c>
      <c r="B43" s="224" t="s">
        <v>529</v>
      </c>
      <c r="C43" s="210"/>
      <c r="D43" s="210"/>
      <c r="E43" s="137"/>
    </row>
    <row r="44" spans="1:5" s="222" customFormat="1" ht="12" customHeight="1" x14ac:dyDescent="0.2">
      <c r="A44" s="12" t="s">
        <v>200</v>
      </c>
      <c r="B44" s="224" t="s">
        <v>210</v>
      </c>
      <c r="C44" s="213"/>
      <c r="D44" s="213"/>
      <c r="E44" s="140"/>
    </row>
    <row r="45" spans="1:5" s="222" customFormat="1" ht="12" customHeight="1" x14ac:dyDescent="0.2">
      <c r="A45" s="14" t="s">
        <v>201</v>
      </c>
      <c r="B45" s="225" t="s">
        <v>358</v>
      </c>
      <c r="C45" s="214"/>
      <c r="D45" s="214"/>
      <c r="E45" s="141"/>
    </row>
    <row r="46" spans="1:5" s="222" customFormat="1" ht="12" customHeight="1" thickBot="1" x14ac:dyDescent="0.25">
      <c r="A46" s="14" t="s">
        <v>357</v>
      </c>
      <c r="B46" s="145" t="s">
        <v>211</v>
      </c>
      <c r="C46" s="214"/>
      <c r="D46" s="214"/>
      <c r="E46" s="141"/>
    </row>
    <row r="47" spans="1:5" s="222" customFormat="1" ht="12" customHeight="1" thickBot="1" x14ac:dyDescent="0.25">
      <c r="A47" s="18" t="s">
        <v>14</v>
      </c>
      <c r="B47" s="19" t="s">
        <v>212</v>
      </c>
      <c r="C47" s="209">
        <f>SUM(C48:C52)</f>
        <v>0</v>
      </c>
      <c r="D47" s="209">
        <f>SUM(D48:D52)</f>
        <v>0</v>
      </c>
      <c r="E47" s="136">
        <f>SUM(E48:E52)</f>
        <v>0</v>
      </c>
    </row>
    <row r="48" spans="1:5" s="222" customFormat="1" ht="12" customHeight="1" x14ac:dyDescent="0.2">
      <c r="A48" s="13" t="s">
        <v>63</v>
      </c>
      <c r="B48" s="223" t="s">
        <v>216</v>
      </c>
      <c r="C48" s="263"/>
      <c r="D48" s="263"/>
      <c r="E48" s="142"/>
    </row>
    <row r="49" spans="1:5" s="222" customFormat="1" ht="12" customHeight="1" x14ac:dyDescent="0.2">
      <c r="A49" s="12" t="s">
        <v>64</v>
      </c>
      <c r="B49" s="224" t="s">
        <v>217</v>
      </c>
      <c r="C49" s="213"/>
      <c r="D49" s="213"/>
      <c r="E49" s="140"/>
    </row>
    <row r="50" spans="1:5" s="222" customFormat="1" ht="12" customHeight="1" x14ac:dyDescent="0.2">
      <c r="A50" s="12" t="s">
        <v>213</v>
      </c>
      <c r="B50" s="224" t="s">
        <v>218</v>
      </c>
      <c r="C50" s="213"/>
      <c r="D50" s="213"/>
      <c r="E50" s="140"/>
    </row>
    <row r="51" spans="1:5" s="222" customFormat="1" ht="12" customHeight="1" x14ac:dyDescent="0.2">
      <c r="A51" s="12" t="s">
        <v>214</v>
      </c>
      <c r="B51" s="224" t="s">
        <v>219</v>
      </c>
      <c r="C51" s="213"/>
      <c r="D51" s="213"/>
      <c r="E51" s="140"/>
    </row>
    <row r="52" spans="1:5" s="222" customFormat="1" ht="12" customHeight="1" thickBot="1" x14ac:dyDescent="0.25">
      <c r="A52" s="14" t="s">
        <v>215</v>
      </c>
      <c r="B52" s="145" t="s">
        <v>220</v>
      </c>
      <c r="C52" s="214"/>
      <c r="D52" s="214"/>
      <c r="E52" s="141"/>
    </row>
    <row r="53" spans="1:5" s="222" customFormat="1" ht="12" customHeight="1" thickBot="1" x14ac:dyDescent="0.25">
      <c r="A53" s="18" t="s">
        <v>125</v>
      </c>
      <c r="B53" s="19" t="s">
        <v>221</v>
      </c>
      <c r="C53" s="209">
        <f>SUM(C54:C56)</f>
        <v>0</v>
      </c>
      <c r="D53" s="209">
        <f>SUM(D54:D56)</f>
        <v>0</v>
      </c>
      <c r="E53" s="136">
        <f>SUM(E54:E56)</f>
        <v>0</v>
      </c>
    </row>
    <row r="54" spans="1:5" s="222" customFormat="1" ht="12" customHeight="1" x14ac:dyDescent="0.2">
      <c r="A54" s="13" t="s">
        <v>65</v>
      </c>
      <c r="B54" s="223" t="s">
        <v>222</v>
      </c>
      <c r="C54" s="211"/>
      <c r="D54" s="211"/>
      <c r="E54" s="138"/>
    </row>
    <row r="55" spans="1:5" s="222" customFormat="1" ht="12" customHeight="1" x14ac:dyDescent="0.2">
      <c r="A55" s="12" t="s">
        <v>66</v>
      </c>
      <c r="B55" s="224" t="s">
        <v>350</v>
      </c>
      <c r="C55" s="210"/>
      <c r="D55" s="210"/>
      <c r="E55" s="137"/>
    </row>
    <row r="56" spans="1:5" s="222" customFormat="1" ht="12" customHeight="1" x14ac:dyDescent="0.2">
      <c r="A56" s="12" t="s">
        <v>225</v>
      </c>
      <c r="B56" s="224" t="s">
        <v>223</v>
      </c>
      <c r="C56" s="210"/>
      <c r="D56" s="210"/>
      <c r="E56" s="137"/>
    </row>
    <row r="57" spans="1:5" s="222" customFormat="1" ht="12" customHeight="1" thickBot="1" x14ac:dyDescent="0.25">
      <c r="A57" s="14" t="s">
        <v>226</v>
      </c>
      <c r="B57" s="145" t="s">
        <v>224</v>
      </c>
      <c r="C57" s="212"/>
      <c r="D57" s="212"/>
      <c r="E57" s="139"/>
    </row>
    <row r="58" spans="1:5" s="222" customFormat="1" ht="12" customHeight="1" thickBot="1" x14ac:dyDescent="0.25">
      <c r="A58" s="18" t="s">
        <v>16</v>
      </c>
      <c r="B58" s="143" t="s">
        <v>227</v>
      </c>
      <c r="C58" s="209">
        <f>SUM(C59:C61)</f>
        <v>0</v>
      </c>
      <c r="D58" s="209">
        <f>SUM(D59:D61)</f>
        <v>0</v>
      </c>
      <c r="E58" s="136">
        <f>SUM(E59:E61)</f>
        <v>0</v>
      </c>
    </row>
    <row r="59" spans="1:5" s="222" customFormat="1" ht="12" customHeight="1" x14ac:dyDescent="0.2">
      <c r="A59" s="13" t="s">
        <v>126</v>
      </c>
      <c r="B59" s="223" t="s">
        <v>229</v>
      </c>
      <c r="C59" s="213"/>
      <c r="D59" s="213"/>
      <c r="E59" s="140"/>
    </row>
    <row r="60" spans="1:5" s="222" customFormat="1" ht="12" customHeight="1" x14ac:dyDescent="0.2">
      <c r="A60" s="12" t="s">
        <v>127</v>
      </c>
      <c r="B60" s="224" t="s">
        <v>351</v>
      </c>
      <c r="C60" s="213"/>
      <c r="D60" s="213"/>
      <c r="E60" s="140"/>
    </row>
    <row r="61" spans="1:5" s="222" customFormat="1" ht="12" customHeight="1" x14ac:dyDescent="0.2">
      <c r="A61" s="12" t="s">
        <v>160</v>
      </c>
      <c r="B61" s="224" t="s">
        <v>230</v>
      </c>
      <c r="C61" s="213"/>
      <c r="D61" s="213"/>
      <c r="E61" s="140"/>
    </row>
    <row r="62" spans="1:5" s="222" customFormat="1" ht="12" customHeight="1" thickBot="1" x14ac:dyDescent="0.25">
      <c r="A62" s="14" t="s">
        <v>228</v>
      </c>
      <c r="B62" s="145" t="s">
        <v>231</v>
      </c>
      <c r="C62" s="213"/>
      <c r="D62" s="213"/>
      <c r="E62" s="140"/>
    </row>
    <row r="63" spans="1:5" s="222" customFormat="1" ht="12" customHeight="1" thickBot="1" x14ac:dyDescent="0.25">
      <c r="A63" s="278" t="s">
        <v>398</v>
      </c>
      <c r="B63" s="19" t="s">
        <v>232</v>
      </c>
      <c r="C63" s="215">
        <f>+C6+C13+C20+C27+C35+C47+C53+C58</f>
        <v>0</v>
      </c>
      <c r="D63" s="215">
        <f>+D6+D13+D20+D27+D35+D47+D53+D58</f>
        <v>0</v>
      </c>
      <c r="E63" s="252">
        <f>+E6+E13+E20+E27+E35+E47+E53+E58</f>
        <v>0</v>
      </c>
    </row>
    <row r="64" spans="1:5" s="222" customFormat="1" ht="12" customHeight="1" thickBot="1" x14ac:dyDescent="0.25">
      <c r="A64" s="264" t="s">
        <v>233</v>
      </c>
      <c r="B64" s="143" t="s">
        <v>234</v>
      </c>
      <c r="C64" s="209">
        <f>SUM(C65:C67)</f>
        <v>0</v>
      </c>
      <c r="D64" s="209">
        <f>SUM(D65:D67)</f>
        <v>0</v>
      </c>
      <c r="E64" s="136">
        <f>SUM(E65:E67)</f>
        <v>0</v>
      </c>
    </row>
    <row r="65" spans="1:5" s="222" customFormat="1" ht="12" customHeight="1" x14ac:dyDescent="0.2">
      <c r="A65" s="13" t="s">
        <v>262</v>
      </c>
      <c r="B65" s="223" t="s">
        <v>235</v>
      </c>
      <c r="C65" s="213"/>
      <c r="D65" s="213"/>
      <c r="E65" s="140"/>
    </row>
    <row r="66" spans="1:5" s="222" customFormat="1" ht="12" customHeight="1" x14ac:dyDescent="0.2">
      <c r="A66" s="12" t="s">
        <v>271</v>
      </c>
      <c r="B66" s="224" t="s">
        <v>236</v>
      </c>
      <c r="C66" s="213"/>
      <c r="D66" s="213"/>
      <c r="E66" s="140"/>
    </row>
    <row r="67" spans="1:5" s="222" customFormat="1" ht="12" customHeight="1" thickBot="1" x14ac:dyDescent="0.25">
      <c r="A67" s="14" t="s">
        <v>272</v>
      </c>
      <c r="B67" s="274" t="s">
        <v>383</v>
      </c>
      <c r="C67" s="213"/>
      <c r="D67" s="213"/>
      <c r="E67" s="140"/>
    </row>
    <row r="68" spans="1:5" s="222" customFormat="1" ht="12" customHeight="1" thickBot="1" x14ac:dyDescent="0.25">
      <c r="A68" s="264" t="s">
        <v>238</v>
      </c>
      <c r="B68" s="143" t="s">
        <v>239</v>
      </c>
      <c r="C68" s="209">
        <f>SUM(C69:C72)</f>
        <v>0</v>
      </c>
      <c r="D68" s="209">
        <f>SUM(D69:D72)</f>
        <v>0</v>
      </c>
      <c r="E68" s="136">
        <f>SUM(E69:E72)</f>
        <v>0</v>
      </c>
    </row>
    <row r="69" spans="1:5" s="222" customFormat="1" ht="12" customHeight="1" x14ac:dyDescent="0.2">
      <c r="A69" s="13" t="s">
        <v>103</v>
      </c>
      <c r="B69" s="429" t="s">
        <v>240</v>
      </c>
      <c r="C69" s="213"/>
      <c r="D69" s="213"/>
      <c r="E69" s="140"/>
    </row>
    <row r="70" spans="1:5" s="222" customFormat="1" ht="12" customHeight="1" x14ac:dyDescent="0.2">
      <c r="A70" s="12" t="s">
        <v>104</v>
      </c>
      <c r="B70" s="429" t="s">
        <v>537</v>
      </c>
      <c r="C70" s="213"/>
      <c r="D70" s="213"/>
      <c r="E70" s="140"/>
    </row>
    <row r="71" spans="1:5" s="222" customFormat="1" ht="12" customHeight="1" x14ac:dyDescent="0.2">
      <c r="A71" s="12" t="s">
        <v>263</v>
      </c>
      <c r="B71" s="429" t="s">
        <v>241</v>
      </c>
      <c r="C71" s="213"/>
      <c r="D71" s="213"/>
      <c r="E71" s="140"/>
    </row>
    <row r="72" spans="1:5" s="222" customFormat="1" ht="12" customHeight="1" thickBot="1" x14ac:dyDescent="0.25">
      <c r="A72" s="14" t="s">
        <v>264</v>
      </c>
      <c r="B72" s="430" t="s">
        <v>538</v>
      </c>
      <c r="C72" s="213"/>
      <c r="D72" s="213"/>
      <c r="E72" s="140"/>
    </row>
    <row r="73" spans="1:5" s="222" customFormat="1" ht="12" customHeight="1" thickBot="1" x14ac:dyDescent="0.25">
      <c r="A73" s="264" t="s">
        <v>242</v>
      </c>
      <c r="B73" s="143" t="s">
        <v>243</v>
      </c>
      <c r="C73" s="209">
        <f>SUM(C74:C75)</f>
        <v>0</v>
      </c>
      <c r="D73" s="209">
        <f>SUM(D74:D75)</f>
        <v>0</v>
      </c>
      <c r="E73" s="136">
        <f>SUM(E74:E75)</f>
        <v>0</v>
      </c>
    </row>
    <row r="74" spans="1:5" s="222" customFormat="1" ht="12" customHeight="1" x14ac:dyDescent="0.2">
      <c r="A74" s="13" t="s">
        <v>265</v>
      </c>
      <c r="B74" s="223" t="s">
        <v>244</v>
      </c>
      <c r="C74" s="213"/>
      <c r="D74" s="213"/>
      <c r="E74" s="140"/>
    </row>
    <row r="75" spans="1:5" s="222" customFormat="1" ht="12" customHeight="1" thickBot="1" x14ac:dyDescent="0.25">
      <c r="A75" s="14" t="s">
        <v>266</v>
      </c>
      <c r="B75" s="145" t="s">
        <v>245</v>
      </c>
      <c r="C75" s="213"/>
      <c r="D75" s="213"/>
      <c r="E75" s="140"/>
    </row>
    <row r="76" spans="1:5" s="222" customFormat="1" ht="12" customHeight="1" thickBot="1" x14ac:dyDescent="0.25">
      <c r="A76" s="264" t="s">
        <v>246</v>
      </c>
      <c r="B76" s="143" t="s">
        <v>247</v>
      </c>
      <c r="C76" s="209">
        <f>SUM(C77:C79)</f>
        <v>0</v>
      </c>
      <c r="D76" s="209">
        <f>SUM(D77:D79)</f>
        <v>0</v>
      </c>
      <c r="E76" s="136">
        <f>SUM(E77:E79)</f>
        <v>0</v>
      </c>
    </row>
    <row r="77" spans="1:5" s="222" customFormat="1" ht="12" customHeight="1" x14ac:dyDescent="0.2">
      <c r="A77" s="13" t="s">
        <v>267</v>
      </c>
      <c r="B77" s="223" t="s">
        <v>248</v>
      </c>
      <c r="C77" s="213"/>
      <c r="D77" s="213"/>
      <c r="E77" s="140"/>
    </row>
    <row r="78" spans="1:5" s="222" customFormat="1" ht="12" customHeight="1" x14ac:dyDescent="0.2">
      <c r="A78" s="12" t="s">
        <v>268</v>
      </c>
      <c r="B78" s="224" t="s">
        <v>249</v>
      </c>
      <c r="C78" s="213"/>
      <c r="D78" s="213"/>
      <c r="E78" s="140"/>
    </row>
    <row r="79" spans="1:5" s="222" customFormat="1" ht="12" customHeight="1" thickBot="1" x14ac:dyDescent="0.25">
      <c r="A79" s="14" t="s">
        <v>269</v>
      </c>
      <c r="B79" s="145" t="s">
        <v>539</v>
      </c>
      <c r="C79" s="213"/>
      <c r="D79" s="213"/>
      <c r="E79" s="140"/>
    </row>
    <row r="80" spans="1:5" s="222" customFormat="1" ht="12" customHeight="1" thickBot="1" x14ac:dyDescent="0.25">
      <c r="A80" s="264" t="s">
        <v>250</v>
      </c>
      <c r="B80" s="143" t="s">
        <v>270</v>
      </c>
      <c r="C80" s="209">
        <f>SUM(C81:C84)</f>
        <v>0</v>
      </c>
      <c r="D80" s="209">
        <f>SUM(D81:D84)</f>
        <v>0</v>
      </c>
      <c r="E80" s="136">
        <f>SUM(E81:E84)</f>
        <v>0</v>
      </c>
    </row>
    <row r="81" spans="1:5" s="222" customFormat="1" ht="12" customHeight="1" x14ac:dyDescent="0.2">
      <c r="A81" s="227" t="s">
        <v>251</v>
      </c>
      <c r="B81" s="223" t="s">
        <v>252</v>
      </c>
      <c r="C81" s="213"/>
      <c r="D81" s="213"/>
      <c r="E81" s="140"/>
    </row>
    <row r="82" spans="1:5" s="222" customFormat="1" ht="12" customHeight="1" x14ac:dyDescent="0.2">
      <c r="A82" s="228" t="s">
        <v>253</v>
      </c>
      <c r="B82" s="224" t="s">
        <v>254</v>
      </c>
      <c r="C82" s="213"/>
      <c r="D82" s="213"/>
      <c r="E82" s="140"/>
    </row>
    <row r="83" spans="1:5" s="222" customFormat="1" ht="12" customHeight="1" x14ac:dyDescent="0.2">
      <c r="A83" s="228" t="s">
        <v>255</v>
      </c>
      <c r="B83" s="224" t="s">
        <v>256</v>
      </c>
      <c r="C83" s="213"/>
      <c r="D83" s="213"/>
      <c r="E83" s="140"/>
    </row>
    <row r="84" spans="1:5" s="222" customFormat="1" ht="12" customHeight="1" thickBot="1" x14ac:dyDescent="0.25">
      <c r="A84" s="229" t="s">
        <v>257</v>
      </c>
      <c r="B84" s="145" t="s">
        <v>258</v>
      </c>
      <c r="C84" s="213"/>
      <c r="D84" s="213"/>
      <c r="E84" s="140"/>
    </row>
    <row r="85" spans="1:5" s="222" customFormat="1" ht="12" customHeight="1" thickBot="1" x14ac:dyDescent="0.25">
      <c r="A85" s="264" t="s">
        <v>259</v>
      </c>
      <c r="B85" s="143" t="s">
        <v>397</v>
      </c>
      <c r="C85" s="266"/>
      <c r="D85" s="266"/>
      <c r="E85" s="267"/>
    </row>
    <row r="86" spans="1:5" s="222" customFormat="1" ht="13.5" customHeight="1" thickBot="1" x14ac:dyDescent="0.25">
      <c r="A86" s="264" t="s">
        <v>261</v>
      </c>
      <c r="B86" s="143" t="s">
        <v>260</v>
      </c>
      <c r="C86" s="266"/>
      <c r="D86" s="266"/>
      <c r="E86" s="267"/>
    </row>
    <row r="87" spans="1:5" s="222" customFormat="1" ht="15.75" customHeight="1" thickBot="1" x14ac:dyDescent="0.25">
      <c r="A87" s="264" t="s">
        <v>273</v>
      </c>
      <c r="B87" s="230" t="s">
        <v>400</v>
      </c>
      <c r="C87" s="215">
        <f>+C64+C68+C73+C76+C80+C86+C85</f>
        <v>0</v>
      </c>
      <c r="D87" s="215">
        <f>+D64+D68+D73+D76+D80+D86+D85</f>
        <v>0</v>
      </c>
      <c r="E87" s="252">
        <f>+E64+E68+E73+E76+E80+E86+E85</f>
        <v>0</v>
      </c>
    </row>
    <row r="88" spans="1:5" s="222" customFormat="1" ht="25.5" customHeight="1" thickBot="1" x14ac:dyDescent="0.25">
      <c r="A88" s="265" t="s">
        <v>399</v>
      </c>
      <c r="B88" s="231" t="s">
        <v>401</v>
      </c>
      <c r="C88" s="215">
        <f>+C63+C87</f>
        <v>0</v>
      </c>
      <c r="D88" s="215">
        <f>+D63+D87</f>
        <v>0</v>
      </c>
      <c r="E88" s="252">
        <f>+E63+E87</f>
        <v>0</v>
      </c>
    </row>
    <row r="89" spans="1:5" s="222" customFormat="1" ht="83.25" customHeight="1" x14ac:dyDescent="0.2">
      <c r="A89" s="3"/>
      <c r="B89" s="4"/>
      <c r="C89" s="147"/>
    </row>
    <row r="90" spans="1:5" ht="16.5" customHeight="1" x14ac:dyDescent="0.25">
      <c r="A90" s="440" t="s">
        <v>37</v>
      </c>
      <c r="B90" s="440"/>
      <c r="C90" s="440"/>
      <c r="D90" s="440"/>
      <c r="E90" s="440"/>
    </row>
    <row r="91" spans="1:5" s="232" customFormat="1" ht="16.5" customHeight="1" thickBot="1" x14ac:dyDescent="0.3">
      <c r="A91" s="442" t="s">
        <v>107</v>
      </c>
      <c r="B91" s="442"/>
      <c r="C91" s="67"/>
      <c r="E91" s="67" t="str">
        <f>E2</f>
        <v xml:space="preserve"> Forintban!</v>
      </c>
    </row>
    <row r="92" spans="1:5" x14ac:dyDescent="0.25">
      <c r="A92" s="443" t="s">
        <v>55</v>
      </c>
      <c r="B92" s="445" t="s">
        <v>444</v>
      </c>
      <c r="C92" s="447" t="str">
        <f>+CONCATENATE(LEFT(ÖSSZEFÜGGÉSEK!A6,4),". évi")</f>
        <v>2018. évi</v>
      </c>
      <c r="D92" s="448"/>
      <c r="E92" s="449"/>
    </row>
    <row r="93" spans="1:5" ht="24.75" thickBot="1" x14ac:dyDescent="0.3">
      <c r="A93" s="444"/>
      <c r="B93" s="446"/>
      <c r="C93" s="296" t="s">
        <v>442</v>
      </c>
      <c r="D93" s="295" t="s">
        <v>443</v>
      </c>
      <c r="E93" s="431" t="str">
        <f>+CONCATENATE(LEFT(ÖSSZEFÜGGÉSEK!A6,4),". VI. 30.",CHAR(10),"teljesítés")</f>
        <v>2018. VI. 30.
teljesítés</v>
      </c>
    </row>
    <row r="94" spans="1:5" s="221" customFormat="1" ht="12" customHeight="1" thickBot="1" x14ac:dyDescent="0.25">
      <c r="A94" s="25" t="s">
        <v>409</v>
      </c>
      <c r="B94" s="26" t="s">
        <v>410</v>
      </c>
      <c r="C94" s="26" t="s">
        <v>411</v>
      </c>
      <c r="D94" s="26" t="s">
        <v>413</v>
      </c>
      <c r="E94" s="307" t="s">
        <v>412</v>
      </c>
    </row>
    <row r="95" spans="1:5" ht="12" customHeight="1" thickBot="1" x14ac:dyDescent="0.3">
      <c r="A95" s="20" t="s">
        <v>9</v>
      </c>
      <c r="B95" s="24" t="s">
        <v>359</v>
      </c>
      <c r="C95" s="208">
        <f>C96+C97+C98+C99+C100+C113</f>
        <v>0</v>
      </c>
      <c r="D95" s="208">
        <f>D96+D97+D98+D99+D100+D113</f>
        <v>0</v>
      </c>
      <c r="E95" s="281">
        <f>E96+E97+E98+E99+E100+E113</f>
        <v>0</v>
      </c>
    </row>
    <row r="96" spans="1:5" ht="12" customHeight="1" x14ac:dyDescent="0.25">
      <c r="A96" s="15" t="s">
        <v>67</v>
      </c>
      <c r="B96" s="8" t="s">
        <v>38</v>
      </c>
      <c r="C96" s="288"/>
      <c r="D96" s="288"/>
      <c r="E96" s="282"/>
    </row>
    <row r="97" spans="1:5" ht="12" customHeight="1" x14ac:dyDescent="0.25">
      <c r="A97" s="12" t="s">
        <v>68</v>
      </c>
      <c r="B97" s="6" t="s">
        <v>128</v>
      </c>
      <c r="C97" s="210"/>
      <c r="D97" s="210"/>
      <c r="E97" s="137"/>
    </row>
    <row r="98" spans="1:5" ht="12" customHeight="1" x14ac:dyDescent="0.25">
      <c r="A98" s="12" t="s">
        <v>69</v>
      </c>
      <c r="B98" s="6" t="s">
        <v>95</v>
      </c>
      <c r="C98" s="212"/>
      <c r="D98" s="212"/>
      <c r="E98" s="139"/>
    </row>
    <row r="99" spans="1:5" ht="12" customHeight="1" x14ac:dyDescent="0.25">
      <c r="A99" s="12" t="s">
        <v>70</v>
      </c>
      <c r="B99" s="9" t="s">
        <v>129</v>
      </c>
      <c r="C99" s="212"/>
      <c r="D99" s="212"/>
      <c r="E99" s="139"/>
    </row>
    <row r="100" spans="1:5" ht="12" customHeight="1" x14ac:dyDescent="0.25">
      <c r="A100" s="12" t="s">
        <v>79</v>
      </c>
      <c r="B100" s="17" t="s">
        <v>130</v>
      </c>
      <c r="C100" s="212"/>
      <c r="D100" s="212"/>
      <c r="E100" s="139"/>
    </row>
    <row r="101" spans="1:5" ht="12" customHeight="1" x14ac:dyDescent="0.25">
      <c r="A101" s="12" t="s">
        <v>71</v>
      </c>
      <c r="B101" s="6" t="s">
        <v>364</v>
      </c>
      <c r="C101" s="212"/>
      <c r="D101" s="212"/>
      <c r="E101" s="139"/>
    </row>
    <row r="102" spans="1:5" ht="12" customHeight="1" x14ac:dyDescent="0.25">
      <c r="A102" s="12" t="s">
        <v>72</v>
      </c>
      <c r="B102" s="71" t="s">
        <v>363</v>
      </c>
      <c r="C102" s="212"/>
      <c r="D102" s="212"/>
      <c r="E102" s="139"/>
    </row>
    <row r="103" spans="1:5" ht="12" customHeight="1" x14ac:dyDescent="0.25">
      <c r="A103" s="12" t="s">
        <v>80</v>
      </c>
      <c r="B103" s="71" t="s">
        <v>362</v>
      </c>
      <c r="C103" s="212"/>
      <c r="D103" s="212"/>
      <c r="E103" s="139"/>
    </row>
    <row r="104" spans="1:5" ht="12" customHeight="1" x14ac:dyDescent="0.25">
      <c r="A104" s="12" t="s">
        <v>81</v>
      </c>
      <c r="B104" s="69" t="s">
        <v>276</v>
      </c>
      <c r="C104" s="212"/>
      <c r="D104" s="212"/>
      <c r="E104" s="139"/>
    </row>
    <row r="105" spans="1:5" ht="12" customHeight="1" x14ac:dyDescent="0.25">
      <c r="A105" s="12" t="s">
        <v>82</v>
      </c>
      <c r="B105" s="70" t="s">
        <v>277</v>
      </c>
      <c r="C105" s="212"/>
      <c r="D105" s="212"/>
      <c r="E105" s="139"/>
    </row>
    <row r="106" spans="1:5" ht="12" customHeight="1" x14ac:dyDescent="0.25">
      <c r="A106" s="12" t="s">
        <v>83</v>
      </c>
      <c r="B106" s="70" t="s">
        <v>278</v>
      </c>
      <c r="C106" s="212"/>
      <c r="D106" s="212"/>
      <c r="E106" s="139"/>
    </row>
    <row r="107" spans="1:5" ht="12" customHeight="1" x14ac:dyDescent="0.25">
      <c r="A107" s="12" t="s">
        <v>85</v>
      </c>
      <c r="B107" s="69" t="s">
        <v>279</v>
      </c>
      <c r="C107" s="212"/>
      <c r="D107" s="212"/>
      <c r="E107" s="139"/>
    </row>
    <row r="108" spans="1:5" ht="12" customHeight="1" x14ac:dyDescent="0.25">
      <c r="A108" s="12" t="s">
        <v>131</v>
      </c>
      <c r="B108" s="69" t="s">
        <v>280</v>
      </c>
      <c r="C108" s="212"/>
      <c r="D108" s="212"/>
      <c r="E108" s="139"/>
    </row>
    <row r="109" spans="1:5" ht="12" customHeight="1" x14ac:dyDescent="0.25">
      <c r="A109" s="12" t="s">
        <v>274</v>
      </c>
      <c r="B109" s="70" t="s">
        <v>281</v>
      </c>
      <c r="C109" s="212"/>
      <c r="D109" s="212"/>
      <c r="E109" s="139"/>
    </row>
    <row r="110" spans="1:5" ht="12" customHeight="1" x14ac:dyDescent="0.25">
      <c r="A110" s="11" t="s">
        <v>275</v>
      </c>
      <c r="B110" s="71" t="s">
        <v>282</v>
      </c>
      <c r="C110" s="212"/>
      <c r="D110" s="212"/>
      <c r="E110" s="139"/>
    </row>
    <row r="111" spans="1:5" ht="12" customHeight="1" x14ac:dyDescent="0.25">
      <c r="A111" s="12" t="s">
        <v>360</v>
      </c>
      <c r="B111" s="71" t="s">
        <v>283</v>
      </c>
      <c r="C111" s="212"/>
      <c r="D111" s="212"/>
      <c r="E111" s="139"/>
    </row>
    <row r="112" spans="1:5" ht="12" customHeight="1" x14ac:dyDescent="0.25">
      <c r="A112" s="14" t="s">
        <v>361</v>
      </c>
      <c r="B112" s="71" t="s">
        <v>284</v>
      </c>
      <c r="C112" s="212"/>
      <c r="D112" s="212"/>
      <c r="E112" s="139"/>
    </row>
    <row r="113" spans="1:5" ht="12" customHeight="1" x14ac:dyDescent="0.25">
      <c r="A113" s="12" t="s">
        <v>365</v>
      </c>
      <c r="B113" s="9" t="s">
        <v>39</v>
      </c>
      <c r="C113" s="210"/>
      <c r="D113" s="210"/>
      <c r="E113" s="137"/>
    </row>
    <row r="114" spans="1:5" ht="12" customHeight="1" x14ac:dyDescent="0.25">
      <c r="A114" s="12" t="s">
        <v>366</v>
      </c>
      <c r="B114" s="6" t="s">
        <v>368</v>
      </c>
      <c r="C114" s="210"/>
      <c r="D114" s="210"/>
      <c r="E114" s="137"/>
    </row>
    <row r="115" spans="1:5" ht="12" customHeight="1" thickBot="1" x14ac:dyDescent="0.3">
      <c r="A115" s="16" t="s">
        <v>367</v>
      </c>
      <c r="B115" s="277" t="s">
        <v>369</v>
      </c>
      <c r="C115" s="289"/>
      <c r="D115" s="289"/>
      <c r="E115" s="283"/>
    </row>
    <row r="116" spans="1:5" ht="12" customHeight="1" thickBot="1" x14ac:dyDescent="0.3">
      <c r="A116" s="275" t="s">
        <v>10</v>
      </c>
      <c r="B116" s="276" t="s">
        <v>285</v>
      </c>
      <c r="C116" s="290">
        <f>+C117+C119+C121</f>
        <v>0</v>
      </c>
      <c r="D116" s="209">
        <f>+D117+D119+D121</f>
        <v>0</v>
      </c>
      <c r="E116" s="284">
        <f>+E117+E119+E121</f>
        <v>0</v>
      </c>
    </row>
    <row r="117" spans="1:5" ht="12" customHeight="1" x14ac:dyDescent="0.25">
      <c r="A117" s="13" t="s">
        <v>73</v>
      </c>
      <c r="B117" s="6" t="s">
        <v>159</v>
      </c>
      <c r="C117" s="211"/>
      <c r="D117" s="300"/>
      <c r="E117" s="138"/>
    </row>
    <row r="118" spans="1:5" ht="12" customHeight="1" x14ac:dyDescent="0.25">
      <c r="A118" s="13" t="s">
        <v>74</v>
      </c>
      <c r="B118" s="10" t="s">
        <v>289</v>
      </c>
      <c r="C118" s="211"/>
      <c r="D118" s="300"/>
      <c r="E118" s="138"/>
    </row>
    <row r="119" spans="1:5" ht="12" customHeight="1" x14ac:dyDescent="0.25">
      <c r="A119" s="13" t="s">
        <v>75</v>
      </c>
      <c r="B119" s="10" t="s">
        <v>132</v>
      </c>
      <c r="C119" s="210"/>
      <c r="D119" s="301"/>
      <c r="E119" s="137"/>
    </row>
    <row r="120" spans="1:5" ht="12" customHeight="1" x14ac:dyDescent="0.25">
      <c r="A120" s="13" t="s">
        <v>76</v>
      </c>
      <c r="B120" s="10" t="s">
        <v>290</v>
      </c>
      <c r="C120" s="210"/>
      <c r="D120" s="301"/>
      <c r="E120" s="137"/>
    </row>
    <row r="121" spans="1:5" ht="12" customHeight="1" x14ac:dyDescent="0.25">
      <c r="A121" s="13" t="s">
        <v>77</v>
      </c>
      <c r="B121" s="145" t="s">
        <v>161</v>
      </c>
      <c r="C121" s="210"/>
      <c r="D121" s="301"/>
      <c r="E121" s="137"/>
    </row>
    <row r="122" spans="1:5" ht="12" customHeight="1" x14ac:dyDescent="0.25">
      <c r="A122" s="13" t="s">
        <v>84</v>
      </c>
      <c r="B122" s="144" t="s">
        <v>352</v>
      </c>
      <c r="C122" s="210"/>
      <c r="D122" s="301"/>
      <c r="E122" s="137"/>
    </row>
    <row r="123" spans="1:5" ht="12" customHeight="1" x14ac:dyDescent="0.25">
      <c r="A123" s="13" t="s">
        <v>86</v>
      </c>
      <c r="B123" s="219" t="s">
        <v>295</v>
      </c>
      <c r="C123" s="210"/>
      <c r="D123" s="301"/>
      <c r="E123" s="137"/>
    </row>
    <row r="124" spans="1:5" ht="22.5" x14ac:dyDescent="0.25">
      <c r="A124" s="13" t="s">
        <v>133</v>
      </c>
      <c r="B124" s="70" t="s">
        <v>278</v>
      </c>
      <c r="C124" s="210"/>
      <c r="D124" s="301"/>
      <c r="E124" s="137"/>
    </row>
    <row r="125" spans="1:5" ht="12" customHeight="1" x14ac:dyDescent="0.25">
      <c r="A125" s="13" t="s">
        <v>134</v>
      </c>
      <c r="B125" s="70" t="s">
        <v>294</v>
      </c>
      <c r="C125" s="210"/>
      <c r="D125" s="301"/>
      <c r="E125" s="137"/>
    </row>
    <row r="126" spans="1:5" ht="12" customHeight="1" x14ac:dyDescent="0.25">
      <c r="A126" s="13" t="s">
        <v>135</v>
      </c>
      <c r="B126" s="70" t="s">
        <v>293</v>
      </c>
      <c r="C126" s="210"/>
      <c r="D126" s="301"/>
      <c r="E126" s="137"/>
    </row>
    <row r="127" spans="1:5" ht="12" customHeight="1" x14ac:dyDescent="0.25">
      <c r="A127" s="13" t="s">
        <v>286</v>
      </c>
      <c r="B127" s="70" t="s">
        <v>281</v>
      </c>
      <c r="C127" s="210"/>
      <c r="D127" s="301"/>
      <c r="E127" s="137"/>
    </row>
    <row r="128" spans="1:5" ht="12" customHeight="1" x14ac:dyDescent="0.25">
      <c r="A128" s="13" t="s">
        <v>287</v>
      </c>
      <c r="B128" s="70" t="s">
        <v>292</v>
      </c>
      <c r="C128" s="210"/>
      <c r="D128" s="301"/>
      <c r="E128" s="137"/>
    </row>
    <row r="129" spans="1:5" ht="23.25" thickBot="1" x14ac:dyDescent="0.3">
      <c r="A129" s="11" t="s">
        <v>288</v>
      </c>
      <c r="B129" s="70" t="s">
        <v>291</v>
      </c>
      <c r="C129" s="212"/>
      <c r="D129" s="302"/>
      <c r="E129" s="139"/>
    </row>
    <row r="130" spans="1:5" ht="12" customHeight="1" thickBot="1" x14ac:dyDescent="0.3">
      <c r="A130" s="18" t="s">
        <v>11</v>
      </c>
      <c r="B130" s="63" t="s">
        <v>370</v>
      </c>
      <c r="C130" s="209">
        <f>+C95+C116</f>
        <v>0</v>
      </c>
      <c r="D130" s="299">
        <f>+D95+D116</f>
        <v>0</v>
      </c>
      <c r="E130" s="136">
        <f>+E95+E116</f>
        <v>0</v>
      </c>
    </row>
    <row r="131" spans="1:5" ht="12" customHeight="1" thickBot="1" x14ac:dyDescent="0.3">
      <c r="A131" s="18" t="s">
        <v>12</v>
      </c>
      <c r="B131" s="63" t="s">
        <v>445</v>
      </c>
      <c r="C131" s="209">
        <f>+C132+C133+C134</f>
        <v>0</v>
      </c>
      <c r="D131" s="299">
        <f>+D132+D133+D134</f>
        <v>0</v>
      </c>
      <c r="E131" s="136">
        <f>+E132+E133+E134</f>
        <v>0</v>
      </c>
    </row>
    <row r="132" spans="1:5" ht="12" customHeight="1" x14ac:dyDescent="0.25">
      <c r="A132" s="13" t="s">
        <v>193</v>
      </c>
      <c r="B132" s="10" t="s">
        <v>378</v>
      </c>
      <c r="C132" s="210"/>
      <c r="D132" s="301"/>
      <c r="E132" s="137"/>
    </row>
    <row r="133" spans="1:5" ht="12" customHeight="1" x14ac:dyDescent="0.25">
      <c r="A133" s="13" t="s">
        <v>194</v>
      </c>
      <c r="B133" s="10" t="s">
        <v>379</v>
      </c>
      <c r="C133" s="210"/>
      <c r="D133" s="301"/>
      <c r="E133" s="137"/>
    </row>
    <row r="134" spans="1:5" ht="12" customHeight="1" thickBot="1" x14ac:dyDescent="0.3">
      <c r="A134" s="11" t="s">
        <v>195</v>
      </c>
      <c r="B134" s="10" t="s">
        <v>380</v>
      </c>
      <c r="C134" s="210"/>
      <c r="D134" s="301"/>
      <c r="E134" s="137"/>
    </row>
    <row r="135" spans="1:5" ht="12" customHeight="1" thickBot="1" x14ac:dyDescent="0.3">
      <c r="A135" s="18" t="s">
        <v>13</v>
      </c>
      <c r="B135" s="63" t="s">
        <v>372</v>
      </c>
      <c r="C135" s="209">
        <f>SUM(C136:C141)</f>
        <v>0</v>
      </c>
      <c r="D135" s="299">
        <f>SUM(D136:D141)</f>
        <v>0</v>
      </c>
      <c r="E135" s="136">
        <f>SUM(E136:E141)</f>
        <v>0</v>
      </c>
    </row>
    <row r="136" spans="1:5" ht="12" customHeight="1" x14ac:dyDescent="0.25">
      <c r="A136" s="13" t="s">
        <v>60</v>
      </c>
      <c r="B136" s="7" t="s">
        <v>381</v>
      </c>
      <c r="C136" s="210"/>
      <c r="D136" s="301"/>
      <c r="E136" s="137"/>
    </row>
    <row r="137" spans="1:5" ht="12" customHeight="1" x14ac:dyDescent="0.25">
      <c r="A137" s="13" t="s">
        <v>61</v>
      </c>
      <c r="B137" s="7" t="s">
        <v>373</v>
      </c>
      <c r="C137" s="210"/>
      <c r="D137" s="301"/>
      <c r="E137" s="137"/>
    </row>
    <row r="138" spans="1:5" ht="12" customHeight="1" x14ac:dyDescent="0.25">
      <c r="A138" s="13" t="s">
        <v>62</v>
      </c>
      <c r="B138" s="7" t="s">
        <v>374</v>
      </c>
      <c r="C138" s="210"/>
      <c r="D138" s="301"/>
      <c r="E138" s="137"/>
    </row>
    <row r="139" spans="1:5" ht="12" customHeight="1" x14ac:dyDescent="0.25">
      <c r="A139" s="13" t="s">
        <v>120</v>
      </c>
      <c r="B139" s="7" t="s">
        <v>375</v>
      </c>
      <c r="C139" s="210"/>
      <c r="D139" s="301"/>
      <c r="E139" s="137"/>
    </row>
    <row r="140" spans="1:5" ht="12" customHeight="1" x14ac:dyDescent="0.25">
      <c r="A140" s="13" t="s">
        <v>121</v>
      </c>
      <c r="B140" s="7" t="s">
        <v>376</v>
      </c>
      <c r="C140" s="210"/>
      <c r="D140" s="301"/>
      <c r="E140" s="137"/>
    </row>
    <row r="141" spans="1:5" ht="12" customHeight="1" thickBot="1" x14ac:dyDescent="0.3">
      <c r="A141" s="11" t="s">
        <v>122</v>
      </c>
      <c r="B141" s="7" t="s">
        <v>377</v>
      </c>
      <c r="C141" s="210"/>
      <c r="D141" s="301"/>
      <c r="E141" s="137"/>
    </row>
    <row r="142" spans="1:5" ht="12" customHeight="1" thickBot="1" x14ac:dyDescent="0.3">
      <c r="A142" s="18" t="s">
        <v>14</v>
      </c>
      <c r="B142" s="63" t="s">
        <v>385</v>
      </c>
      <c r="C142" s="215">
        <f>+C143+C144+C145+C146</f>
        <v>0</v>
      </c>
      <c r="D142" s="303">
        <f>+D143+D144+D145+D146</f>
        <v>0</v>
      </c>
      <c r="E142" s="252">
        <f>+E143+E144+E145+E146</f>
        <v>0</v>
      </c>
    </row>
    <row r="143" spans="1:5" ht="12" customHeight="1" x14ac:dyDescent="0.25">
      <c r="A143" s="13" t="s">
        <v>63</v>
      </c>
      <c r="B143" s="7" t="s">
        <v>296</v>
      </c>
      <c r="C143" s="210"/>
      <c r="D143" s="301"/>
      <c r="E143" s="137"/>
    </row>
    <row r="144" spans="1:5" ht="12" customHeight="1" x14ac:dyDescent="0.25">
      <c r="A144" s="13" t="s">
        <v>64</v>
      </c>
      <c r="B144" s="7" t="s">
        <v>297</v>
      </c>
      <c r="C144" s="210"/>
      <c r="D144" s="301"/>
      <c r="E144" s="137"/>
    </row>
    <row r="145" spans="1:9" ht="12" customHeight="1" x14ac:dyDescent="0.25">
      <c r="A145" s="13" t="s">
        <v>213</v>
      </c>
      <c r="B145" s="7" t="s">
        <v>386</v>
      </c>
      <c r="C145" s="210"/>
      <c r="D145" s="301"/>
      <c r="E145" s="137"/>
    </row>
    <row r="146" spans="1:9" ht="12" customHeight="1" thickBot="1" x14ac:dyDescent="0.3">
      <c r="A146" s="11" t="s">
        <v>214</v>
      </c>
      <c r="B146" s="5" t="s">
        <v>316</v>
      </c>
      <c r="C146" s="210"/>
      <c r="D146" s="301"/>
      <c r="E146" s="137"/>
    </row>
    <row r="147" spans="1:9" ht="12" customHeight="1" thickBot="1" x14ac:dyDescent="0.3">
      <c r="A147" s="18" t="s">
        <v>15</v>
      </c>
      <c r="B147" s="63" t="s">
        <v>387</v>
      </c>
      <c r="C147" s="291">
        <f>SUM(C148:C152)</f>
        <v>0</v>
      </c>
      <c r="D147" s="304">
        <f>SUM(D148:D152)</f>
        <v>0</v>
      </c>
      <c r="E147" s="285">
        <f>SUM(E148:E152)</f>
        <v>0</v>
      </c>
    </row>
    <row r="148" spans="1:9" ht="12" customHeight="1" x14ac:dyDescent="0.25">
      <c r="A148" s="13" t="s">
        <v>65</v>
      </c>
      <c r="B148" s="7" t="s">
        <v>382</v>
      </c>
      <c r="C148" s="210"/>
      <c r="D148" s="301"/>
      <c r="E148" s="137"/>
    </row>
    <row r="149" spans="1:9" ht="12" customHeight="1" x14ac:dyDescent="0.25">
      <c r="A149" s="13" t="s">
        <v>66</v>
      </c>
      <c r="B149" s="7" t="s">
        <v>389</v>
      </c>
      <c r="C149" s="210"/>
      <c r="D149" s="301"/>
      <c r="E149" s="137"/>
    </row>
    <row r="150" spans="1:9" ht="12" customHeight="1" x14ac:dyDescent="0.25">
      <c r="A150" s="13" t="s">
        <v>225</v>
      </c>
      <c r="B150" s="7" t="s">
        <v>384</v>
      </c>
      <c r="C150" s="210"/>
      <c r="D150" s="301"/>
      <c r="E150" s="137"/>
    </row>
    <row r="151" spans="1:9" ht="12" customHeight="1" x14ac:dyDescent="0.25">
      <c r="A151" s="13" t="s">
        <v>226</v>
      </c>
      <c r="B151" s="7" t="s">
        <v>390</v>
      </c>
      <c r="C151" s="210"/>
      <c r="D151" s="301"/>
      <c r="E151" s="137"/>
    </row>
    <row r="152" spans="1:9" ht="12" customHeight="1" thickBot="1" x14ac:dyDescent="0.3">
      <c r="A152" s="13" t="s">
        <v>388</v>
      </c>
      <c r="B152" s="7" t="s">
        <v>391</v>
      </c>
      <c r="C152" s="210"/>
      <c r="D152" s="301"/>
      <c r="E152" s="137"/>
    </row>
    <row r="153" spans="1:9" ht="12" customHeight="1" thickBot="1" x14ac:dyDescent="0.3">
      <c r="A153" s="18" t="s">
        <v>16</v>
      </c>
      <c r="B153" s="63" t="s">
        <v>392</v>
      </c>
      <c r="C153" s="292"/>
      <c r="D153" s="305"/>
      <c r="E153" s="286"/>
    </row>
    <row r="154" spans="1:9" ht="12" customHeight="1" thickBot="1" x14ac:dyDescent="0.3">
      <c r="A154" s="18" t="s">
        <v>17</v>
      </c>
      <c r="B154" s="63" t="s">
        <v>393</v>
      </c>
      <c r="C154" s="292"/>
      <c r="D154" s="305"/>
      <c r="E154" s="286"/>
    </row>
    <row r="155" spans="1:9" ht="15" customHeight="1" thickBot="1" x14ac:dyDescent="0.3">
      <c r="A155" s="18" t="s">
        <v>18</v>
      </c>
      <c r="B155" s="63" t="s">
        <v>395</v>
      </c>
      <c r="C155" s="293">
        <f>+C131+C135+C142+C147+C153+C154</f>
        <v>0</v>
      </c>
      <c r="D155" s="306">
        <f>+D131+D135+D142+D147+D153+D154</f>
        <v>0</v>
      </c>
      <c r="E155" s="287">
        <f>+E131+E135+E142+E147+E153+E154</f>
        <v>0</v>
      </c>
      <c r="F155" s="233"/>
      <c r="G155" s="234"/>
      <c r="H155" s="234"/>
      <c r="I155" s="234"/>
    </row>
    <row r="156" spans="1:9" s="222" customFormat="1" ht="12.95" customHeight="1" thickBot="1" x14ac:dyDescent="0.25">
      <c r="A156" s="146" t="s">
        <v>19</v>
      </c>
      <c r="B156" s="196" t="s">
        <v>394</v>
      </c>
      <c r="C156" s="293">
        <f>+C130+C155</f>
        <v>0</v>
      </c>
      <c r="D156" s="306">
        <f>+D130+D155</f>
        <v>0</v>
      </c>
      <c r="E156" s="287">
        <f>+E130+E155</f>
        <v>0</v>
      </c>
    </row>
    <row r="157" spans="1:9" ht="7.5" customHeight="1" x14ac:dyDescent="0.25"/>
    <row r="158" spans="1:9" x14ac:dyDescent="0.25">
      <c r="A158" s="450" t="s">
        <v>298</v>
      </c>
      <c r="B158" s="450"/>
      <c r="C158" s="450"/>
      <c r="D158" s="450"/>
      <c r="E158" s="450"/>
    </row>
    <row r="159" spans="1:9" ht="15" customHeight="1" thickBot="1" x14ac:dyDescent="0.3">
      <c r="A159" s="441" t="s">
        <v>108</v>
      </c>
      <c r="B159" s="441"/>
      <c r="C159" s="148"/>
      <c r="E159" s="148" t="str">
        <f>E91</f>
        <v xml:space="preserve"> Forintban!</v>
      </c>
    </row>
    <row r="160" spans="1:9" ht="25.5" customHeight="1" thickBot="1" x14ac:dyDescent="0.3">
      <c r="A160" s="18">
        <v>1</v>
      </c>
      <c r="B160" s="23" t="s">
        <v>396</v>
      </c>
      <c r="C160" s="298">
        <f>+C63-C130</f>
        <v>0</v>
      </c>
      <c r="D160" s="209">
        <f>+D63-D130</f>
        <v>0</v>
      </c>
      <c r="E160" s="136">
        <f>+E63-E130</f>
        <v>0</v>
      </c>
    </row>
    <row r="161" spans="1:5" ht="32.25" customHeight="1" thickBot="1" x14ac:dyDescent="0.3">
      <c r="A161" s="18" t="s">
        <v>10</v>
      </c>
      <c r="B161" s="23" t="s">
        <v>402</v>
      </c>
      <c r="C161" s="209">
        <f>+C87-C155</f>
        <v>0</v>
      </c>
      <c r="D161" s="209">
        <f>+D87-D155</f>
        <v>0</v>
      </c>
      <c r="E161" s="136">
        <f>+E87-E155</f>
        <v>0</v>
      </c>
    </row>
  </sheetData>
  <sheetProtection sheet="1" objects="1" scenarios="1"/>
  <mergeCells count="12">
    <mergeCell ref="A91:B91"/>
    <mergeCell ref="A92:A93"/>
    <mergeCell ref="B92:B93"/>
    <mergeCell ref="C92:E92"/>
    <mergeCell ref="A158:E158"/>
    <mergeCell ref="A159:B159"/>
    <mergeCell ref="A2:B2"/>
    <mergeCell ref="A3:A4"/>
    <mergeCell ref="B3:B4"/>
    <mergeCell ref="C3:E3"/>
    <mergeCell ref="A1:E1"/>
    <mergeCell ref="A90:E90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Önkormányzat
2018. I. félévi KÖLTSÉGVETÉS
ÖNKÉNT VÁLLALT FELADATAINAK MÉRLEGE&amp;10
&amp;R&amp;"Times New Roman CE,Félkövér dőlt"&amp;11 1.3. melléklet </oddHeader>
  </headerFooter>
  <rowBreaks count="2" manualBreakCount="2">
    <brk id="75" max="4" man="1"/>
    <brk id="89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51C8B-88C8-48E1-A94F-B17AEFE5EDCE}">
  <sheetPr>
    <tabColor rgb="FF92D050"/>
  </sheetPr>
  <dimension ref="A1:I161"/>
  <sheetViews>
    <sheetView zoomScale="130" zoomScaleNormal="130" zoomScaleSheetLayoutView="100" workbookViewId="0">
      <selection activeCell="F10" sqref="F10"/>
    </sheetView>
  </sheetViews>
  <sheetFormatPr defaultRowHeight="15.75" x14ac:dyDescent="0.25"/>
  <cols>
    <col min="1" max="1" width="9.5" style="197" customWidth="1"/>
    <col min="2" max="2" width="59.6640625" style="197" customWidth="1"/>
    <col min="3" max="3" width="17.33203125" style="198" customWidth="1"/>
    <col min="4" max="5" width="17.33203125" style="220" customWidth="1"/>
    <col min="6" max="16384" width="9.33203125" style="220"/>
  </cols>
  <sheetData>
    <row r="1" spans="1:5" ht="15.95" customHeight="1" x14ac:dyDescent="0.25">
      <c r="A1" s="440" t="s">
        <v>6</v>
      </c>
      <c r="B1" s="440"/>
      <c r="C1" s="440"/>
      <c r="D1" s="440"/>
      <c r="E1" s="440"/>
    </row>
    <row r="2" spans="1:5" ht="15.95" customHeight="1" thickBot="1" x14ac:dyDescent="0.3">
      <c r="A2" s="441" t="s">
        <v>106</v>
      </c>
      <c r="B2" s="441"/>
      <c r="C2" s="294"/>
      <c r="E2" s="294" t="str">
        <f>'1.3.sz.mell.'!E2</f>
        <v xml:space="preserve"> Forintban!</v>
      </c>
    </row>
    <row r="3" spans="1:5" x14ac:dyDescent="0.25">
      <c r="A3" s="443" t="s">
        <v>55</v>
      </c>
      <c r="B3" s="445" t="s">
        <v>8</v>
      </c>
      <c r="C3" s="447" t="str">
        <f>+CONCATENATE(LEFT(ÖSSZEFÜGGÉSEK!A6,4),". évi")</f>
        <v>2018. évi</v>
      </c>
      <c r="D3" s="448"/>
      <c r="E3" s="449"/>
    </row>
    <row r="4" spans="1:5" ht="24.75" thickBot="1" x14ac:dyDescent="0.3">
      <c r="A4" s="444"/>
      <c r="B4" s="446"/>
      <c r="C4" s="296" t="s">
        <v>442</v>
      </c>
      <c r="D4" s="295" t="s">
        <v>443</v>
      </c>
      <c r="E4" s="431" t="str">
        <f>+CONCATENATE(LEFT(ÖSSZEFÜGGÉSEK!A6,4),". VI. 30.",CHAR(10),"teljesítés")</f>
        <v>2018. VI. 30.
teljesítés</v>
      </c>
    </row>
    <row r="5" spans="1:5" s="221" customFormat="1" ht="12" customHeight="1" thickBot="1" x14ac:dyDescent="0.25">
      <c r="A5" s="217" t="s">
        <v>409</v>
      </c>
      <c r="B5" s="218" t="s">
        <v>410</v>
      </c>
      <c r="C5" s="218" t="s">
        <v>411</v>
      </c>
      <c r="D5" s="218" t="s">
        <v>413</v>
      </c>
      <c r="E5" s="297" t="s">
        <v>412</v>
      </c>
    </row>
    <row r="6" spans="1:5" s="222" customFormat="1" ht="12" customHeight="1" thickBot="1" x14ac:dyDescent="0.25">
      <c r="A6" s="18" t="s">
        <v>9</v>
      </c>
      <c r="B6" s="19" t="s">
        <v>178</v>
      </c>
      <c r="C6" s="209">
        <f>+C7+C8+C9+C10+C11+C12</f>
        <v>0</v>
      </c>
      <c r="D6" s="209">
        <f>+D7+D8+D9+D10+D11+D12</f>
        <v>0</v>
      </c>
      <c r="E6" s="136">
        <f>+E7+E8+E9+E10+E11+E12</f>
        <v>0</v>
      </c>
    </row>
    <row r="7" spans="1:5" s="222" customFormat="1" ht="12" customHeight="1" x14ac:dyDescent="0.2">
      <c r="A7" s="13" t="s">
        <v>67</v>
      </c>
      <c r="B7" s="223" t="s">
        <v>179</v>
      </c>
      <c r="C7" s="211"/>
      <c r="D7" s="211"/>
      <c r="E7" s="138"/>
    </row>
    <row r="8" spans="1:5" s="222" customFormat="1" ht="12" customHeight="1" x14ac:dyDescent="0.2">
      <c r="A8" s="12" t="s">
        <v>68</v>
      </c>
      <c r="B8" s="224" t="s">
        <v>180</v>
      </c>
      <c r="C8" s="210"/>
      <c r="D8" s="210"/>
      <c r="E8" s="137"/>
    </row>
    <row r="9" spans="1:5" s="222" customFormat="1" ht="12" customHeight="1" x14ac:dyDescent="0.2">
      <c r="A9" s="12" t="s">
        <v>69</v>
      </c>
      <c r="B9" s="224" t="s">
        <v>181</v>
      </c>
      <c r="C9" s="210"/>
      <c r="D9" s="210"/>
      <c r="E9" s="137"/>
    </row>
    <row r="10" spans="1:5" s="222" customFormat="1" ht="12" customHeight="1" x14ac:dyDescent="0.2">
      <c r="A10" s="12" t="s">
        <v>70</v>
      </c>
      <c r="B10" s="224" t="s">
        <v>182</v>
      </c>
      <c r="C10" s="210"/>
      <c r="D10" s="210"/>
      <c r="E10" s="137"/>
    </row>
    <row r="11" spans="1:5" s="222" customFormat="1" ht="12" customHeight="1" x14ac:dyDescent="0.2">
      <c r="A11" s="12" t="s">
        <v>102</v>
      </c>
      <c r="B11" s="144" t="s">
        <v>354</v>
      </c>
      <c r="C11" s="210"/>
      <c r="D11" s="210"/>
      <c r="E11" s="137"/>
    </row>
    <row r="12" spans="1:5" s="222" customFormat="1" ht="12" customHeight="1" thickBot="1" x14ac:dyDescent="0.25">
      <c r="A12" s="14" t="s">
        <v>71</v>
      </c>
      <c r="B12" s="145" t="s">
        <v>355</v>
      </c>
      <c r="C12" s="210"/>
      <c r="D12" s="210"/>
      <c r="E12" s="137"/>
    </row>
    <row r="13" spans="1:5" s="222" customFormat="1" ht="12" customHeight="1" thickBot="1" x14ac:dyDescent="0.25">
      <c r="A13" s="18" t="s">
        <v>10</v>
      </c>
      <c r="B13" s="143" t="s">
        <v>183</v>
      </c>
      <c r="C13" s="209">
        <f>+C14+C15+C16+C17+C18</f>
        <v>0</v>
      </c>
      <c r="D13" s="209">
        <f>+D14+D15+D16+D17+D18</f>
        <v>0</v>
      </c>
      <c r="E13" s="136">
        <f>+E14+E15+E16+E17+E18</f>
        <v>0</v>
      </c>
    </row>
    <row r="14" spans="1:5" s="222" customFormat="1" ht="12" customHeight="1" x14ac:dyDescent="0.2">
      <c r="A14" s="13" t="s">
        <v>73</v>
      </c>
      <c r="B14" s="223" t="s">
        <v>184</v>
      </c>
      <c r="C14" s="211"/>
      <c r="D14" s="211"/>
      <c r="E14" s="138"/>
    </row>
    <row r="15" spans="1:5" s="222" customFormat="1" ht="12" customHeight="1" x14ac:dyDescent="0.2">
      <c r="A15" s="12" t="s">
        <v>74</v>
      </c>
      <c r="B15" s="224" t="s">
        <v>185</v>
      </c>
      <c r="C15" s="210"/>
      <c r="D15" s="210"/>
      <c r="E15" s="137"/>
    </row>
    <row r="16" spans="1:5" s="222" customFormat="1" ht="12" customHeight="1" x14ac:dyDescent="0.2">
      <c r="A16" s="12" t="s">
        <v>75</v>
      </c>
      <c r="B16" s="224" t="s">
        <v>346</v>
      </c>
      <c r="C16" s="210"/>
      <c r="D16" s="210"/>
      <c r="E16" s="137"/>
    </row>
    <row r="17" spans="1:5" s="222" customFormat="1" ht="12" customHeight="1" x14ac:dyDescent="0.2">
      <c r="A17" s="12" t="s">
        <v>76</v>
      </c>
      <c r="B17" s="224" t="s">
        <v>347</v>
      </c>
      <c r="C17" s="210"/>
      <c r="D17" s="210"/>
      <c r="E17" s="137"/>
    </row>
    <row r="18" spans="1:5" s="222" customFormat="1" ht="12" customHeight="1" x14ac:dyDescent="0.2">
      <c r="A18" s="12" t="s">
        <v>77</v>
      </c>
      <c r="B18" s="224" t="s">
        <v>186</v>
      </c>
      <c r="C18" s="210"/>
      <c r="D18" s="210"/>
      <c r="E18" s="137"/>
    </row>
    <row r="19" spans="1:5" s="222" customFormat="1" ht="12" customHeight="1" thickBot="1" x14ac:dyDescent="0.25">
      <c r="A19" s="14" t="s">
        <v>84</v>
      </c>
      <c r="B19" s="145" t="s">
        <v>187</v>
      </c>
      <c r="C19" s="212"/>
      <c r="D19" s="212"/>
      <c r="E19" s="139"/>
    </row>
    <row r="20" spans="1:5" s="222" customFormat="1" ht="12" customHeight="1" thickBot="1" x14ac:dyDescent="0.25">
      <c r="A20" s="18" t="s">
        <v>11</v>
      </c>
      <c r="B20" s="19" t="s">
        <v>188</v>
      </c>
      <c r="C20" s="209">
        <f>+C21+C22+C23+C24+C25</f>
        <v>0</v>
      </c>
      <c r="D20" s="209">
        <f>+D21+D22+D23+D24+D25</f>
        <v>0</v>
      </c>
      <c r="E20" s="136">
        <f>+E21+E22+E23+E24+E25</f>
        <v>0</v>
      </c>
    </row>
    <row r="21" spans="1:5" s="222" customFormat="1" ht="12" customHeight="1" x14ac:dyDescent="0.2">
      <c r="A21" s="13" t="s">
        <v>56</v>
      </c>
      <c r="B21" s="223" t="s">
        <v>189</v>
      </c>
      <c r="C21" s="211"/>
      <c r="D21" s="211"/>
      <c r="E21" s="138"/>
    </row>
    <row r="22" spans="1:5" s="222" customFormat="1" ht="12" customHeight="1" x14ac:dyDescent="0.2">
      <c r="A22" s="12" t="s">
        <v>57</v>
      </c>
      <c r="B22" s="224" t="s">
        <v>190</v>
      </c>
      <c r="C22" s="210"/>
      <c r="D22" s="210"/>
      <c r="E22" s="137"/>
    </row>
    <row r="23" spans="1:5" s="222" customFormat="1" ht="12" customHeight="1" x14ac:dyDescent="0.2">
      <c r="A23" s="12" t="s">
        <v>58</v>
      </c>
      <c r="B23" s="224" t="s">
        <v>348</v>
      </c>
      <c r="C23" s="210"/>
      <c r="D23" s="210"/>
      <c r="E23" s="137"/>
    </row>
    <row r="24" spans="1:5" s="222" customFormat="1" ht="12" customHeight="1" x14ac:dyDescent="0.2">
      <c r="A24" s="12" t="s">
        <v>59</v>
      </c>
      <c r="B24" s="224" t="s">
        <v>349</v>
      </c>
      <c r="C24" s="210"/>
      <c r="D24" s="210"/>
      <c r="E24" s="137"/>
    </row>
    <row r="25" spans="1:5" s="222" customFormat="1" ht="12" customHeight="1" x14ac:dyDescent="0.2">
      <c r="A25" s="12" t="s">
        <v>116</v>
      </c>
      <c r="B25" s="224" t="s">
        <v>191</v>
      </c>
      <c r="C25" s="210"/>
      <c r="D25" s="210"/>
      <c r="E25" s="137"/>
    </row>
    <row r="26" spans="1:5" s="222" customFormat="1" ht="12" customHeight="1" thickBot="1" x14ac:dyDescent="0.25">
      <c r="A26" s="14" t="s">
        <v>117</v>
      </c>
      <c r="B26" s="225" t="s">
        <v>192</v>
      </c>
      <c r="C26" s="212"/>
      <c r="D26" s="212"/>
      <c r="E26" s="139"/>
    </row>
    <row r="27" spans="1:5" s="222" customFormat="1" ht="12" customHeight="1" thickBot="1" x14ac:dyDescent="0.25">
      <c r="A27" s="18" t="s">
        <v>118</v>
      </c>
      <c r="B27" s="19" t="s">
        <v>521</v>
      </c>
      <c r="C27" s="215">
        <f>SUM(C28:C34)</f>
        <v>0</v>
      </c>
      <c r="D27" s="215">
        <f>SUM(D28:D34)</f>
        <v>0</v>
      </c>
      <c r="E27" s="252">
        <f>SUM(E28:E34)</f>
        <v>0</v>
      </c>
    </row>
    <row r="28" spans="1:5" s="222" customFormat="1" ht="12" customHeight="1" x14ac:dyDescent="0.2">
      <c r="A28" s="13" t="s">
        <v>193</v>
      </c>
      <c r="B28" s="223" t="s">
        <v>522</v>
      </c>
      <c r="C28" s="211">
        <f>+C29+C30+C31</f>
        <v>0</v>
      </c>
      <c r="D28" s="211">
        <f>+D29+D30+D31</f>
        <v>0</v>
      </c>
      <c r="E28" s="138">
        <f>+E29+E30+E31</f>
        <v>0</v>
      </c>
    </row>
    <row r="29" spans="1:5" s="222" customFormat="1" ht="12" customHeight="1" x14ac:dyDescent="0.2">
      <c r="A29" s="12" t="s">
        <v>194</v>
      </c>
      <c r="B29" s="224" t="s">
        <v>523</v>
      </c>
      <c r="C29" s="210"/>
      <c r="D29" s="210"/>
      <c r="E29" s="137"/>
    </row>
    <row r="30" spans="1:5" s="222" customFormat="1" ht="12" customHeight="1" x14ac:dyDescent="0.2">
      <c r="A30" s="12" t="s">
        <v>195</v>
      </c>
      <c r="B30" s="224" t="s">
        <v>524</v>
      </c>
      <c r="C30" s="210"/>
      <c r="D30" s="210"/>
      <c r="E30" s="137"/>
    </row>
    <row r="31" spans="1:5" s="222" customFormat="1" ht="12" customHeight="1" x14ac:dyDescent="0.2">
      <c r="A31" s="12" t="s">
        <v>196</v>
      </c>
      <c r="B31" s="224" t="s">
        <v>525</v>
      </c>
      <c r="C31" s="210"/>
      <c r="D31" s="210"/>
      <c r="E31" s="137"/>
    </row>
    <row r="32" spans="1:5" s="222" customFormat="1" ht="12" customHeight="1" x14ac:dyDescent="0.2">
      <c r="A32" s="12" t="s">
        <v>526</v>
      </c>
      <c r="B32" s="224" t="s">
        <v>197</v>
      </c>
      <c r="C32" s="210"/>
      <c r="D32" s="210"/>
      <c r="E32" s="137"/>
    </row>
    <row r="33" spans="1:5" s="222" customFormat="1" ht="12" customHeight="1" x14ac:dyDescent="0.2">
      <c r="A33" s="12" t="s">
        <v>527</v>
      </c>
      <c r="B33" s="224" t="s">
        <v>198</v>
      </c>
      <c r="C33" s="210"/>
      <c r="D33" s="210"/>
      <c r="E33" s="137"/>
    </row>
    <row r="34" spans="1:5" s="222" customFormat="1" ht="12" customHeight="1" thickBot="1" x14ac:dyDescent="0.25">
      <c r="A34" s="14" t="s">
        <v>528</v>
      </c>
      <c r="B34" s="389" t="s">
        <v>199</v>
      </c>
      <c r="C34" s="212"/>
      <c r="D34" s="212"/>
      <c r="E34" s="139"/>
    </row>
    <row r="35" spans="1:5" s="222" customFormat="1" ht="12" customHeight="1" thickBot="1" x14ac:dyDescent="0.25">
      <c r="A35" s="18" t="s">
        <v>13</v>
      </c>
      <c r="B35" s="19" t="s">
        <v>356</v>
      </c>
      <c r="C35" s="209">
        <f>SUM(C36:C46)</f>
        <v>0</v>
      </c>
      <c r="D35" s="209">
        <f>SUM(D36:D46)</f>
        <v>0</v>
      </c>
      <c r="E35" s="136">
        <f>SUM(E36:E46)</f>
        <v>0</v>
      </c>
    </row>
    <row r="36" spans="1:5" s="222" customFormat="1" ht="12" customHeight="1" x14ac:dyDescent="0.2">
      <c r="A36" s="13" t="s">
        <v>60</v>
      </c>
      <c r="B36" s="223" t="s">
        <v>202</v>
      </c>
      <c r="C36" s="211"/>
      <c r="D36" s="211"/>
      <c r="E36" s="138"/>
    </row>
    <row r="37" spans="1:5" s="222" customFormat="1" ht="12" customHeight="1" x14ac:dyDescent="0.2">
      <c r="A37" s="12" t="s">
        <v>61</v>
      </c>
      <c r="B37" s="224" t="s">
        <v>203</v>
      </c>
      <c r="C37" s="210"/>
      <c r="D37" s="210"/>
      <c r="E37" s="137"/>
    </row>
    <row r="38" spans="1:5" s="222" customFormat="1" ht="12" customHeight="1" x14ac:dyDescent="0.2">
      <c r="A38" s="12" t="s">
        <v>62</v>
      </c>
      <c r="B38" s="224" t="s">
        <v>204</v>
      </c>
      <c r="C38" s="210"/>
      <c r="D38" s="210"/>
      <c r="E38" s="137"/>
    </row>
    <row r="39" spans="1:5" s="222" customFormat="1" ht="12" customHeight="1" x14ac:dyDescent="0.2">
      <c r="A39" s="12" t="s">
        <v>120</v>
      </c>
      <c r="B39" s="224" t="s">
        <v>205</v>
      </c>
      <c r="C39" s="210"/>
      <c r="D39" s="210"/>
      <c r="E39" s="137"/>
    </row>
    <row r="40" spans="1:5" s="222" customFormat="1" ht="12" customHeight="1" x14ac:dyDescent="0.2">
      <c r="A40" s="12" t="s">
        <v>121</v>
      </c>
      <c r="B40" s="224" t="s">
        <v>206</v>
      </c>
      <c r="C40" s="210"/>
      <c r="D40" s="210"/>
      <c r="E40" s="137"/>
    </row>
    <row r="41" spans="1:5" s="222" customFormat="1" ht="12" customHeight="1" x14ac:dyDescent="0.2">
      <c r="A41" s="12" t="s">
        <v>122</v>
      </c>
      <c r="B41" s="224" t="s">
        <v>207</v>
      </c>
      <c r="C41" s="210"/>
      <c r="D41" s="210"/>
      <c r="E41" s="137"/>
    </row>
    <row r="42" spans="1:5" s="222" customFormat="1" ht="12" customHeight="1" x14ac:dyDescent="0.2">
      <c r="A42" s="12" t="s">
        <v>123</v>
      </c>
      <c r="B42" s="224" t="s">
        <v>208</v>
      </c>
      <c r="C42" s="210"/>
      <c r="D42" s="210"/>
      <c r="E42" s="137"/>
    </row>
    <row r="43" spans="1:5" s="222" customFormat="1" ht="12" customHeight="1" x14ac:dyDescent="0.2">
      <c r="A43" s="12" t="s">
        <v>124</v>
      </c>
      <c r="B43" s="224" t="s">
        <v>529</v>
      </c>
      <c r="C43" s="210"/>
      <c r="D43" s="210"/>
      <c r="E43" s="137"/>
    </row>
    <row r="44" spans="1:5" s="222" customFormat="1" ht="12" customHeight="1" x14ac:dyDescent="0.2">
      <c r="A44" s="12" t="s">
        <v>200</v>
      </c>
      <c r="B44" s="224" t="s">
        <v>210</v>
      </c>
      <c r="C44" s="213"/>
      <c r="D44" s="213"/>
      <c r="E44" s="140"/>
    </row>
    <row r="45" spans="1:5" s="222" customFormat="1" ht="12" customHeight="1" x14ac:dyDescent="0.2">
      <c r="A45" s="14" t="s">
        <v>201</v>
      </c>
      <c r="B45" s="225" t="s">
        <v>358</v>
      </c>
      <c r="C45" s="214"/>
      <c r="D45" s="214"/>
      <c r="E45" s="141"/>
    </row>
    <row r="46" spans="1:5" s="222" customFormat="1" ht="12" customHeight="1" thickBot="1" x14ac:dyDescent="0.25">
      <c r="A46" s="14" t="s">
        <v>357</v>
      </c>
      <c r="B46" s="145" t="s">
        <v>211</v>
      </c>
      <c r="C46" s="214"/>
      <c r="D46" s="214"/>
      <c r="E46" s="141"/>
    </row>
    <row r="47" spans="1:5" s="222" customFormat="1" ht="12" customHeight="1" thickBot="1" x14ac:dyDescent="0.25">
      <c r="A47" s="18" t="s">
        <v>14</v>
      </c>
      <c r="B47" s="19" t="s">
        <v>212</v>
      </c>
      <c r="C47" s="209">
        <f>SUM(C48:C52)</f>
        <v>0</v>
      </c>
      <c r="D47" s="209">
        <f>SUM(D48:D52)</f>
        <v>0</v>
      </c>
      <c r="E47" s="136">
        <f>SUM(E48:E52)</f>
        <v>0</v>
      </c>
    </row>
    <row r="48" spans="1:5" s="222" customFormat="1" ht="12" customHeight="1" x14ac:dyDescent="0.2">
      <c r="A48" s="13" t="s">
        <v>63</v>
      </c>
      <c r="B48" s="223" t="s">
        <v>216</v>
      </c>
      <c r="C48" s="263"/>
      <c r="D48" s="263"/>
      <c r="E48" s="142"/>
    </row>
    <row r="49" spans="1:5" s="222" customFormat="1" ht="12" customHeight="1" x14ac:dyDescent="0.2">
      <c r="A49" s="12" t="s">
        <v>64</v>
      </c>
      <c r="B49" s="224" t="s">
        <v>217</v>
      </c>
      <c r="C49" s="213"/>
      <c r="D49" s="213"/>
      <c r="E49" s="140"/>
    </row>
    <row r="50" spans="1:5" s="222" customFormat="1" ht="12" customHeight="1" x14ac:dyDescent="0.2">
      <c r="A50" s="12" t="s">
        <v>213</v>
      </c>
      <c r="B50" s="224" t="s">
        <v>218</v>
      </c>
      <c r="C50" s="213"/>
      <c r="D50" s="213"/>
      <c r="E50" s="140"/>
    </row>
    <row r="51" spans="1:5" s="222" customFormat="1" ht="12" customHeight="1" x14ac:dyDescent="0.2">
      <c r="A51" s="12" t="s">
        <v>214</v>
      </c>
      <c r="B51" s="224" t="s">
        <v>219</v>
      </c>
      <c r="C51" s="213"/>
      <c r="D51" s="213"/>
      <c r="E51" s="140"/>
    </row>
    <row r="52" spans="1:5" s="222" customFormat="1" ht="12" customHeight="1" thickBot="1" x14ac:dyDescent="0.25">
      <c r="A52" s="14" t="s">
        <v>215</v>
      </c>
      <c r="B52" s="145" t="s">
        <v>220</v>
      </c>
      <c r="C52" s="214"/>
      <c r="D52" s="214"/>
      <c r="E52" s="141"/>
    </row>
    <row r="53" spans="1:5" s="222" customFormat="1" ht="12" customHeight="1" thickBot="1" x14ac:dyDescent="0.25">
      <c r="A53" s="18" t="s">
        <v>125</v>
      </c>
      <c r="B53" s="19" t="s">
        <v>221</v>
      </c>
      <c r="C53" s="209">
        <f>SUM(C54:C56)</f>
        <v>0</v>
      </c>
      <c r="D53" s="209">
        <f>SUM(D54:D56)</f>
        <v>0</v>
      </c>
      <c r="E53" s="136">
        <f>SUM(E54:E56)</f>
        <v>0</v>
      </c>
    </row>
    <row r="54" spans="1:5" s="222" customFormat="1" ht="12" customHeight="1" x14ac:dyDescent="0.2">
      <c r="A54" s="13" t="s">
        <v>65</v>
      </c>
      <c r="B54" s="223" t="s">
        <v>222</v>
      </c>
      <c r="C54" s="211"/>
      <c r="D54" s="211"/>
      <c r="E54" s="138"/>
    </row>
    <row r="55" spans="1:5" s="222" customFormat="1" ht="12" customHeight="1" x14ac:dyDescent="0.2">
      <c r="A55" s="12" t="s">
        <v>66</v>
      </c>
      <c r="B55" s="224" t="s">
        <v>350</v>
      </c>
      <c r="C55" s="210"/>
      <c r="D55" s="210"/>
      <c r="E55" s="137"/>
    </row>
    <row r="56" spans="1:5" s="222" customFormat="1" ht="12" customHeight="1" x14ac:dyDescent="0.2">
      <c r="A56" s="12" t="s">
        <v>225</v>
      </c>
      <c r="B56" s="224" t="s">
        <v>223</v>
      </c>
      <c r="C56" s="210"/>
      <c r="D56" s="210"/>
      <c r="E56" s="137"/>
    </row>
    <row r="57" spans="1:5" s="222" customFormat="1" ht="12" customHeight="1" thickBot="1" x14ac:dyDescent="0.25">
      <c r="A57" s="14" t="s">
        <v>226</v>
      </c>
      <c r="B57" s="145" t="s">
        <v>224</v>
      </c>
      <c r="C57" s="212"/>
      <c r="D57" s="212"/>
      <c r="E57" s="139"/>
    </row>
    <row r="58" spans="1:5" s="222" customFormat="1" ht="12" customHeight="1" thickBot="1" x14ac:dyDescent="0.25">
      <c r="A58" s="18" t="s">
        <v>16</v>
      </c>
      <c r="B58" s="143" t="s">
        <v>227</v>
      </c>
      <c r="C58" s="209">
        <f>SUM(C59:C61)</f>
        <v>0</v>
      </c>
      <c r="D58" s="209">
        <f>SUM(D59:D61)</f>
        <v>0</v>
      </c>
      <c r="E58" s="136">
        <f>SUM(E59:E61)</f>
        <v>0</v>
      </c>
    </row>
    <row r="59" spans="1:5" s="222" customFormat="1" ht="12" customHeight="1" x14ac:dyDescent="0.2">
      <c r="A59" s="13" t="s">
        <v>126</v>
      </c>
      <c r="B59" s="223" t="s">
        <v>229</v>
      </c>
      <c r="C59" s="213"/>
      <c r="D59" s="213"/>
      <c r="E59" s="140"/>
    </row>
    <row r="60" spans="1:5" s="222" customFormat="1" ht="12" customHeight="1" x14ac:dyDescent="0.2">
      <c r="A60" s="12" t="s">
        <v>127</v>
      </c>
      <c r="B60" s="224" t="s">
        <v>351</v>
      </c>
      <c r="C60" s="213"/>
      <c r="D60" s="213"/>
      <c r="E60" s="140"/>
    </row>
    <row r="61" spans="1:5" s="222" customFormat="1" ht="12" customHeight="1" x14ac:dyDescent="0.2">
      <c r="A61" s="12" t="s">
        <v>160</v>
      </c>
      <c r="B61" s="224" t="s">
        <v>230</v>
      </c>
      <c r="C61" s="213"/>
      <c r="D61" s="213"/>
      <c r="E61" s="140"/>
    </row>
    <row r="62" spans="1:5" s="222" customFormat="1" ht="12" customHeight="1" thickBot="1" x14ac:dyDescent="0.25">
      <c r="A62" s="14" t="s">
        <v>228</v>
      </c>
      <c r="B62" s="145" t="s">
        <v>231</v>
      </c>
      <c r="C62" s="213"/>
      <c r="D62" s="213"/>
      <c r="E62" s="140"/>
    </row>
    <row r="63" spans="1:5" s="222" customFormat="1" ht="12" customHeight="1" thickBot="1" x14ac:dyDescent="0.25">
      <c r="A63" s="278" t="s">
        <v>398</v>
      </c>
      <c r="B63" s="19" t="s">
        <v>232</v>
      </c>
      <c r="C63" s="215">
        <f>+C6+C13+C20+C27+C35+C47+C53+C58</f>
        <v>0</v>
      </c>
      <c r="D63" s="215">
        <f>+D6+D13+D20+D27+D35+D47+D53+D58</f>
        <v>0</v>
      </c>
      <c r="E63" s="252">
        <f>+E6+E13+E20+E27+E35+E47+E53+E58</f>
        <v>0</v>
      </c>
    </row>
    <row r="64" spans="1:5" s="222" customFormat="1" ht="12" customHeight="1" thickBot="1" x14ac:dyDescent="0.25">
      <c r="A64" s="264" t="s">
        <v>233</v>
      </c>
      <c r="B64" s="143" t="s">
        <v>234</v>
      </c>
      <c r="C64" s="209">
        <f>SUM(C65:C67)</f>
        <v>0</v>
      </c>
      <c r="D64" s="209">
        <f>SUM(D65:D67)</f>
        <v>0</v>
      </c>
      <c r="E64" s="136">
        <f>SUM(E65:E67)</f>
        <v>0</v>
      </c>
    </row>
    <row r="65" spans="1:5" s="222" customFormat="1" ht="12" customHeight="1" x14ac:dyDescent="0.2">
      <c r="A65" s="13" t="s">
        <v>262</v>
      </c>
      <c r="B65" s="223" t="s">
        <v>235</v>
      </c>
      <c r="C65" s="213"/>
      <c r="D65" s="213"/>
      <c r="E65" s="140"/>
    </row>
    <row r="66" spans="1:5" s="222" customFormat="1" ht="12" customHeight="1" x14ac:dyDescent="0.2">
      <c r="A66" s="12" t="s">
        <v>271</v>
      </c>
      <c r="B66" s="224" t="s">
        <v>236</v>
      </c>
      <c r="C66" s="213"/>
      <c r="D66" s="213"/>
      <c r="E66" s="140"/>
    </row>
    <row r="67" spans="1:5" s="222" customFormat="1" ht="12" customHeight="1" thickBot="1" x14ac:dyDescent="0.25">
      <c r="A67" s="14" t="s">
        <v>272</v>
      </c>
      <c r="B67" s="274" t="s">
        <v>383</v>
      </c>
      <c r="C67" s="213"/>
      <c r="D67" s="213"/>
      <c r="E67" s="140"/>
    </row>
    <row r="68" spans="1:5" s="222" customFormat="1" ht="12" customHeight="1" thickBot="1" x14ac:dyDescent="0.25">
      <c r="A68" s="264" t="s">
        <v>238</v>
      </c>
      <c r="B68" s="143" t="s">
        <v>239</v>
      </c>
      <c r="C68" s="209">
        <f>SUM(C69:C72)</f>
        <v>0</v>
      </c>
      <c r="D68" s="209">
        <f>SUM(D69:D72)</f>
        <v>0</v>
      </c>
      <c r="E68" s="136">
        <f>SUM(E69:E72)</f>
        <v>0</v>
      </c>
    </row>
    <row r="69" spans="1:5" s="222" customFormat="1" ht="12" customHeight="1" x14ac:dyDescent="0.2">
      <c r="A69" s="13" t="s">
        <v>103</v>
      </c>
      <c r="B69" s="429" t="s">
        <v>240</v>
      </c>
      <c r="C69" s="213"/>
      <c r="D69" s="213"/>
      <c r="E69" s="140"/>
    </row>
    <row r="70" spans="1:5" s="222" customFormat="1" ht="12" customHeight="1" x14ac:dyDescent="0.2">
      <c r="A70" s="12" t="s">
        <v>104</v>
      </c>
      <c r="B70" s="429" t="s">
        <v>537</v>
      </c>
      <c r="C70" s="213"/>
      <c r="D70" s="213"/>
      <c r="E70" s="140"/>
    </row>
    <row r="71" spans="1:5" s="222" customFormat="1" ht="12" customHeight="1" x14ac:dyDescent="0.2">
      <c r="A71" s="12" t="s">
        <v>263</v>
      </c>
      <c r="B71" s="429" t="s">
        <v>241</v>
      </c>
      <c r="C71" s="213"/>
      <c r="D71" s="213"/>
      <c r="E71" s="140"/>
    </row>
    <row r="72" spans="1:5" s="222" customFormat="1" ht="12" customHeight="1" thickBot="1" x14ac:dyDescent="0.25">
      <c r="A72" s="14" t="s">
        <v>264</v>
      </c>
      <c r="B72" s="430" t="s">
        <v>538</v>
      </c>
      <c r="C72" s="213"/>
      <c r="D72" s="213"/>
      <c r="E72" s="140"/>
    </row>
    <row r="73" spans="1:5" s="222" customFormat="1" ht="12" customHeight="1" thickBot="1" x14ac:dyDescent="0.25">
      <c r="A73" s="264" t="s">
        <v>242</v>
      </c>
      <c r="B73" s="143" t="s">
        <v>243</v>
      </c>
      <c r="C73" s="209">
        <f>SUM(C74:C75)</f>
        <v>0</v>
      </c>
      <c r="D73" s="209">
        <f>SUM(D74:D75)</f>
        <v>0</v>
      </c>
      <c r="E73" s="136">
        <f>SUM(E74:E75)</f>
        <v>0</v>
      </c>
    </row>
    <row r="74" spans="1:5" s="222" customFormat="1" ht="12" customHeight="1" x14ac:dyDescent="0.2">
      <c r="A74" s="13" t="s">
        <v>265</v>
      </c>
      <c r="B74" s="223" t="s">
        <v>244</v>
      </c>
      <c r="C74" s="213"/>
      <c r="D74" s="213"/>
      <c r="E74" s="140"/>
    </row>
    <row r="75" spans="1:5" s="222" customFormat="1" ht="12" customHeight="1" thickBot="1" x14ac:dyDescent="0.25">
      <c r="A75" s="14" t="s">
        <v>266</v>
      </c>
      <c r="B75" s="145" t="s">
        <v>245</v>
      </c>
      <c r="C75" s="213"/>
      <c r="D75" s="213"/>
      <c r="E75" s="140"/>
    </row>
    <row r="76" spans="1:5" s="222" customFormat="1" ht="12" customHeight="1" thickBot="1" x14ac:dyDescent="0.25">
      <c r="A76" s="264" t="s">
        <v>246</v>
      </c>
      <c r="B76" s="143" t="s">
        <v>247</v>
      </c>
      <c r="C76" s="209">
        <f>SUM(C77:C79)</f>
        <v>0</v>
      </c>
      <c r="D76" s="209">
        <f>SUM(D77:D79)</f>
        <v>0</v>
      </c>
      <c r="E76" s="136">
        <f>SUM(E77:E79)</f>
        <v>0</v>
      </c>
    </row>
    <row r="77" spans="1:5" s="222" customFormat="1" ht="12" customHeight="1" x14ac:dyDescent="0.2">
      <c r="A77" s="13" t="s">
        <v>267</v>
      </c>
      <c r="B77" s="223" t="s">
        <v>248</v>
      </c>
      <c r="C77" s="213"/>
      <c r="D77" s="213"/>
      <c r="E77" s="140"/>
    </row>
    <row r="78" spans="1:5" s="222" customFormat="1" ht="12" customHeight="1" x14ac:dyDescent="0.2">
      <c r="A78" s="12" t="s">
        <v>268</v>
      </c>
      <c r="B78" s="224" t="s">
        <v>249</v>
      </c>
      <c r="C78" s="213"/>
      <c r="D78" s="213"/>
      <c r="E78" s="140"/>
    </row>
    <row r="79" spans="1:5" s="222" customFormat="1" ht="12" customHeight="1" thickBot="1" x14ac:dyDescent="0.25">
      <c r="A79" s="14" t="s">
        <v>269</v>
      </c>
      <c r="B79" s="145" t="s">
        <v>539</v>
      </c>
      <c r="C79" s="213"/>
      <c r="D79" s="213"/>
      <c r="E79" s="140"/>
    </row>
    <row r="80" spans="1:5" s="222" customFormat="1" ht="12" customHeight="1" thickBot="1" x14ac:dyDescent="0.25">
      <c r="A80" s="264" t="s">
        <v>250</v>
      </c>
      <c r="B80" s="143" t="s">
        <v>270</v>
      </c>
      <c r="C80" s="209">
        <f>SUM(C81:C84)</f>
        <v>0</v>
      </c>
      <c r="D80" s="209">
        <f>SUM(D81:D84)</f>
        <v>0</v>
      </c>
      <c r="E80" s="136">
        <f>SUM(E81:E84)</f>
        <v>0</v>
      </c>
    </row>
    <row r="81" spans="1:5" s="222" customFormat="1" ht="12" customHeight="1" x14ac:dyDescent="0.2">
      <c r="A81" s="227" t="s">
        <v>251</v>
      </c>
      <c r="B81" s="223" t="s">
        <v>252</v>
      </c>
      <c r="C81" s="213"/>
      <c r="D81" s="213"/>
      <c r="E81" s="140"/>
    </row>
    <row r="82" spans="1:5" s="222" customFormat="1" ht="12" customHeight="1" x14ac:dyDescent="0.2">
      <c r="A82" s="228" t="s">
        <v>253</v>
      </c>
      <c r="B82" s="224" t="s">
        <v>254</v>
      </c>
      <c r="C82" s="213"/>
      <c r="D82" s="213"/>
      <c r="E82" s="140"/>
    </row>
    <row r="83" spans="1:5" s="222" customFormat="1" ht="12" customHeight="1" x14ac:dyDescent="0.2">
      <c r="A83" s="228" t="s">
        <v>255</v>
      </c>
      <c r="B83" s="224" t="s">
        <v>256</v>
      </c>
      <c r="C83" s="213"/>
      <c r="D83" s="213"/>
      <c r="E83" s="140"/>
    </row>
    <row r="84" spans="1:5" s="222" customFormat="1" ht="12" customHeight="1" thickBot="1" x14ac:dyDescent="0.25">
      <c r="A84" s="229" t="s">
        <v>257</v>
      </c>
      <c r="B84" s="145" t="s">
        <v>258</v>
      </c>
      <c r="C84" s="213"/>
      <c r="D84" s="213"/>
      <c r="E84" s="140"/>
    </row>
    <row r="85" spans="1:5" s="222" customFormat="1" ht="12" customHeight="1" thickBot="1" x14ac:dyDescent="0.25">
      <c r="A85" s="264" t="s">
        <v>259</v>
      </c>
      <c r="B85" s="143" t="s">
        <v>397</v>
      </c>
      <c r="C85" s="266"/>
      <c r="D85" s="266"/>
      <c r="E85" s="267"/>
    </row>
    <row r="86" spans="1:5" s="222" customFormat="1" ht="13.5" customHeight="1" thickBot="1" x14ac:dyDescent="0.25">
      <c r="A86" s="264" t="s">
        <v>261</v>
      </c>
      <c r="B86" s="143" t="s">
        <v>260</v>
      </c>
      <c r="C86" s="266"/>
      <c r="D86" s="266"/>
      <c r="E86" s="267"/>
    </row>
    <row r="87" spans="1:5" s="222" customFormat="1" ht="15.75" customHeight="1" thickBot="1" x14ac:dyDescent="0.25">
      <c r="A87" s="264" t="s">
        <v>273</v>
      </c>
      <c r="B87" s="230" t="s">
        <v>400</v>
      </c>
      <c r="C87" s="215">
        <f>+C64+C68+C73+C76+C80+C86+C85</f>
        <v>0</v>
      </c>
      <c r="D87" s="215">
        <f>+D64+D68+D73+D76+D80+D86+D85</f>
        <v>0</v>
      </c>
      <c r="E87" s="252">
        <f>+E64+E68+E73+E76+E80+E86+E85</f>
        <v>0</v>
      </c>
    </row>
    <row r="88" spans="1:5" s="222" customFormat="1" ht="25.5" customHeight="1" thickBot="1" x14ac:dyDescent="0.25">
      <c r="A88" s="265" t="s">
        <v>399</v>
      </c>
      <c r="B88" s="231" t="s">
        <v>401</v>
      </c>
      <c r="C88" s="215">
        <f>+C63+C87</f>
        <v>0</v>
      </c>
      <c r="D88" s="215">
        <f>+D63+D87</f>
        <v>0</v>
      </c>
      <c r="E88" s="252">
        <f>+E63+E87</f>
        <v>0</v>
      </c>
    </row>
    <row r="89" spans="1:5" s="222" customFormat="1" ht="83.25" customHeight="1" x14ac:dyDescent="0.2">
      <c r="A89" s="3"/>
      <c r="B89" s="4"/>
      <c r="C89" s="147"/>
    </row>
    <row r="90" spans="1:5" ht="16.5" customHeight="1" x14ac:dyDescent="0.25">
      <c r="A90" s="440" t="s">
        <v>37</v>
      </c>
      <c r="B90" s="440"/>
      <c r="C90" s="440"/>
      <c r="D90" s="440"/>
      <c r="E90" s="440"/>
    </row>
    <row r="91" spans="1:5" s="232" customFormat="1" ht="16.5" customHeight="1" thickBot="1" x14ac:dyDescent="0.3">
      <c r="A91" s="442" t="s">
        <v>107</v>
      </c>
      <c r="B91" s="442"/>
      <c r="C91" s="67"/>
      <c r="E91" s="67" t="str">
        <f>E2</f>
        <v xml:space="preserve"> Forintban!</v>
      </c>
    </row>
    <row r="92" spans="1:5" x14ac:dyDescent="0.25">
      <c r="A92" s="443" t="s">
        <v>55</v>
      </c>
      <c r="B92" s="445" t="s">
        <v>444</v>
      </c>
      <c r="C92" s="447" t="str">
        <f>+CONCATENATE(LEFT(ÖSSZEFÜGGÉSEK!A6,4),". évi")</f>
        <v>2018. évi</v>
      </c>
      <c r="D92" s="448"/>
      <c r="E92" s="449"/>
    </row>
    <row r="93" spans="1:5" ht="24.75" thickBot="1" x14ac:dyDescent="0.3">
      <c r="A93" s="444"/>
      <c r="B93" s="446"/>
      <c r="C93" s="296" t="s">
        <v>442</v>
      </c>
      <c r="D93" s="295" t="s">
        <v>443</v>
      </c>
      <c r="E93" s="431" t="str">
        <f>+CONCATENATE(LEFT(ÖSSZEFÜGGÉSEK!A6,4),". VI. 30.",CHAR(10),"teljesítés")</f>
        <v>2018. VI. 30.
teljesítés</v>
      </c>
    </row>
    <row r="94" spans="1:5" s="221" customFormat="1" ht="12" customHeight="1" thickBot="1" x14ac:dyDescent="0.25">
      <c r="A94" s="25" t="s">
        <v>409</v>
      </c>
      <c r="B94" s="26" t="s">
        <v>410</v>
      </c>
      <c r="C94" s="26" t="s">
        <v>411</v>
      </c>
      <c r="D94" s="26" t="s">
        <v>413</v>
      </c>
      <c r="E94" s="307" t="s">
        <v>412</v>
      </c>
    </row>
    <row r="95" spans="1:5" ht="12" customHeight="1" thickBot="1" x14ac:dyDescent="0.3">
      <c r="A95" s="20" t="s">
        <v>9</v>
      </c>
      <c r="B95" s="24" t="s">
        <v>359</v>
      </c>
      <c r="C95" s="208">
        <f>C96+C97+C98+C99+C100+C113</f>
        <v>0</v>
      </c>
      <c r="D95" s="208">
        <f>D96+D97+D98+D99+D100+D113</f>
        <v>0</v>
      </c>
      <c r="E95" s="281">
        <f>E96+E97+E98+E99+E100+E113</f>
        <v>0</v>
      </c>
    </row>
    <row r="96" spans="1:5" ht="12" customHeight="1" x14ac:dyDescent="0.25">
      <c r="A96" s="15" t="s">
        <v>67</v>
      </c>
      <c r="B96" s="8" t="s">
        <v>38</v>
      </c>
      <c r="C96" s="288"/>
      <c r="D96" s="288"/>
      <c r="E96" s="282"/>
    </row>
    <row r="97" spans="1:5" ht="12" customHeight="1" x14ac:dyDescent="0.25">
      <c r="A97" s="12" t="s">
        <v>68</v>
      </c>
      <c r="B97" s="6" t="s">
        <v>128</v>
      </c>
      <c r="C97" s="210"/>
      <c r="D97" s="210"/>
      <c r="E97" s="137"/>
    </row>
    <row r="98" spans="1:5" ht="12" customHeight="1" x14ac:dyDescent="0.25">
      <c r="A98" s="12" t="s">
        <v>69</v>
      </c>
      <c r="B98" s="6" t="s">
        <v>95</v>
      </c>
      <c r="C98" s="212"/>
      <c r="D98" s="212"/>
      <c r="E98" s="139"/>
    </row>
    <row r="99" spans="1:5" ht="12" customHeight="1" x14ac:dyDescent="0.25">
      <c r="A99" s="12" t="s">
        <v>70</v>
      </c>
      <c r="B99" s="9" t="s">
        <v>129</v>
      </c>
      <c r="C99" s="212"/>
      <c r="D99" s="212"/>
      <c r="E99" s="139"/>
    </row>
    <row r="100" spans="1:5" ht="12" customHeight="1" x14ac:dyDescent="0.25">
      <c r="A100" s="12" t="s">
        <v>79</v>
      </c>
      <c r="B100" s="17" t="s">
        <v>130</v>
      </c>
      <c r="C100" s="212"/>
      <c r="D100" s="212"/>
      <c r="E100" s="139"/>
    </row>
    <row r="101" spans="1:5" ht="12" customHeight="1" x14ac:dyDescent="0.25">
      <c r="A101" s="12" t="s">
        <v>71</v>
      </c>
      <c r="B101" s="6" t="s">
        <v>364</v>
      </c>
      <c r="C101" s="212"/>
      <c r="D101" s="212"/>
      <c r="E101" s="139"/>
    </row>
    <row r="102" spans="1:5" ht="12" customHeight="1" x14ac:dyDescent="0.25">
      <c r="A102" s="12" t="s">
        <v>72</v>
      </c>
      <c r="B102" s="71" t="s">
        <v>363</v>
      </c>
      <c r="C102" s="212"/>
      <c r="D102" s="212"/>
      <c r="E102" s="139"/>
    </row>
    <row r="103" spans="1:5" ht="12" customHeight="1" x14ac:dyDescent="0.25">
      <c r="A103" s="12" t="s">
        <v>80</v>
      </c>
      <c r="B103" s="71" t="s">
        <v>362</v>
      </c>
      <c r="C103" s="212"/>
      <c r="D103" s="212"/>
      <c r="E103" s="139"/>
    </row>
    <row r="104" spans="1:5" ht="12" customHeight="1" x14ac:dyDescent="0.25">
      <c r="A104" s="12" t="s">
        <v>81</v>
      </c>
      <c r="B104" s="69" t="s">
        <v>276</v>
      </c>
      <c r="C104" s="212"/>
      <c r="D104" s="212"/>
      <c r="E104" s="139"/>
    </row>
    <row r="105" spans="1:5" ht="12" customHeight="1" x14ac:dyDescent="0.25">
      <c r="A105" s="12" t="s">
        <v>82</v>
      </c>
      <c r="B105" s="70" t="s">
        <v>277</v>
      </c>
      <c r="C105" s="212"/>
      <c r="D105" s="212"/>
      <c r="E105" s="139"/>
    </row>
    <row r="106" spans="1:5" ht="12" customHeight="1" x14ac:dyDescent="0.25">
      <c r="A106" s="12" t="s">
        <v>83</v>
      </c>
      <c r="B106" s="70" t="s">
        <v>278</v>
      </c>
      <c r="C106" s="212"/>
      <c r="D106" s="212"/>
      <c r="E106" s="139"/>
    </row>
    <row r="107" spans="1:5" ht="12" customHeight="1" x14ac:dyDescent="0.25">
      <c r="A107" s="12" t="s">
        <v>85</v>
      </c>
      <c r="B107" s="69" t="s">
        <v>279</v>
      </c>
      <c r="C107" s="212"/>
      <c r="D107" s="212"/>
      <c r="E107" s="139"/>
    </row>
    <row r="108" spans="1:5" ht="12" customHeight="1" x14ac:dyDescent="0.25">
      <c r="A108" s="12" t="s">
        <v>131</v>
      </c>
      <c r="B108" s="69" t="s">
        <v>280</v>
      </c>
      <c r="C108" s="212"/>
      <c r="D108" s="212"/>
      <c r="E108" s="139"/>
    </row>
    <row r="109" spans="1:5" ht="12" customHeight="1" x14ac:dyDescent="0.25">
      <c r="A109" s="12" t="s">
        <v>274</v>
      </c>
      <c r="B109" s="70" t="s">
        <v>281</v>
      </c>
      <c r="C109" s="212"/>
      <c r="D109" s="212"/>
      <c r="E109" s="139"/>
    </row>
    <row r="110" spans="1:5" ht="12" customHeight="1" x14ac:dyDescent="0.25">
      <c r="A110" s="11" t="s">
        <v>275</v>
      </c>
      <c r="B110" s="71" t="s">
        <v>282</v>
      </c>
      <c r="C110" s="212"/>
      <c r="D110" s="212"/>
      <c r="E110" s="139"/>
    </row>
    <row r="111" spans="1:5" ht="12" customHeight="1" x14ac:dyDescent="0.25">
      <c r="A111" s="12" t="s">
        <v>360</v>
      </c>
      <c r="B111" s="71" t="s">
        <v>283</v>
      </c>
      <c r="C111" s="212"/>
      <c r="D111" s="212"/>
      <c r="E111" s="139"/>
    </row>
    <row r="112" spans="1:5" ht="12" customHeight="1" x14ac:dyDescent="0.25">
      <c r="A112" s="14" t="s">
        <v>361</v>
      </c>
      <c r="B112" s="71" t="s">
        <v>284</v>
      </c>
      <c r="C112" s="212"/>
      <c r="D112" s="212"/>
      <c r="E112" s="139"/>
    </row>
    <row r="113" spans="1:5" ht="12" customHeight="1" x14ac:dyDescent="0.25">
      <c r="A113" s="12" t="s">
        <v>365</v>
      </c>
      <c r="B113" s="9" t="s">
        <v>39</v>
      </c>
      <c r="C113" s="210"/>
      <c r="D113" s="210"/>
      <c r="E113" s="137"/>
    </row>
    <row r="114" spans="1:5" ht="12" customHeight="1" x14ac:dyDescent="0.25">
      <c r="A114" s="12" t="s">
        <v>366</v>
      </c>
      <c r="B114" s="6" t="s">
        <v>368</v>
      </c>
      <c r="C114" s="210"/>
      <c r="D114" s="210"/>
      <c r="E114" s="137"/>
    </row>
    <row r="115" spans="1:5" ht="12" customHeight="1" thickBot="1" x14ac:dyDescent="0.3">
      <c r="A115" s="16" t="s">
        <v>367</v>
      </c>
      <c r="B115" s="277" t="s">
        <v>369</v>
      </c>
      <c r="C115" s="289"/>
      <c r="D115" s="289"/>
      <c r="E115" s="283"/>
    </row>
    <row r="116" spans="1:5" ht="12" customHeight="1" thickBot="1" x14ac:dyDescent="0.3">
      <c r="A116" s="275" t="s">
        <v>10</v>
      </c>
      <c r="B116" s="276" t="s">
        <v>285</v>
      </c>
      <c r="C116" s="290">
        <f>+C117+C119+C121</f>
        <v>0</v>
      </c>
      <c r="D116" s="209">
        <f>+D117+D119+D121</f>
        <v>0</v>
      </c>
      <c r="E116" s="284">
        <f>+E117+E119+E121</f>
        <v>0</v>
      </c>
    </row>
    <row r="117" spans="1:5" ht="12" customHeight="1" x14ac:dyDescent="0.25">
      <c r="A117" s="13" t="s">
        <v>73</v>
      </c>
      <c r="B117" s="6" t="s">
        <v>159</v>
      </c>
      <c r="C117" s="211"/>
      <c r="D117" s="300"/>
      <c r="E117" s="138"/>
    </row>
    <row r="118" spans="1:5" ht="12" customHeight="1" x14ac:dyDescent="0.25">
      <c r="A118" s="13" t="s">
        <v>74</v>
      </c>
      <c r="B118" s="10" t="s">
        <v>289</v>
      </c>
      <c r="C118" s="211"/>
      <c r="D118" s="300"/>
      <c r="E118" s="138"/>
    </row>
    <row r="119" spans="1:5" ht="12" customHeight="1" x14ac:dyDescent="0.25">
      <c r="A119" s="13" t="s">
        <v>75</v>
      </c>
      <c r="B119" s="10" t="s">
        <v>132</v>
      </c>
      <c r="C119" s="210"/>
      <c r="D119" s="301"/>
      <c r="E119" s="137"/>
    </row>
    <row r="120" spans="1:5" ht="12" customHeight="1" x14ac:dyDescent="0.25">
      <c r="A120" s="13" t="s">
        <v>76</v>
      </c>
      <c r="B120" s="10" t="s">
        <v>290</v>
      </c>
      <c r="C120" s="210"/>
      <c r="D120" s="301"/>
      <c r="E120" s="137"/>
    </row>
    <row r="121" spans="1:5" ht="12" customHeight="1" x14ac:dyDescent="0.25">
      <c r="A121" s="13" t="s">
        <v>77</v>
      </c>
      <c r="B121" s="145" t="s">
        <v>161</v>
      </c>
      <c r="C121" s="210"/>
      <c r="D121" s="301"/>
      <c r="E121" s="137"/>
    </row>
    <row r="122" spans="1:5" ht="12" customHeight="1" x14ac:dyDescent="0.25">
      <c r="A122" s="13" t="s">
        <v>84</v>
      </c>
      <c r="B122" s="144" t="s">
        <v>352</v>
      </c>
      <c r="C122" s="210"/>
      <c r="D122" s="301"/>
      <c r="E122" s="137"/>
    </row>
    <row r="123" spans="1:5" ht="12" customHeight="1" x14ac:dyDescent="0.25">
      <c r="A123" s="13" t="s">
        <v>86</v>
      </c>
      <c r="B123" s="219" t="s">
        <v>295</v>
      </c>
      <c r="C123" s="210"/>
      <c r="D123" s="301"/>
      <c r="E123" s="137"/>
    </row>
    <row r="124" spans="1:5" ht="22.5" x14ac:dyDescent="0.25">
      <c r="A124" s="13" t="s">
        <v>133</v>
      </c>
      <c r="B124" s="70" t="s">
        <v>278</v>
      </c>
      <c r="C124" s="210"/>
      <c r="D124" s="301"/>
      <c r="E124" s="137"/>
    </row>
    <row r="125" spans="1:5" ht="12" customHeight="1" x14ac:dyDescent="0.25">
      <c r="A125" s="13" t="s">
        <v>134</v>
      </c>
      <c r="B125" s="70" t="s">
        <v>294</v>
      </c>
      <c r="C125" s="210"/>
      <c r="D125" s="301"/>
      <c r="E125" s="137"/>
    </row>
    <row r="126" spans="1:5" ht="12" customHeight="1" x14ac:dyDescent="0.25">
      <c r="A126" s="13" t="s">
        <v>135</v>
      </c>
      <c r="B126" s="70" t="s">
        <v>293</v>
      </c>
      <c r="C126" s="210"/>
      <c r="D126" s="301"/>
      <c r="E126" s="137"/>
    </row>
    <row r="127" spans="1:5" ht="12" customHeight="1" x14ac:dyDescent="0.25">
      <c r="A127" s="13" t="s">
        <v>286</v>
      </c>
      <c r="B127" s="70" t="s">
        <v>281</v>
      </c>
      <c r="C127" s="210"/>
      <c r="D127" s="301"/>
      <c r="E127" s="137"/>
    </row>
    <row r="128" spans="1:5" ht="12" customHeight="1" x14ac:dyDescent="0.25">
      <c r="A128" s="13" t="s">
        <v>287</v>
      </c>
      <c r="B128" s="70" t="s">
        <v>292</v>
      </c>
      <c r="C128" s="210"/>
      <c r="D128" s="301"/>
      <c r="E128" s="137"/>
    </row>
    <row r="129" spans="1:5" ht="23.25" thickBot="1" x14ac:dyDescent="0.3">
      <c r="A129" s="11" t="s">
        <v>288</v>
      </c>
      <c r="B129" s="70" t="s">
        <v>291</v>
      </c>
      <c r="C129" s="212"/>
      <c r="D129" s="302"/>
      <c r="E129" s="139"/>
    </row>
    <row r="130" spans="1:5" ht="12" customHeight="1" thickBot="1" x14ac:dyDescent="0.3">
      <c r="A130" s="18" t="s">
        <v>11</v>
      </c>
      <c r="B130" s="63" t="s">
        <v>370</v>
      </c>
      <c r="C130" s="209">
        <f>+C95+C116</f>
        <v>0</v>
      </c>
      <c r="D130" s="299">
        <f>+D95+D116</f>
        <v>0</v>
      </c>
      <c r="E130" s="136">
        <f>+E95+E116</f>
        <v>0</v>
      </c>
    </row>
    <row r="131" spans="1:5" ht="12" customHeight="1" thickBot="1" x14ac:dyDescent="0.3">
      <c r="A131" s="18" t="s">
        <v>12</v>
      </c>
      <c r="B131" s="63" t="s">
        <v>445</v>
      </c>
      <c r="C131" s="209">
        <f>+C132+C133+C134</f>
        <v>0</v>
      </c>
      <c r="D131" s="299">
        <f>+D132+D133+D134</f>
        <v>0</v>
      </c>
      <c r="E131" s="136">
        <f>+E132+E133+E134</f>
        <v>0</v>
      </c>
    </row>
    <row r="132" spans="1:5" ht="12" customHeight="1" x14ac:dyDescent="0.25">
      <c r="A132" s="13" t="s">
        <v>193</v>
      </c>
      <c r="B132" s="10" t="s">
        <v>378</v>
      </c>
      <c r="C132" s="210"/>
      <c r="D132" s="301"/>
      <c r="E132" s="137"/>
    </row>
    <row r="133" spans="1:5" ht="12" customHeight="1" x14ac:dyDescent="0.25">
      <c r="A133" s="13" t="s">
        <v>194</v>
      </c>
      <c r="B133" s="10" t="s">
        <v>379</v>
      </c>
      <c r="C133" s="210"/>
      <c r="D133" s="301"/>
      <c r="E133" s="137"/>
    </row>
    <row r="134" spans="1:5" ht="12" customHeight="1" thickBot="1" x14ac:dyDescent="0.3">
      <c r="A134" s="11" t="s">
        <v>195</v>
      </c>
      <c r="B134" s="10" t="s">
        <v>380</v>
      </c>
      <c r="C134" s="210"/>
      <c r="D134" s="301"/>
      <c r="E134" s="137"/>
    </row>
    <row r="135" spans="1:5" ht="12" customHeight="1" thickBot="1" x14ac:dyDescent="0.3">
      <c r="A135" s="18" t="s">
        <v>13</v>
      </c>
      <c r="B135" s="63" t="s">
        <v>372</v>
      </c>
      <c r="C135" s="209">
        <f>SUM(C136:C141)</f>
        <v>0</v>
      </c>
      <c r="D135" s="299">
        <f>SUM(D136:D141)</f>
        <v>0</v>
      </c>
      <c r="E135" s="136">
        <f>SUM(E136:E141)</f>
        <v>0</v>
      </c>
    </row>
    <row r="136" spans="1:5" ht="12" customHeight="1" x14ac:dyDescent="0.25">
      <c r="A136" s="13" t="s">
        <v>60</v>
      </c>
      <c r="B136" s="7" t="s">
        <v>381</v>
      </c>
      <c r="C136" s="210"/>
      <c r="D136" s="301"/>
      <c r="E136" s="137"/>
    </row>
    <row r="137" spans="1:5" ht="12" customHeight="1" x14ac:dyDescent="0.25">
      <c r="A137" s="13" t="s">
        <v>61</v>
      </c>
      <c r="B137" s="7" t="s">
        <v>373</v>
      </c>
      <c r="C137" s="210"/>
      <c r="D137" s="301"/>
      <c r="E137" s="137"/>
    </row>
    <row r="138" spans="1:5" ht="12" customHeight="1" x14ac:dyDescent="0.25">
      <c r="A138" s="13" t="s">
        <v>62</v>
      </c>
      <c r="B138" s="7" t="s">
        <v>374</v>
      </c>
      <c r="C138" s="210"/>
      <c r="D138" s="301"/>
      <c r="E138" s="137"/>
    </row>
    <row r="139" spans="1:5" ht="12" customHeight="1" x14ac:dyDescent="0.25">
      <c r="A139" s="13" t="s">
        <v>120</v>
      </c>
      <c r="B139" s="7" t="s">
        <v>375</v>
      </c>
      <c r="C139" s="210"/>
      <c r="D139" s="301"/>
      <c r="E139" s="137"/>
    </row>
    <row r="140" spans="1:5" ht="12" customHeight="1" x14ac:dyDescent="0.25">
      <c r="A140" s="13" t="s">
        <v>121</v>
      </c>
      <c r="B140" s="7" t="s">
        <v>376</v>
      </c>
      <c r="C140" s="210"/>
      <c r="D140" s="301"/>
      <c r="E140" s="137"/>
    </row>
    <row r="141" spans="1:5" ht="12" customHeight="1" thickBot="1" x14ac:dyDescent="0.3">
      <c r="A141" s="11" t="s">
        <v>122</v>
      </c>
      <c r="B141" s="7" t="s">
        <v>377</v>
      </c>
      <c r="C141" s="210"/>
      <c r="D141" s="301"/>
      <c r="E141" s="137"/>
    </row>
    <row r="142" spans="1:5" ht="12" customHeight="1" thickBot="1" x14ac:dyDescent="0.3">
      <c r="A142" s="18" t="s">
        <v>14</v>
      </c>
      <c r="B142" s="63" t="s">
        <v>385</v>
      </c>
      <c r="C142" s="215">
        <f>+C143+C144+C145+C146</f>
        <v>0</v>
      </c>
      <c r="D142" s="303">
        <f>+D143+D144+D145+D146</f>
        <v>0</v>
      </c>
      <c r="E142" s="252">
        <f>+E143+E144+E145+E146</f>
        <v>0</v>
      </c>
    </row>
    <row r="143" spans="1:5" ht="12" customHeight="1" x14ac:dyDescent="0.25">
      <c r="A143" s="13" t="s">
        <v>63</v>
      </c>
      <c r="B143" s="7" t="s">
        <v>296</v>
      </c>
      <c r="C143" s="210"/>
      <c r="D143" s="301"/>
      <c r="E143" s="137"/>
    </row>
    <row r="144" spans="1:5" ht="12" customHeight="1" x14ac:dyDescent="0.25">
      <c r="A144" s="13" t="s">
        <v>64</v>
      </c>
      <c r="B144" s="7" t="s">
        <v>297</v>
      </c>
      <c r="C144" s="210"/>
      <c r="D144" s="301"/>
      <c r="E144" s="137"/>
    </row>
    <row r="145" spans="1:9" ht="12" customHeight="1" x14ac:dyDescent="0.25">
      <c r="A145" s="13" t="s">
        <v>213</v>
      </c>
      <c r="B145" s="7" t="s">
        <v>386</v>
      </c>
      <c r="C145" s="210"/>
      <c r="D145" s="301"/>
      <c r="E145" s="137"/>
    </row>
    <row r="146" spans="1:9" ht="12" customHeight="1" thickBot="1" x14ac:dyDescent="0.3">
      <c r="A146" s="11" t="s">
        <v>214</v>
      </c>
      <c r="B146" s="5" t="s">
        <v>316</v>
      </c>
      <c r="C146" s="210"/>
      <c r="D146" s="301"/>
      <c r="E146" s="137"/>
    </row>
    <row r="147" spans="1:9" ht="12" customHeight="1" thickBot="1" x14ac:dyDescent="0.3">
      <c r="A147" s="18" t="s">
        <v>15</v>
      </c>
      <c r="B147" s="63" t="s">
        <v>387</v>
      </c>
      <c r="C147" s="291">
        <f>SUM(C148:C152)</f>
        <v>0</v>
      </c>
      <c r="D147" s="304">
        <f>SUM(D148:D152)</f>
        <v>0</v>
      </c>
      <c r="E147" s="285">
        <f>SUM(E148:E152)</f>
        <v>0</v>
      </c>
    </row>
    <row r="148" spans="1:9" ht="12" customHeight="1" x14ac:dyDescent="0.25">
      <c r="A148" s="13" t="s">
        <v>65</v>
      </c>
      <c r="B148" s="7" t="s">
        <v>382</v>
      </c>
      <c r="C148" s="210"/>
      <c r="D148" s="301"/>
      <c r="E148" s="137"/>
    </row>
    <row r="149" spans="1:9" ht="12" customHeight="1" x14ac:dyDescent="0.25">
      <c r="A149" s="13" t="s">
        <v>66</v>
      </c>
      <c r="B149" s="7" t="s">
        <v>389</v>
      </c>
      <c r="C149" s="210"/>
      <c r="D149" s="301"/>
      <c r="E149" s="137"/>
    </row>
    <row r="150" spans="1:9" ht="12" customHeight="1" x14ac:dyDescent="0.25">
      <c r="A150" s="13" t="s">
        <v>225</v>
      </c>
      <c r="B150" s="7" t="s">
        <v>384</v>
      </c>
      <c r="C150" s="210"/>
      <c r="D150" s="301"/>
      <c r="E150" s="137"/>
    </row>
    <row r="151" spans="1:9" ht="12" customHeight="1" x14ac:dyDescent="0.25">
      <c r="A151" s="13" t="s">
        <v>226</v>
      </c>
      <c r="B151" s="7" t="s">
        <v>390</v>
      </c>
      <c r="C151" s="210"/>
      <c r="D151" s="301"/>
      <c r="E151" s="137"/>
    </row>
    <row r="152" spans="1:9" ht="12" customHeight="1" thickBot="1" x14ac:dyDescent="0.3">
      <c r="A152" s="13" t="s">
        <v>388</v>
      </c>
      <c r="B152" s="7" t="s">
        <v>391</v>
      </c>
      <c r="C152" s="210"/>
      <c r="D152" s="301"/>
      <c r="E152" s="137"/>
    </row>
    <row r="153" spans="1:9" ht="12" customHeight="1" thickBot="1" x14ac:dyDescent="0.3">
      <c r="A153" s="18" t="s">
        <v>16</v>
      </c>
      <c r="B153" s="63" t="s">
        <v>392</v>
      </c>
      <c r="C153" s="292"/>
      <c r="D153" s="305"/>
      <c r="E153" s="286"/>
    </row>
    <row r="154" spans="1:9" ht="12" customHeight="1" thickBot="1" x14ac:dyDescent="0.3">
      <c r="A154" s="18" t="s">
        <v>17</v>
      </c>
      <c r="B154" s="63" t="s">
        <v>393</v>
      </c>
      <c r="C154" s="292"/>
      <c r="D154" s="305"/>
      <c r="E154" s="286"/>
    </row>
    <row r="155" spans="1:9" ht="15" customHeight="1" thickBot="1" x14ac:dyDescent="0.3">
      <c r="A155" s="18" t="s">
        <v>18</v>
      </c>
      <c r="B155" s="63" t="s">
        <v>395</v>
      </c>
      <c r="C155" s="293">
        <f>+C131+C135+C142+C147+C153+C154</f>
        <v>0</v>
      </c>
      <c r="D155" s="306">
        <f>+D131+D135+D142+D147+D153+D154</f>
        <v>0</v>
      </c>
      <c r="E155" s="287">
        <f>+E131+E135+E142+E147+E153+E154</f>
        <v>0</v>
      </c>
      <c r="F155" s="233"/>
      <c r="G155" s="234"/>
      <c r="H155" s="234"/>
      <c r="I155" s="234"/>
    </row>
    <row r="156" spans="1:9" s="222" customFormat="1" ht="12.95" customHeight="1" thickBot="1" x14ac:dyDescent="0.25">
      <c r="A156" s="146" t="s">
        <v>19</v>
      </c>
      <c r="B156" s="196" t="s">
        <v>394</v>
      </c>
      <c r="C156" s="293">
        <f>+C130+C155</f>
        <v>0</v>
      </c>
      <c r="D156" s="306">
        <f>+D130+D155</f>
        <v>0</v>
      </c>
      <c r="E156" s="287">
        <f>+E130+E155</f>
        <v>0</v>
      </c>
    </row>
    <row r="157" spans="1:9" ht="7.5" customHeight="1" x14ac:dyDescent="0.25"/>
    <row r="158" spans="1:9" x14ac:dyDescent="0.25">
      <c r="A158" s="450" t="s">
        <v>298</v>
      </c>
      <c r="B158" s="450"/>
      <c r="C158" s="450"/>
      <c r="D158" s="450"/>
      <c r="E158" s="450"/>
    </row>
    <row r="159" spans="1:9" ht="15" customHeight="1" thickBot="1" x14ac:dyDescent="0.3">
      <c r="A159" s="441" t="s">
        <v>108</v>
      </c>
      <c r="B159" s="441"/>
      <c r="C159" s="148"/>
      <c r="E159" s="148" t="str">
        <f>E91</f>
        <v xml:space="preserve"> Forintban!</v>
      </c>
    </row>
    <row r="160" spans="1:9" ht="25.5" customHeight="1" thickBot="1" x14ac:dyDescent="0.3">
      <c r="A160" s="18">
        <v>1</v>
      </c>
      <c r="B160" s="23" t="s">
        <v>396</v>
      </c>
      <c r="C160" s="298">
        <f>+C63-C130</f>
        <v>0</v>
      </c>
      <c r="D160" s="209">
        <f>+D63-D130</f>
        <v>0</v>
      </c>
      <c r="E160" s="136">
        <f>+E63-E130</f>
        <v>0</v>
      </c>
    </row>
    <row r="161" spans="1:5" ht="32.25" customHeight="1" thickBot="1" x14ac:dyDescent="0.3">
      <c r="A161" s="18" t="s">
        <v>10</v>
      </c>
      <c r="B161" s="23" t="s">
        <v>402</v>
      </c>
      <c r="C161" s="209">
        <f>+C87-C155</f>
        <v>0</v>
      </c>
      <c r="D161" s="209">
        <f>+D87-D155</f>
        <v>0</v>
      </c>
      <c r="E161" s="136">
        <f>+E87-E155</f>
        <v>0</v>
      </c>
    </row>
  </sheetData>
  <sheetProtection sheet="1"/>
  <mergeCells count="12">
    <mergeCell ref="A91:B91"/>
    <mergeCell ref="A92:A93"/>
    <mergeCell ref="B92:B93"/>
    <mergeCell ref="C92:E92"/>
    <mergeCell ref="A158:E158"/>
    <mergeCell ref="A159:B159"/>
    <mergeCell ref="A2:B2"/>
    <mergeCell ref="A3:A4"/>
    <mergeCell ref="B3:B4"/>
    <mergeCell ref="C3:E3"/>
    <mergeCell ref="A1:E1"/>
    <mergeCell ref="A90:E90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Önkormányzat
2018. I. félévi KÖLTSÉGVETÉS 
ÁLLAMIGAZGATÁSI FELADATOK MÉRLEGE&amp;10
&amp;R&amp;"Times New Roman CE,Félkövér dőlt"&amp;11 1.4. melléklet </oddHeader>
  </headerFooter>
  <rowBreaks count="2" manualBreakCount="2">
    <brk id="75" max="4" man="1"/>
    <brk id="89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93CC3-EE4D-4D83-AC5C-2A07DD123A4E}">
  <sheetPr>
    <tabColor rgb="FF92D050"/>
  </sheetPr>
  <dimension ref="A1:J33"/>
  <sheetViews>
    <sheetView zoomScale="115" zoomScaleNormal="115" zoomScaleSheetLayoutView="130" workbookViewId="0">
      <selection activeCell="F1" sqref="F1"/>
    </sheetView>
  </sheetViews>
  <sheetFormatPr defaultRowHeight="12.75" x14ac:dyDescent="0.2"/>
  <cols>
    <col min="1" max="1" width="6.83203125" style="36" customWidth="1"/>
    <col min="2" max="2" width="48" style="85" customWidth="1"/>
    <col min="3" max="5" width="15.5" style="36" customWidth="1"/>
    <col min="6" max="6" width="55.1640625" style="36" customWidth="1"/>
    <col min="7" max="9" width="15.5" style="36" customWidth="1"/>
    <col min="10" max="10" width="4.83203125" style="36" customWidth="1"/>
    <col min="11" max="16384" width="9.33203125" style="36"/>
  </cols>
  <sheetData>
    <row r="1" spans="1:10" ht="39.75" customHeight="1" x14ac:dyDescent="0.2">
      <c r="B1" s="156" t="s">
        <v>112</v>
      </c>
      <c r="C1" s="157"/>
      <c r="D1" s="157"/>
      <c r="E1" s="157"/>
      <c r="F1" s="157"/>
      <c r="G1" s="157"/>
      <c r="H1" s="157"/>
      <c r="I1" s="157"/>
      <c r="J1" s="453" t="s">
        <v>446</v>
      </c>
    </row>
    <row r="2" spans="1:10" ht="14.25" thickBot="1" x14ac:dyDescent="0.25">
      <c r="G2" s="158"/>
      <c r="H2" s="158"/>
      <c r="I2" s="158" t="str">
        <f>'1.4.sz.mell.'!E2</f>
        <v xml:space="preserve"> Forintban!</v>
      </c>
      <c r="J2" s="453"/>
    </row>
    <row r="3" spans="1:10" ht="18" customHeight="1" thickBot="1" x14ac:dyDescent="0.25">
      <c r="A3" s="451" t="s">
        <v>55</v>
      </c>
      <c r="B3" s="159" t="s">
        <v>43</v>
      </c>
      <c r="C3" s="160"/>
      <c r="D3" s="308"/>
      <c r="E3" s="308"/>
      <c r="F3" s="159" t="s">
        <v>44</v>
      </c>
      <c r="G3" s="161"/>
      <c r="H3" s="315"/>
      <c r="I3" s="316"/>
      <c r="J3" s="453"/>
    </row>
    <row r="4" spans="1:10" s="162" customFormat="1" ht="35.25" customHeight="1" thickBot="1" x14ac:dyDescent="0.25">
      <c r="A4" s="452"/>
      <c r="B4" s="86" t="s">
        <v>48</v>
      </c>
      <c r="C4" s="87" t="str">
        <f>+CONCATENATE('1.1.sz.mell.'!C3," eredeti előirányzat")</f>
        <v>2018. évi eredeti előirányzat</v>
      </c>
      <c r="D4" s="309" t="str">
        <f>+CONCATENATE('1.1.sz.mell.'!C3," módosított előirányzat")</f>
        <v>2018. évi módosított előirányzat</v>
      </c>
      <c r="E4" s="432" t="str">
        <f>+CONCATENATE(LEFT('1.1.sz.mell.'!C3,4),". VI. 30. teljesítés")</f>
        <v>2018. VI. 30. teljesítés</v>
      </c>
      <c r="F4" s="86" t="s">
        <v>48</v>
      </c>
      <c r="G4" s="87" t="str">
        <f>+C4</f>
        <v>2018. évi eredeti előirányzat</v>
      </c>
      <c r="H4" s="87" t="str">
        <f>+D4</f>
        <v>2018. évi módosított előirányzat</v>
      </c>
      <c r="I4" s="433" t="str">
        <f>+E4</f>
        <v>2018. VI. 30. teljesítés</v>
      </c>
      <c r="J4" s="453"/>
    </row>
    <row r="5" spans="1:10" s="166" customFormat="1" ht="12" customHeight="1" thickBot="1" x14ac:dyDescent="0.25">
      <c r="A5" s="163" t="s">
        <v>409</v>
      </c>
      <c r="B5" s="164" t="s">
        <v>410</v>
      </c>
      <c r="C5" s="165" t="s">
        <v>411</v>
      </c>
      <c r="D5" s="310" t="s">
        <v>413</v>
      </c>
      <c r="E5" s="310" t="s">
        <v>412</v>
      </c>
      <c r="F5" s="164" t="s">
        <v>447</v>
      </c>
      <c r="G5" s="165" t="s">
        <v>415</v>
      </c>
      <c r="H5" s="165" t="s">
        <v>416</v>
      </c>
      <c r="I5" s="317" t="s">
        <v>448</v>
      </c>
      <c r="J5" s="453"/>
    </row>
    <row r="6" spans="1:10" ht="12.95" customHeight="1" x14ac:dyDescent="0.2">
      <c r="A6" s="167" t="s">
        <v>9</v>
      </c>
      <c r="B6" s="168" t="s">
        <v>299</v>
      </c>
      <c r="C6" s="149">
        <v>109212674</v>
      </c>
      <c r="D6" s="149"/>
      <c r="E6" s="149">
        <v>58133251</v>
      </c>
      <c r="F6" s="168" t="s">
        <v>49</v>
      </c>
      <c r="G6" s="149">
        <v>129827432</v>
      </c>
      <c r="H6" s="149"/>
      <c r="I6" s="318">
        <v>64799763</v>
      </c>
      <c r="J6" s="453"/>
    </row>
    <row r="7" spans="1:10" ht="12.95" customHeight="1" x14ac:dyDescent="0.2">
      <c r="A7" s="169" t="s">
        <v>10</v>
      </c>
      <c r="B7" s="170" t="s">
        <v>300</v>
      </c>
      <c r="C7" s="150">
        <v>14608139</v>
      </c>
      <c r="D7" s="150"/>
      <c r="E7" s="150">
        <v>7448655</v>
      </c>
      <c r="F7" s="170" t="s">
        <v>128</v>
      </c>
      <c r="G7" s="150">
        <v>26955245</v>
      </c>
      <c r="H7" s="150"/>
      <c r="I7" s="319">
        <v>13259798</v>
      </c>
      <c r="J7" s="453"/>
    </row>
    <row r="8" spans="1:10" ht="12.95" customHeight="1" x14ac:dyDescent="0.2">
      <c r="A8" s="169" t="s">
        <v>11</v>
      </c>
      <c r="B8" s="170" t="s">
        <v>321</v>
      </c>
      <c r="C8" s="150"/>
      <c r="D8" s="150"/>
      <c r="E8" s="150"/>
      <c r="F8" s="170" t="s">
        <v>164</v>
      </c>
      <c r="G8" s="150">
        <v>128460894</v>
      </c>
      <c r="H8" s="150"/>
      <c r="I8" s="319">
        <v>59059546</v>
      </c>
      <c r="J8" s="453"/>
    </row>
    <row r="9" spans="1:10" ht="12.95" customHeight="1" x14ac:dyDescent="0.2">
      <c r="A9" s="169" t="s">
        <v>12</v>
      </c>
      <c r="B9" s="170" t="s">
        <v>119</v>
      </c>
      <c r="C9" s="150">
        <v>171810000</v>
      </c>
      <c r="D9" s="150"/>
      <c r="E9" s="150">
        <v>83728598</v>
      </c>
      <c r="F9" s="170" t="s">
        <v>129</v>
      </c>
      <c r="G9" s="150">
        <v>10180000</v>
      </c>
      <c r="H9" s="150"/>
      <c r="I9" s="319">
        <v>1571677</v>
      </c>
      <c r="J9" s="453"/>
    </row>
    <row r="10" spans="1:10" ht="12.95" customHeight="1" x14ac:dyDescent="0.2">
      <c r="A10" s="169" t="s">
        <v>13</v>
      </c>
      <c r="B10" s="171" t="s">
        <v>345</v>
      </c>
      <c r="C10" s="150">
        <v>30883426</v>
      </c>
      <c r="D10" s="150"/>
      <c r="E10" s="150">
        <v>13139259</v>
      </c>
      <c r="F10" s="170" t="s">
        <v>130</v>
      </c>
      <c r="G10" s="150">
        <v>37010615</v>
      </c>
      <c r="H10" s="150"/>
      <c r="I10" s="319">
        <v>19881200</v>
      </c>
      <c r="J10" s="453"/>
    </row>
    <row r="11" spans="1:10" ht="12.95" customHeight="1" x14ac:dyDescent="0.2">
      <c r="A11" s="169" t="s">
        <v>14</v>
      </c>
      <c r="B11" s="170" t="s">
        <v>301</v>
      </c>
      <c r="C11" s="151"/>
      <c r="D11" s="151"/>
      <c r="E11" s="151">
        <v>90000</v>
      </c>
      <c r="F11" s="170" t="s">
        <v>39</v>
      </c>
      <c r="G11" s="150">
        <v>2500000</v>
      </c>
      <c r="H11" s="150"/>
      <c r="I11" s="319"/>
      <c r="J11" s="453"/>
    </row>
    <row r="12" spans="1:10" ht="12.95" customHeight="1" x14ac:dyDescent="0.2">
      <c r="A12" s="169" t="s">
        <v>15</v>
      </c>
      <c r="B12" s="170" t="s">
        <v>403</v>
      </c>
      <c r="C12" s="150"/>
      <c r="D12" s="150"/>
      <c r="E12" s="150"/>
      <c r="F12" s="30"/>
      <c r="G12" s="150"/>
      <c r="H12" s="150"/>
      <c r="I12" s="319"/>
      <c r="J12" s="453"/>
    </row>
    <row r="13" spans="1:10" ht="12.95" customHeight="1" x14ac:dyDescent="0.2">
      <c r="A13" s="169" t="s">
        <v>16</v>
      </c>
      <c r="B13" s="30"/>
      <c r="C13" s="150"/>
      <c r="D13" s="150"/>
      <c r="E13" s="150"/>
      <c r="F13" s="30"/>
      <c r="G13" s="150"/>
      <c r="H13" s="150"/>
      <c r="I13" s="319"/>
      <c r="J13" s="453"/>
    </row>
    <row r="14" spans="1:10" ht="12.95" customHeight="1" x14ac:dyDescent="0.2">
      <c r="A14" s="169" t="s">
        <v>17</v>
      </c>
      <c r="B14" s="235"/>
      <c r="C14" s="151"/>
      <c r="D14" s="151"/>
      <c r="E14" s="151"/>
      <c r="F14" s="30"/>
      <c r="G14" s="150"/>
      <c r="H14" s="150"/>
      <c r="I14" s="319"/>
      <c r="J14" s="453"/>
    </row>
    <row r="15" spans="1:10" ht="12.95" customHeight="1" x14ac:dyDescent="0.2">
      <c r="A15" s="169" t="s">
        <v>18</v>
      </c>
      <c r="B15" s="30"/>
      <c r="C15" s="150"/>
      <c r="D15" s="150"/>
      <c r="E15" s="150"/>
      <c r="F15" s="30"/>
      <c r="G15" s="150"/>
      <c r="H15" s="150"/>
      <c r="I15" s="319"/>
      <c r="J15" s="453"/>
    </row>
    <row r="16" spans="1:10" ht="12.95" customHeight="1" x14ac:dyDescent="0.2">
      <c r="A16" s="169" t="s">
        <v>19</v>
      </c>
      <c r="B16" s="30"/>
      <c r="C16" s="150"/>
      <c r="D16" s="150"/>
      <c r="E16" s="150"/>
      <c r="F16" s="30"/>
      <c r="G16" s="150"/>
      <c r="H16" s="150"/>
      <c r="I16" s="319"/>
      <c r="J16" s="453"/>
    </row>
    <row r="17" spans="1:10" ht="12.95" customHeight="1" thickBot="1" x14ac:dyDescent="0.25">
      <c r="A17" s="169" t="s">
        <v>20</v>
      </c>
      <c r="B17" s="38"/>
      <c r="C17" s="152"/>
      <c r="D17" s="152"/>
      <c r="E17" s="152"/>
      <c r="F17" s="30"/>
      <c r="G17" s="152"/>
      <c r="H17" s="152"/>
      <c r="I17" s="320"/>
      <c r="J17" s="453"/>
    </row>
    <row r="18" spans="1:10" ht="21.75" thickBot="1" x14ac:dyDescent="0.25">
      <c r="A18" s="172" t="s">
        <v>21</v>
      </c>
      <c r="B18" s="64" t="s">
        <v>404</v>
      </c>
      <c r="C18" s="153">
        <f>SUM(C6:C17)</f>
        <v>326514239</v>
      </c>
      <c r="D18" s="153">
        <f>SUM(D6:D17)</f>
        <v>0</v>
      </c>
      <c r="E18" s="153">
        <f>SUM(E6:E17)</f>
        <v>162539763</v>
      </c>
      <c r="F18" s="64" t="s">
        <v>307</v>
      </c>
      <c r="G18" s="153">
        <f>SUM(G6:G17)</f>
        <v>334934186</v>
      </c>
      <c r="H18" s="153">
        <f>SUM(H6:H17)</f>
        <v>0</v>
      </c>
      <c r="I18" s="190">
        <f>SUM(I6:I17)</f>
        <v>158571984</v>
      </c>
      <c r="J18" s="453"/>
    </row>
    <row r="19" spans="1:10" ht="12.95" customHeight="1" x14ac:dyDescent="0.2">
      <c r="A19" s="173" t="s">
        <v>22</v>
      </c>
      <c r="B19" s="174" t="s">
        <v>304</v>
      </c>
      <c r="C19" s="279">
        <f>+C20+C21+C22+C23</f>
        <v>193841945</v>
      </c>
      <c r="D19" s="279">
        <f>+D20+D21+D22+D23</f>
        <v>0</v>
      </c>
      <c r="E19" s="279">
        <f>+E20+E21+E22+E23</f>
        <v>195642959</v>
      </c>
      <c r="F19" s="175" t="s">
        <v>136</v>
      </c>
      <c r="G19" s="154"/>
      <c r="H19" s="154"/>
      <c r="I19" s="321"/>
      <c r="J19" s="453"/>
    </row>
    <row r="20" spans="1:10" ht="12.95" customHeight="1" x14ac:dyDescent="0.2">
      <c r="A20" s="176" t="s">
        <v>23</v>
      </c>
      <c r="B20" s="175" t="s">
        <v>157</v>
      </c>
      <c r="C20" s="53">
        <v>193841945</v>
      </c>
      <c r="D20" s="53"/>
      <c r="E20" s="53">
        <v>195642959</v>
      </c>
      <c r="F20" s="175" t="s">
        <v>306</v>
      </c>
      <c r="G20" s="53"/>
      <c r="H20" s="53"/>
      <c r="I20" s="322"/>
      <c r="J20" s="453"/>
    </row>
    <row r="21" spans="1:10" ht="12.95" customHeight="1" x14ac:dyDescent="0.2">
      <c r="A21" s="176" t="s">
        <v>24</v>
      </c>
      <c r="B21" s="175" t="s">
        <v>158</v>
      </c>
      <c r="C21" s="53"/>
      <c r="D21" s="53"/>
      <c r="E21" s="53"/>
      <c r="F21" s="175" t="s">
        <v>110</v>
      </c>
      <c r="G21" s="53"/>
      <c r="H21" s="53"/>
      <c r="I21" s="322"/>
      <c r="J21" s="453"/>
    </row>
    <row r="22" spans="1:10" ht="12.95" customHeight="1" x14ac:dyDescent="0.2">
      <c r="A22" s="176" t="s">
        <v>25</v>
      </c>
      <c r="B22" s="175" t="s">
        <v>162</v>
      </c>
      <c r="C22" s="53"/>
      <c r="D22" s="53"/>
      <c r="E22" s="53"/>
      <c r="F22" s="175" t="s">
        <v>111</v>
      </c>
      <c r="G22" s="53"/>
      <c r="H22" s="53"/>
      <c r="I22" s="322"/>
      <c r="J22" s="453"/>
    </row>
    <row r="23" spans="1:10" ht="12.95" customHeight="1" x14ac:dyDescent="0.2">
      <c r="A23" s="176" t="s">
        <v>26</v>
      </c>
      <c r="B23" s="175" t="s">
        <v>163</v>
      </c>
      <c r="C23" s="53"/>
      <c r="D23" s="53"/>
      <c r="E23" s="53"/>
      <c r="F23" s="174" t="s">
        <v>165</v>
      </c>
      <c r="G23" s="53"/>
      <c r="H23" s="53"/>
      <c r="I23" s="322"/>
      <c r="J23" s="453"/>
    </row>
    <row r="24" spans="1:10" ht="12.95" customHeight="1" x14ac:dyDescent="0.2">
      <c r="A24" s="176" t="s">
        <v>27</v>
      </c>
      <c r="B24" s="175" t="s">
        <v>305</v>
      </c>
      <c r="C24" s="177">
        <f>+C25+C26</f>
        <v>0</v>
      </c>
      <c r="D24" s="177">
        <f>+D25+D26</f>
        <v>0</v>
      </c>
      <c r="E24" s="177">
        <f>+E25+E26</f>
        <v>10019403</v>
      </c>
      <c r="F24" s="175" t="s">
        <v>137</v>
      </c>
      <c r="G24" s="53"/>
      <c r="H24" s="53"/>
      <c r="I24" s="322"/>
      <c r="J24" s="453"/>
    </row>
    <row r="25" spans="1:10" ht="12.95" customHeight="1" x14ac:dyDescent="0.2">
      <c r="A25" s="173" t="s">
        <v>28</v>
      </c>
      <c r="B25" s="174" t="s">
        <v>302</v>
      </c>
      <c r="C25" s="154"/>
      <c r="D25" s="154"/>
      <c r="E25" s="154"/>
      <c r="F25" s="168" t="s">
        <v>386</v>
      </c>
      <c r="G25" s="154"/>
      <c r="H25" s="154"/>
      <c r="I25" s="321"/>
      <c r="J25" s="453"/>
    </row>
    <row r="26" spans="1:10" ht="12.95" customHeight="1" x14ac:dyDescent="0.2">
      <c r="A26" s="176" t="s">
        <v>29</v>
      </c>
      <c r="B26" s="175" t="s">
        <v>303</v>
      </c>
      <c r="C26" s="53"/>
      <c r="D26" s="53"/>
      <c r="E26" s="53">
        <v>10019403</v>
      </c>
      <c r="F26" s="170" t="s">
        <v>392</v>
      </c>
      <c r="G26" s="53"/>
      <c r="H26" s="53"/>
      <c r="I26" s="322"/>
      <c r="J26" s="453"/>
    </row>
    <row r="27" spans="1:10" ht="12.95" customHeight="1" x14ac:dyDescent="0.2">
      <c r="A27" s="169" t="s">
        <v>30</v>
      </c>
      <c r="B27" s="175" t="s">
        <v>397</v>
      </c>
      <c r="C27" s="53"/>
      <c r="D27" s="53"/>
      <c r="E27" s="53"/>
      <c r="F27" s="170" t="s">
        <v>393</v>
      </c>
      <c r="G27" s="53"/>
      <c r="H27" s="53"/>
      <c r="I27" s="322"/>
      <c r="J27" s="453"/>
    </row>
    <row r="28" spans="1:10" ht="12.95" customHeight="1" thickBot="1" x14ac:dyDescent="0.25">
      <c r="A28" s="205" t="s">
        <v>31</v>
      </c>
      <c r="B28" s="174" t="s">
        <v>260</v>
      </c>
      <c r="C28" s="154"/>
      <c r="D28" s="154"/>
      <c r="E28" s="154"/>
      <c r="F28" s="237" t="s">
        <v>545</v>
      </c>
      <c r="G28" s="154"/>
      <c r="H28" s="154"/>
      <c r="I28" s="321">
        <v>3680858</v>
      </c>
      <c r="J28" s="453"/>
    </row>
    <row r="29" spans="1:10" ht="24" customHeight="1" thickBot="1" x14ac:dyDescent="0.25">
      <c r="A29" s="172" t="s">
        <v>32</v>
      </c>
      <c r="B29" s="64" t="s">
        <v>405</v>
      </c>
      <c r="C29" s="153">
        <f>+C19+C24+C27+C28</f>
        <v>193841945</v>
      </c>
      <c r="D29" s="153">
        <f>+D19+D24+D27+D28</f>
        <v>0</v>
      </c>
      <c r="E29" s="313">
        <f>+E19+E24+E27+E28</f>
        <v>205662362</v>
      </c>
      <c r="F29" s="64" t="s">
        <v>407</v>
      </c>
      <c r="G29" s="153">
        <f>SUM(G19:G28)</f>
        <v>0</v>
      </c>
      <c r="H29" s="153">
        <f>SUM(H19:H28)</f>
        <v>0</v>
      </c>
      <c r="I29" s="190">
        <f>SUM(I19:I28)</f>
        <v>3680858</v>
      </c>
      <c r="J29" s="453"/>
    </row>
    <row r="30" spans="1:10" ht="13.5" thickBot="1" x14ac:dyDescent="0.25">
      <c r="A30" s="172" t="s">
        <v>33</v>
      </c>
      <c r="B30" s="178" t="s">
        <v>406</v>
      </c>
      <c r="C30" s="396">
        <f>+C18+C29</f>
        <v>520356184</v>
      </c>
      <c r="D30" s="396">
        <f>+D18+D29</f>
        <v>0</v>
      </c>
      <c r="E30" s="397">
        <f>+E18+E29</f>
        <v>368202125</v>
      </c>
      <c r="F30" s="178" t="s">
        <v>408</v>
      </c>
      <c r="G30" s="396">
        <f>+G18+G29</f>
        <v>334934186</v>
      </c>
      <c r="H30" s="396">
        <f>+H18+H29</f>
        <v>0</v>
      </c>
      <c r="I30" s="397">
        <f>+I18+I29</f>
        <v>162252842</v>
      </c>
      <c r="J30" s="453"/>
    </row>
    <row r="31" spans="1:10" ht="13.5" thickBot="1" x14ac:dyDescent="0.25">
      <c r="A31" s="172" t="s">
        <v>34</v>
      </c>
      <c r="B31" s="178" t="s">
        <v>114</v>
      </c>
      <c r="C31" s="396">
        <f>IF(C18-G18&lt;0,G18-C18,"-")</f>
        <v>8419947</v>
      </c>
      <c r="D31" s="396" t="str">
        <f>IF(D18-H18&lt;0,H18-D18,"-")</f>
        <v>-</v>
      </c>
      <c r="E31" s="397" t="str">
        <f>IF(E18-I18&lt;0,I18-E18,"-")</f>
        <v>-</v>
      </c>
      <c r="F31" s="178" t="s">
        <v>115</v>
      </c>
      <c r="G31" s="396" t="str">
        <f>IF(C18-G18&gt;0,C18-G18,"-")</f>
        <v>-</v>
      </c>
      <c r="H31" s="396" t="str">
        <f>IF(D18-H18&gt;0,D18-H18,"-")</f>
        <v>-</v>
      </c>
      <c r="I31" s="397">
        <f>IF(E18-I18&gt;0,E18-I18,"-")</f>
        <v>3967779</v>
      </c>
      <c r="J31" s="453"/>
    </row>
    <row r="32" spans="1:10" ht="13.5" thickBot="1" x14ac:dyDescent="0.25">
      <c r="A32" s="172" t="s">
        <v>35</v>
      </c>
      <c r="B32" s="178" t="s">
        <v>534</v>
      </c>
      <c r="C32" s="396" t="str">
        <f>IF(C30-G30&lt;0,G30-C30,"-")</f>
        <v>-</v>
      </c>
      <c r="D32" s="396" t="str">
        <f>IF(D30-H30&lt;0,H30-D30,"-")</f>
        <v>-</v>
      </c>
      <c r="E32" s="396" t="str">
        <f>IF(E30-I30&lt;0,I30-E30,"-")</f>
        <v>-</v>
      </c>
      <c r="F32" s="178" t="s">
        <v>535</v>
      </c>
      <c r="G32" s="396">
        <f>IF(C30-G30&gt;0,C30-G30,"-")</f>
        <v>185421998</v>
      </c>
      <c r="H32" s="396" t="str">
        <f>IF(D30-H30&gt;0,D30-H30,"-")</f>
        <v>-</v>
      </c>
      <c r="I32" s="396">
        <f>IF(E30-I30&gt;0,E30-I30,"-")</f>
        <v>205949283</v>
      </c>
      <c r="J32" s="453"/>
    </row>
    <row r="33" spans="2:6" ht="18.75" x14ac:dyDescent="0.2">
      <c r="B33" s="454"/>
      <c r="C33" s="454"/>
      <c r="D33" s="454"/>
      <c r="E33" s="454"/>
      <c r="F33" s="454"/>
    </row>
  </sheetData>
  <mergeCells count="3">
    <mergeCell ref="A3:A4"/>
    <mergeCell ref="J1:J32"/>
    <mergeCell ref="B33:F33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2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B6F20-5645-4F4F-83D2-F5BC994B35E6}">
  <sheetPr>
    <tabColor rgb="FF92D050"/>
  </sheetPr>
  <dimension ref="A1:J33"/>
  <sheetViews>
    <sheetView zoomScaleNormal="100" zoomScaleSheetLayoutView="115" workbookViewId="0">
      <selection activeCell="G16" sqref="G16"/>
    </sheetView>
  </sheetViews>
  <sheetFormatPr defaultRowHeight="12.75" x14ac:dyDescent="0.2"/>
  <cols>
    <col min="1" max="1" width="6.83203125" style="36" customWidth="1"/>
    <col min="2" max="2" width="49.83203125" style="85" customWidth="1"/>
    <col min="3" max="5" width="15.5" style="36" customWidth="1"/>
    <col min="6" max="6" width="49.83203125" style="36" customWidth="1"/>
    <col min="7" max="9" width="15.5" style="36" customWidth="1"/>
    <col min="10" max="10" width="4.83203125" style="36" customWidth="1"/>
    <col min="11" max="16384" width="9.33203125" style="36"/>
  </cols>
  <sheetData>
    <row r="1" spans="1:10" ht="31.5" x14ac:dyDescent="0.2">
      <c r="B1" s="156" t="s">
        <v>113</v>
      </c>
      <c r="C1" s="157"/>
      <c r="D1" s="157"/>
      <c r="E1" s="157"/>
      <c r="F1" s="157"/>
      <c r="G1" s="157"/>
      <c r="H1" s="157"/>
      <c r="I1" s="157"/>
      <c r="J1" s="453" t="s">
        <v>449</v>
      </c>
    </row>
    <row r="2" spans="1:10" ht="14.25" thickBot="1" x14ac:dyDescent="0.25">
      <c r="G2" s="158"/>
      <c r="H2" s="158"/>
      <c r="I2" s="158" t="str">
        <f>'2.1.sz.mell  '!I2</f>
        <v xml:space="preserve"> Forintban!</v>
      </c>
      <c r="J2" s="453"/>
    </row>
    <row r="3" spans="1:10" ht="13.5" customHeight="1" thickBot="1" x14ac:dyDescent="0.25">
      <c r="A3" s="451" t="s">
        <v>55</v>
      </c>
      <c r="B3" s="159" t="s">
        <v>43</v>
      </c>
      <c r="C3" s="160"/>
      <c r="D3" s="308"/>
      <c r="E3" s="308"/>
      <c r="F3" s="159" t="s">
        <v>44</v>
      </c>
      <c r="G3" s="161"/>
      <c r="H3" s="315"/>
      <c r="I3" s="316"/>
      <c r="J3" s="453"/>
    </row>
    <row r="4" spans="1:10" s="162" customFormat="1" ht="36.75" thickBot="1" x14ac:dyDescent="0.25">
      <c r="A4" s="452"/>
      <c r="B4" s="86" t="s">
        <v>48</v>
      </c>
      <c r="C4" s="87" t="str">
        <f>+CONCATENATE('1.1.sz.mell.'!C3," eredeti előirányzat")</f>
        <v>2018. évi eredeti előirányzat</v>
      </c>
      <c r="D4" s="309" t="str">
        <f>+CONCATENATE('1.1.sz.mell.'!C3," módosított előirányzat")</f>
        <v>2018. évi módosított előirányzat</v>
      </c>
      <c r="E4" s="432" t="str">
        <f>+CONCATENATE(LEFT('1.1.sz.mell.'!C3,4),". VI. 30. teljesítés")</f>
        <v>2018. VI. 30. teljesítés</v>
      </c>
      <c r="F4" s="86" t="s">
        <v>48</v>
      </c>
      <c r="G4" s="87" t="str">
        <f>+C4</f>
        <v>2018. évi eredeti előirányzat</v>
      </c>
      <c r="H4" s="87" t="str">
        <f>+D4</f>
        <v>2018. évi módosított előirányzat</v>
      </c>
      <c r="I4" s="433" t="str">
        <f>+E4</f>
        <v>2018. VI. 30. teljesítés</v>
      </c>
      <c r="J4" s="453"/>
    </row>
    <row r="5" spans="1:10" s="162" customFormat="1" ht="13.5" thickBot="1" x14ac:dyDescent="0.25">
      <c r="A5" s="163" t="s">
        <v>409</v>
      </c>
      <c r="B5" s="164" t="s">
        <v>410</v>
      </c>
      <c r="C5" s="165" t="s">
        <v>411</v>
      </c>
      <c r="D5" s="165" t="s">
        <v>413</v>
      </c>
      <c r="E5" s="165" t="s">
        <v>412</v>
      </c>
      <c r="F5" s="164" t="s">
        <v>414</v>
      </c>
      <c r="G5" s="165" t="s">
        <v>415</v>
      </c>
      <c r="H5" s="328" t="s">
        <v>416</v>
      </c>
      <c r="I5" s="323" t="s">
        <v>448</v>
      </c>
      <c r="J5" s="453"/>
    </row>
    <row r="6" spans="1:10" ht="12.95" customHeight="1" x14ac:dyDescent="0.2">
      <c r="A6" s="167" t="s">
        <v>9</v>
      </c>
      <c r="B6" s="168" t="s">
        <v>308</v>
      </c>
      <c r="C6" s="149">
        <v>300655070</v>
      </c>
      <c r="D6" s="149"/>
      <c r="E6" s="149">
        <v>165934824</v>
      </c>
      <c r="F6" s="168" t="s">
        <v>159</v>
      </c>
      <c r="G6" s="149">
        <v>481000435</v>
      </c>
      <c r="H6" s="329"/>
      <c r="I6" s="188">
        <v>61369768</v>
      </c>
      <c r="J6" s="453"/>
    </row>
    <row r="7" spans="1:10" x14ac:dyDescent="0.2">
      <c r="A7" s="169" t="s">
        <v>10</v>
      </c>
      <c r="B7" s="170" t="s">
        <v>309</v>
      </c>
      <c r="C7" s="150"/>
      <c r="D7" s="150"/>
      <c r="E7" s="150"/>
      <c r="F7" s="170" t="s">
        <v>314</v>
      </c>
      <c r="G7" s="150"/>
      <c r="H7" s="150"/>
      <c r="I7" s="319"/>
      <c r="J7" s="453"/>
    </row>
    <row r="8" spans="1:10" ht="12.95" customHeight="1" x14ac:dyDescent="0.2">
      <c r="A8" s="169" t="s">
        <v>11</v>
      </c>
      <c r="B8" s="170" t="s">
        <v>4</v>
      </c>
      <c r="C8" s="150"/>
      <c r="D8" s="150"/>
      <c r="E8" s="150">
        <v>1328740</v>
      </c>
      <c r="F8" s="170" t="s">
        <v>132</v>
      </c>
      <c r="G8" s="150">
        <v>1270000</v>
      </c>
      <c r="H8" s="150"/>
      <c r="I8" s="319"/>
      <c r="J8" s="453"/>
    </row>
    <row r="9" spans="1:10" ht="12.95" customHeight="1" x14ac:dyDescent="0.2">
      <c r="A9" s="169" t="s">
        <v>12</v>
      </c>
      <c r="B9" s="170" t="s">
        <v>310</v>
      </c>
      <c r="C9" s="150">
        <v>1663367</v>
      </c>
      <c r="D9" s="150"/>
      <c r="E9" s="150">
        <v>775998</v>
      </c>
      <c r="F9" s="170" t="s">
        <v>315</v>
      </c>
      <c r="G9" s="150"/>
      <c r="H9" s="150"/>
      <c r="I9" s="319"/>
      <c r="J9" s="453"/>
    </row>
    <row r="10" spans="1:10" ht="12.75" customHeight="1" x14ac:dyDescent="0.2">
      <c r="A10" s="169" t="s">
        <v>13</v>
      </c>
      <c r="B10" s="170" t="s">
        <v>311</v>
      </c>
      <c r="C10" s="150"/>
      <c r="D10" s="150"/>
      <c r="E10" s="150"/>
      <c r="F10" s="170" t="s">
        <v>161</v>
      </c>
      <c r="G10" s="150">
        <v>5500000</v>
      </c>
      <c r="H10" s="150"/>
      <c r="I10" s="319">
        <v>4200000</v>
      </c>
      <c r="J10" s="453"/>
    </row>
    <row r="11" spans="1:10" ht="12.95" customHeight="1" x14ac:dyDescent="0.2">
      <c r="A11" s="169" t="s">
        <v>14</v>
      </c>
      <c r="B11" s="170" t="s">
        <v>312</v>
      </c>
      <c r="C11" s="151"/>
      <c r="D11" s="151"/>
      <c r="E11" s="151"/>
      <c r="F11" s="238"/>
      <c r="G11" s="150"/>
      <c r="H11" s="150"/>
      <c r="I11" s="319"/>
      <c r="J11" s="453"/>
    </row>
    <row r="12" spans="1:10" ht="12.95" customHeight="1" x14ac:dyDescent="0.2">
      <c r="A12" s="169" t="s">
        <v>15</v>
      </c>
      <c r="B12" s="30"/>
      <c r="C12" s="150"/>
      <c r="D12" s="150"/>
      <c r="E12" s="150"/>
      <c r="F12" s="238"/>
      <c r="G12" s="150"/>
      <c r="H12" s="150"/>
      <c r="I12" s="319"/>
      <c r="J12" s="453"/>
    </row>
    <row r="13" spans="1:10" ht="12.95" customHeight="1" x14ac:dyDescent="0.2">
      <c r="A13" s="169" t="s">
        <v>16</v>
      </c>
      <c r="B13" s="30"/>
      <c r="C13" s="150"/>
      <c r="D13" s="150"/>
      <c r="E13" s="150"/>
      <c r="F13" s="239"/>
      <c r="G13" s="150"/>
      <c r="H13" s="150"/>
      <c r="I13" s="319"/>
      <c r="J13" s="453"/>
    </row>
    <row r="14" spans="1:10" ht="12.95" customHeight="1" x14ac:dyDescent="0.2">
      <c r="A14" s="169" t="s">
        <v>17</v>
      </c>
      <c r="B14" s="236"/>
      <c r="C14" s="151"/>
      <c r="D14" s="151"/>
      <c r="E14" s="151"/>
      <c r="F14" s="238"/>
      <c r="G14" s="150"/>
      <c r="H14" s="150"/>
      <c r="I14" s="319"/>
      <c r="J14" s="453"/>
    </row>
    <row r="15" spans="1:10" x14ac:dyDescent="0.2">
      <c r="A15" s="169" t="s">
        <v>18</v>
      </c>
      <c r="B15" s="30"/>
      <c r="C15" s="151"/>
      <c r="D15" s="151"/>
      <c r="E15" s="151"/>
      <c r="F15" s="238"/>
      <c r="G15" s="150"/>
      <c r="H15" s="150"/>
      <c r="I15" s="319"/>
      <c r="J15" s="453"/>
    </row>
    <row r="16" spans="1:10" ht="12.95" customHeight="1" thickBot="1" x14ac:dyDescent="0.25">
      <c r="A16" s="205" t="s">
        <v>19</v>
      </c>
      <c r="B16" s="237"/>
      <c r="C16" s="207"/>
      <c r="D16" s="207"/>
      <c r="E16" s="207"/>
      <c r="F16" s="206" t="s">
        <v>39</v>
      </c>
      <c r="G16" s="326"/>
      <c r="H16" s="326"/>
      <c r="I16" s="324"/>
      <c r="J16" s="453"/>
    </row>
    <row r="17" spans="1:10" ht="15.95" customHeight="1" thickBot="1" x14ac:dyDescent="0.25">
      <c r="A17" s="172" t="s">
        <v>20</v>
      </c>
      <c r="B17" s="64" t="s">
        <v>322</v>
      </c>
      <c r="C17" s="153">
        <f>+C6+C8+C9+C11+C12+C13+C14+C15+C16</f>
        <v>302318437</v>
      </c>
      <c r="D17" s="153">
        <f>+D6+D8+D9+D11+D12+D13+D14+D15+D16</f>
        <v>0</v>
      </c>
      <c r="E17" s="153">
        <f>+E6+E8+E9+E11+E12+E13+E14+E15+E16</f>
        <v>168039562</v>
      </c>
      <c r="F17" s="64" t="s">
        <v>323</v>
      </c>
      <c r="G17" s="153">
        <f>+G6+G8+G10+G11+G12+G13+G14+G15+G16</f>
        <v>487770435</v>
      </c>
      <c r="H17" s="153">
        <f>+H6+H8+H10+H11+H12+H13+H14+H15+H16</f>
        <v>0</v>
      </c>
      <c r="I17" s="190">
        <f>+I6+I8+I10+I11+I12+I13+I14+I15+I16</f>
        <v>65569768</v>
      </c>
      <c r="J17" s="453"/>
    </row>
    <row r="18" spans="1:10" ht="12.95" customHeight="1" x14ac:dyDescent="0.2">
      <c r="A18" s="167" t="s">
        <v>21</v>
      </c>
      <c r="B18" s="180" t="s">
        <v>177</v>
      </c>
      <c r="C18" s="187">
        <f>+C19+C20+C21+C22+C23</f>
        <v>0</v>
      </c>
      <c r="D18" s="187">
        <f>+D19+D20+D21+D22+D23</f>
        <v>0</v>
      </c>
      <c r="E18" s="187">
        <f>+E19+E20+E21+E22+E23</f>
        <v>0</v>
      </c>
      <c r="F18" s="175" t="s">
        <v>136</v>
      </c>
      <c r="G18" s="327"/>
      <c r="H18" s="327"/>
      <c r="I18" s="325"/>
      <c r="J18" s="453"/>
    </row>
    <row r="19" spans="1:10" ht="12.95" customHeight="1" x14ac:dyDescent="0.2">
      <c r="A19" s="169" t="s">
        <v>22</v>
      </c>
      <c r="B19" s="181" t="s">
        <v>166</v>
      </c>
      <c r="C19" s="53"/>
      <c r="D19" s="53"/>
      <c r="E19" s="53"/>
      <c r="F19" s="175" t="s">
        <v>139</v>
      </c>
      <c r="G19" s="53"/>
      <c r="H19" s="53"/>
      <c r="I19" s="322"/>
      <c r="J19" s="453"/>
    </row>
    <row r="20" spans="1:10" ht="12.95" customHeight="1" x14ac:dyDescent="0.2">
      <c r="A20" s="167" t="s">
        <v>23</v>
      </c>
      <c r="B20" s="181" t="s">
        <v>167</v>
      </c>
      <c r="C20" s="53"/>
      <c r="D20" s="53"/>
      <c r="E20" s="53"/>
      <c r="F20" s="175" t="s">
        <v>110</v>
      </c>
      <c r="G20" s="53"/>
      <c r="H20" s="53"/>
      <c r="I20" s="322"/>
      <c r="J20" s="453"/>
    </row>
    <row r="21" spans="1:10" ht="12.95" customHeight="1" x14ac:dyDescent="0.2">
      <c r="A21" s="169" t="s">
        <v>24</v>
      </c>
      <c r="B21" s="181" t="s">
        <v>168</v>
      </c>
      <c r="C21" s="53"/>
      <c r="D21" s="53"/>
      <c r="E21" s="53"/>
      <c r="F21" s="175" t="s">
        <v>111</v>
      </c>
      <c r="G21" s="53"/>
      <c r="H21" s="53"/>
      <c r="I21" s="322"/>
      <c r="J21" s="453"/>
    </row>
    <row r="22" spans="1:10" ht="12.95" customHeight="1" x14ac:dyDescent="0.2">
      <c r="A22" s="167" t="s">
        <v>25</v>
      </c>
      <c r="B22" s="181" t="s">
        <v>169</v>
      </c>
      <c r="C22" s="53"/>
      <c r="D22" s="53"/>
      <c r="E22" s="53"/>
      <c r="F22" s="174" t="s">
        <v>165</v>
      </c>
      <c r="G22" s="53"/>
      <c r="H22" s="53"/>
      <c r="I22" s="322"/>
      <c r="J22" s="453"/>
    </row>
    <row r="23" spans="1:10" ht="12.95" customHeight="1" x14ac:dyDescent="0.2">
      <c r="A23" s="169" t="s">
        <v>26</v>
      </c>
      <c r="B23" s="182" t="s">
        <v>170</v>
      </c>
      <c r="C23" s="53"/>
      <c r="D23" s="53"/>
      <c r="E23" s="53"/>
      <c r="F23" s="175" t="s">
        <v>140</v>
      </c>
      <c r="G23" s="53"/>
      <c r="H23" s="53"/>
      <c r="I23" s="322"/>
      <c r="J23" s="453"/>
    </row>
    <row r="24" spans="1:10" ht="12.95" customHeight="1" x14ac:dyDescent="0.2">
      <c r="A24" s="167" t="s">
        <v>27</v>
      </c>
      <c r="B24" s="183" t="s">
        <v>171</v>
      </c>
      <c r="C24" s="177">
        <f>+C25+C26+C27+C28+C29</f>
        <v>0</v>
      </c>
      <c r="D24" s="177">
        <f>+D25+D26+D27+D28+D29</f>
        <v>0</v>
      </c>
      <c r="E24" s="177">
        <f>+E25+E26+E27+E28+E29</f>
        <v>0</v>
      </c>
      <c r="F24" s="184" t="s">
        <v>138</v>
      </c>
      <c r="G24" s="53"/>
      <c r="H24" s="53"/>
      <c r="I24" s="322"/>
      <c r="J24" s="453"/>
    </row>
    <row r="25" spans="1:10" ht="12.95" customHeight="1" x14ac:dyDescent="0.2">
      <c r="A25" s="169" t="s">
        <v>28</v>
      </c>
      <c r="B25" s="182" t="s">
        <v>172</v>
      </c>
      <c r="C25" s="53"/>
      <c r="D25" s="53"/>
      <c r="E25" s="53"/>
      <c r="F25" s="184" t="s">
        <v>316</v>
      </c>
      <c r="G25" s="53"/>
      <c r="H25" s="53"/>
      <c r="I25" s="322"/>
      <c r="J25" s="453"/>
    </row>
    <row r="26" spans="1:10" ht="12.95" customHeight="1" x14ac:dyDescent="0.2">
      <c r="A26" s="167" t="s">
        <v>29</v>
      </c>
      <c r="B26" s="182" t="s">
        <v>173</v>
      </c>
      <c r="C26" s="53"/>
      <c r="D26" s="53"/>
      <c r="E26" s="53"/>
      <c r="F26" s="179"/>
      <c r="G26" s="53"/>
      <c r="H26" s="53"/>
      <c r="I26" s="322"/>
      <c r="J26" s="453"/>
    </row>
    <row r="27" spans="1:10" ht="12.95" customHeight="1" x14ac:dyDescent="0.2">
      <c r="A27" s="169" t="s">
        <v>30</v>
      </c>
      <c r="B27" s="181" t="s">
        <v>174</v>
      </c>
      <c r="C27" s="53"/>
      <c r="D27" s="53"/>
      <c r="E27" s="53"/>
      <c r="F27" s="62"/>
      <c r="G27" s="53"/>
      <c r="H27" s="53"/>
      <c r="I27" s="322"/>
      <c r="J27" s="453"/>
    </row>
    <row r="28" spans="1:10" ht="12.95" customHeight="1" x14ac:dyDescent="0.2">
      <c r="A28" s="167" t="s">
        <v>31</v>
      </c>
      <c r="B28" s="185" t="s">
        <v>175</v>
      </c>
      <c r="C28" s="53"/>
      <c r="D28" s="53"/>
      <c r="E28" s="53"/>
      <c r="F28" s="30"/>
      <c r="G28" s="53"/>
      <c r="H28" s="53"/>
      <c r="I28" s="322"/>
      <c r="J28" s="453"/>
    </row>
    <row r="29" spans="1:10" ht="12.95" customHeight="1" thickBot="1" x14ac:dyDescent="0.25">
      <c r="A29" s="169" t="s">
        <v>32</v>
      </c>
      <c r="B29" s="186" t="s">
        <v>176</v>
      </c>
      <c r="C29" s="53"/>
      <c r="D29" s="53"/>
      <c r="E29" s="53"/>
      <c r="F29" s="62"/>
      <c r="G29" s="53"/>
      <c r="H29" s="53"/>
      <c r="I29" s="322"/>
      <c r="J29" s="453"/>
    </row>
    <row r="30" spans="1:10" ht="21.75" customHeight="1" thickBot="1" x14ac:dyDescent="0.25">
      <c r="A30" s="172" t="s">
        <v>33</v>
      </c>
      <c r="B30" s="64" t="s">
        <v>313</v>
      </c>
      <c r="C30" s="153">
        <f>+C18+C24</f>
        <v>0</v>
      </c>
      <c r="D30" s="153">
        <f>+D18+D24</f>
        <v>0</v>
      </c>
      <c r="E30" s="153">
        <f>+E18+E24</f>
        <v>0</v>
      </c>
      <c r="F30" s="64" t="s">
        <v>317</v>
      </c>
      <c r="G30" s="153">
        <f>SUM(G18:G29)</f>
        <v>0</v>
      </c>
      <c r="H30" s="153">
        <f>SUM(H18:H29)</f>
        <v>0</v>
      </c>
      <c r="I30" s="190">
        <f>SUM(I18:I29)</f>
        <v>0</v>
      </c>
      <c r="J30" s="453"/>
    </row>
    <row r="31" spans="1:10" ht="13.5" thickBot="1" x14ac:dyDescent="0.25">
      <c r="A31" s="172" t="s">
        <v>34</v>
      </c>
      <c r="B31" s="178" t="s">
        <v>318</v>
      </c>
      <c r="C31" s="396">
        <f>+C17+C30</f>
        <v>302318437</v>
      </c>
      <c r="D31" s="396">
        <f>+D17+D30</f>
        <v>0</v>
      </c>
      <c r="E31" s="397">
        <f>+E17+E30</f>
        <v>168039562</v>
      </c>
      <c r="F31" s="178" t="s">
        <v>319</v>
      </c>
      <c r="G31" s="396">
        <f>+G17+G30</f>
        <v>487770435</v>
      </c>
      <c r="H31" s="396">
        <f>+H17+H30</f>
        <v>0</v>
      </c>
      <c r="I31" s="397">
        <f>+I17+I30</f>
        <v>65569768</v>
      </c>
      <c r="J31" s="453"/>
    </row>
    <row r="32" spans="1:10" ht="13.5" thickBot="1" x14ac:dyDescent="0.25">
      <c r="A32" s="172" t="s">
        <v>35</v>
      </c>
      <c r="B32" s="178" t="s">
        <v>114</v>
      </c>
      <c r="C32" s="396">
        <f>IF(C17-G17&lt;0,G17-C17,"-")</f>
        <v>185451998</v>
      </c>
      <c r="D32" s="396" t="str">
        <f>IF(D17-H17&lt;0,H17-D17,"-")</f>
        <v>-</v>
      </c>
      <c r="E32" s="397" t="str">
        <f>IF(E17-I17&lt;0,I17-E17,"-")</f>
        <v>-</v>
      </c>
      <c r="F32" s="178" t="s">
        <v>115</v>
      </c>
      <c r="G32" s="396" t="str">
        <f>IF(C17-G17&gt;0,C17-G17,"-")</f>
        <v>-</v>
      </c>
      <c r="H32" s="396" t="str">
        <f>IF(D17-H17&gt;0,D17-H17,"-")</f>
        <v>-</v>
      </c>
      <c r="I32" s="397">
        <f>IF(E17-I17&gt;0,E17-I17,"-")</f>
        <v>102469794</v>
      </c>
      <c r="J32" s="453"/>
    </row>
    <row r="33" spans="1:10" ht="13.5" thickBot="1" x14ac:dyDescent="0.25">
      <c r="A33" s="172" t="s">
        <v>36</v>
      </c>
      <c r="B33" s="178" t="s">
        <v>534</v>
      </c>
      <c r="C33" s="396">
        <f>IF(C31-G31&lt;0,G31-C31,"-")</f>
        <v>185451998</v>
      </c>
      <c r="D33" s="396" t="str">
        <f>IF(D31-H31&lt;0,H31-D31,"-")</f>
        <v>-</v>
      </c>
      <c r="E33" s="396" t="str">
        <f>IF(E31-I31&lt;0,I31-E31,"-")</f>
        <v>-</v>
      </c>
      <c r="F33" s="178" t="s">
        <v>535</v>
      </c>
      <c r="G33" s="396" t="str">
        <f>IF(C31-G31&gt;0,C31-G31,"-")</f>
        <v>-</v>
      </c>
      <c r="H33" s="396" t="str">
        <f>IF(D31-H31&gt;0,D31-H31,"-")</f>
        <v>-</v>
      </c>
      <c r="I33" s="396">
        <f>IF(E31-I31&gt;0,E31-I31,"-")</f>
        <v>102469794</v>
      </c>
      <c r="J33" s="453"/>
    </row>
  </sheetData>
  <sheetProtection sheet="1" objects="1" scenarios="1" formatCells="0"/>
  <mergeCells count="2">
    <mergeCell ref="A3:A4"/>
    <mergeCell ref="J1:J33"/>
  </mergeCells>
  <phoneticPr fontId="0" type="noConversion"/>
  <printOptions horizontalCentered="1"/>
  <pageMargins left="0.78740157480314965" right="0.78740157480314965" top="0.47244094488188981" bottom="0.78740157480314965" header="0.47244094488188981" footer="0.78740157480314965"/>
  <pageSetup paperSize="9" scale="7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B192B-B4B2-4332-A826-267E7F3FD9A0}">
  <sheetPr>
    <tabColor rgb="FF92D050"/>
    <pageSetUpPr fitToPage="1"/>
  </sheetPr>
  <dimension ref="A1:E38"/>
  <sheetViews>
    <sheetView workbookViewId="0">
      <selection activeCell="E45" sqref="E45"/>
    </sheetView>
  </sheetViews>
  <sheetFormatPr defaultRowHeight="12.75" x14ac:dyDescent="0.2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 x14ac:dyDescent="0.3">
      <c r="A1" s="330" t="s">
        <v>105</v>
      </c>
      <c r="B1" s="99"/>
      <c r="C1" s="99"/>
      <c r="D1" s="99"/>
      <c r="E1" s="331" t="s">
        <v>109</v>
      </c>
    </row>
    <row r="2" spans="1:5" x14ac:dyDescent="0.2">
      <c r="A2" s="99"/>
      <c r="B2" s="99"/>
      <c r="C2" s="99"/>
      <c r="D2" s="99"/>
      <c r="E2" s="99"/>
    </row>
    <row r="3" spans="1:5" x14ac:dyDescent="0.2">
      <c r="A3" s="332"/>
      <c r="B3" s="333"/>
      <c r="C3" s="332"/>
      <c r="D3" s="334"/>
      <c r="E3" s="333"/>
    </row>
    <row r="4" spans="1:5" ht="15.75" x14ac:dyDescent="0.25">
      <c r="A4" s="101" t="str">
        <f>+ÖSSZEFÜGGÉSEK!A6</f>
        <v>2018. évi eredeti előirányzat BEVÉTELEK</v>
      </c>
      <c r="B4" s="335"/>
      <c r="C4" s="336"/>
      <c r="D4" s="334"/>
      <c r="E4" s="333"/>
    </row>
    <row r="5" spans="1:5" x14ac:dyDescent="0.2">
      <c r="A5" s="332"/>
      <c r="B5" s="333"/>
      <c r="C5" s="332"/>
      <c r="D5" s="334"/>
      <c r="E5" s="333"/>
    </row>
    <row r="6" spans="1:5" x14ac:dyDescent="0.2">
      <c r="A6" s="332" t="s">
        <v>501</v>
      </c>
      <c r="B6" s="333">
        <f>+'1.1.sz.mell.'!C63</f>
        <v>628832676</v>
      </c>
      <c r="C6" s="332" t="s">
        <v>450</v>
      </c>
      <c r="D6" s="334">
        <f>+'2.1.sz.mell  '!C18+'2.2.sz.mell  '!C17</f>
        <v>628832676</v>
      </c>
      <c r="E6" s="333">
        <f>+B6-D6</f>
        <v>0</v>
      </c>
    </row>
    <row r="7" spans="1:5" x14ac:dyDescent="0.2">
      <c r="A7" s="332" t="s">
        <v>517</v>
      </c>
      <c r="B7" s="333">
        <f>+'1.1.sz.mell.'!C87</f>
        <v>193841945</v>
      </c>
      <c r="C7" s="332" t="s">
        <v>456</v>
      </c>
      <c r="D7" s="334">
        <f>+'2.1.sz.mell  '!C29+'2.2.sz.mell  '!C30</f>
        <v>193841945</v>
      </c>
      <c r="E7" s="333">
        <f>+B7-D7</f>
        <v>0</v>
      </c>
    </row>
    <row r="8" spans="1:5" x14ac:dyDescent="0.2">
      <c r="A8" s="332" t="s">
        <v>518</v>
      </c>
      <c r="B8" s="333">
        <f>+'1.1.sz.mell.'!C88</f>
        <v>822674621</v>
      </c>
      <c r="C8" s="332" t="s">
        <v>457</v>
      </c>
      <c r="D8" s="334">
        <f>+'2.1.sz.mell  '!C30+'2.2.sz.mell  '!C31</f>
        <v>822674621</v>
      </c>
      <c r="E8" s="333">
        <f>+B8-D8</f>
        <v>0</v>
      </c>
    </row>
    <row r="9" spans="1:5" x14ac:dyDescent="0.2">
      <c r="A9" s="332"/>
      <c r="B9" s="333"/>
      <c r="C9" s="332"/>
      <c r="D9" s="334"/>
      <c r="E9" s="333"/>
    </row>
    <row r="10" spans="1:5" ht="15.75" x14ac:dyDescent="0.25">
      <c r="A10" s="101" t="str">
        <f>+ÖSSZEFÜGGÉSEK!A13</f>
        <v>2018. évi módosított előirányzat BEVÉTELEK</v>
      </c>
      <c r="B10" s="335"/>
      <c r="C10" s="336"/>
      <c r="D10" s="334"/>
      <c r="E10" s="333"/>
    </row>
    <row r="11" spans="1:5" x14ac:dyDescent="0.2">
      <c r="A11" s="332"/>
      <c r="B11" s="333"/>
      <c r="C11" s="332"/>
      <c r="D11" s="334"/>
      <c r="E11" s="333"/>
    </row>
    <row r="12" spans="1:5" x14ac:dyDescent="0.2">
      <c r="A12" s="332" t="s">
        <v>502</v>
      </c>
      <c r="B12" s="333">
        <f>+'1.1.sz.mell.'!D63</f>
        <v>0</v>
      </c>
      <c r="C12" s="332" t="s">
        <v>451</v>
      </c>
      <c r="D12" s="334">
        <f>+'2.1.sz.mell  '!D18+'2.2.sz.mell  '!D17</f>
        <v>0</v>
      </c>
      <c r="E12" s="333">
        <f>+B12-D12</f>
        <v>0</v>
      </c>
    </row>
    <row r="13" spans="1:5" x14ac:dyDescent="0.2">
      <c r="A13" s="332" t="s">
        <v>503</v>
      </c>
      <c r="B13" s="333">
        <f>+'1.1.sz.mell.'!D87</f>
        <v>0</v>
      </c>
      <c r="C13" s="332" t="s">
        <v>458</v>
      </c>
      <c r="D13" s="334">
        <f>+'2.1.sz.mell  '!D29+'2.2.sz.mell  '!D30</f>
        <v>0</v>
      </c>
      <c r="E13" s="333">
        <f>+B13-D13</f>
        <v>0</v>
      </c>
    </row>
    <row r="14" spans="1:5" x14ac:dyDescent="0.2">
      <c r="A14" s="332" t="s">
        <v>504</v>
      </c>
      <c r="B14" s="333">
        <f>+'1.1.sz.mell.'!D88</f>
        <v>0</v>
      </c>
      <c r="C14" s="332" t="s">
        <v>459</v>
      </c>
      <c r="D14" s="334">
        <f>+'2.1.sz.mell  '!D30+'2.2.sz.mell  '!D31</f>
        <v>0</v>
      </c>
      <c r="E14" s="333">
        <f>+B14-D14</f>
        <v>0</v>
      </c>
    </row>
    <row r="15" spans="1:5" x14ac:dyDescent="0.2">
      <c r="A15" s="332"/>
      <c r="B15" s="333"/>
      <c r="C15" s="332"/>
      <c r="D15" s="334"/>
      <c r="E15" s="333"/>
    </row>
    <row r="16" spans="1:5" ht="14.25" x14ac:dyDescent="0.2">
      <c r="A16" s="337" t="str">
        <f>+ÖSSZEFÜGGÉSEK!A19</f>
        <v>2018. I. félévi (I-II. negyedévi) teljesítés BEVÉTELEK</v>
      </c>
      <c r="B16" s="100"/>
      <c r="C16" s="336"/>
      <c r="D16" s="334"/>
      <c r="E16" s="333"/>
    </row>
    <row r="17" spans="1:5" x14ac:dyDescent="0.2">
      <c r="A17" s="332"/>
      <c r="B17" s="333"/>
      <c r="C17" s="332"/>
      <c r="D17" s="334"/>
      <c r="E17" s="333"/>
    </row>
    <row r="18" spans="1:5" x14ac:dyDescent="0.2">
      <c r="A18" s="332" t="s">
        <v>505</v>
      </c>
      <c r="B18" s="333">
        <f>+'1.1.sz.mell.'!E63</f>
        <v>330579325</v>
      </c>
      <c r="C18" s="332" t="s">
        <v>452</v>
      </c>
      <c r="D18" s="334">
        <f>+'2.1.sz.mell  '!E18+'2.2.sz.mell  '!E17</f>
        <v>330579325</v>
      </c>
      <c r="E18" s="333">
        <f>+B18-D18</f>
        <v>0</v>
      </c>
    </row>
    <row r="19" spans="1:5" x14ac:dyDescent="0.2">
      <c r="A19" s="332" t="s">
        <v>506</v>
      </c>
      <c r="B19" s="333">
        <f>+'1.1.sz.mell.'!E87</f>
        <v>205662362</v>
      </c>
      <c r="C19" s="332" t="s">
        <v>460</v>
      </c>
      <c r="D19" s="334">
        <f>+'2.1.sz.mell  '!E29+'2.2.sz.mell  '!E30</f>
        <v>205662362</v>
      </c>
      <c r="E19" s="333">
        <f>+B19-D19</f>
        <v>0</v>
      </c>
    </row>
    <row r="20" spans="1:5" x14ac:dyDescent="0.2">
      <c r="A20" s="332" t="s">
        <v>507</v>
      </c>
      <c r="B20" s="333">
        <f>+'1.1.sz.mell.'!E88</f>
        <v>536241687</v>
      </c>
      <c r="C20" s="332" t="s">
        <v>461</v>
      </c>
      <c r="D20" s="334">
        <f>+'2.1.sz.mell  '!E30+'2.2.sz.mell  '!E31</f>
        <v>536241687</v>
      </c>
      <c r="E20" s="333">
        <f>+B20-D20</f>
        <v>0</v>
      </c>
    </row>
    <row r="21" spans="1:5" x14ac:dyDescent="0.2">
      <c r="A21" s="332"/>
      <c r="B21" s="333"/>
      <c r="C21" s="332"/>
      <c r="D21" s="334"/>
      <c r="E21" s="333"/>
    </row>
    <row r="22" spans="1:5" ht="15.75" x14ac:dyDescent="0.25">
      <c r="A22" s="101" t="str">
        <f>+ÖSSZEFÜGGÉSEK!A25</f>
        <v>2018. évi eredeti előirányzat KIADÁSOK</v>
      </c>
      <c r="B22" s="335"/>
      <c r="C22" s="336"/>
      <c r="D22" s="334"/>
      <c r="E22" s="333"/>
    </row>
    <row r="23" spans="1:5" x14ac:dyDescent="0.2">
      <c r="A23" s="332"/>
      <c r="B23" s="333"/>
      <c r="C23" s="332"/>
      <c r="D23" s="334"/>
      <c r="E23" s="333"/>
    </row>
    <row r="24" spans="1:5" x14ac:dyDescent="0.2">
      <c r="A24" s="332" t="s">
        <v>519</v>
      </c>
      <c r="B24" s="333">
        <f>+'1.1.sz.mell.'!C130</f>
        <v>822704621</v>
      </c>
      <c r="C24" s="332" t="s">
        <v>453</v>
      </c>
      <c r="D24" s="334">
        <f>+'2.1.sz.mell  '!G18+'2.2.sz.mell  '!G17</f>
        <v>822704621</v>
      </c>
      <c r="E24" s="333">
        <f>+B24-D24</f>
        <v>0</v>
      </c>
    </row>
    <row r="25" spans="1:5" x14ac:dyDescent="0.2">
      <c r="A25" s="332" t="s">
        <v>509</v>
      </c>
      <c r="B25" s="333">
        <f>+'1.1.sz.mell.'!C155</f>
        <v>0</v>
      </c>
      <c r="C25" s="332" t="s">
        <v>462</v>
      </c>
      <c r="D25" s="334">
        <f>+'2.1.sz.mell  '!G29+'2.2.sz.mell  '!G30</f>
        <v>0</v>
      </c>
      <c r="E25" s="333">
        <f>+B25-D25</f>
        <v>0</v>
      </c>
    </row>
    <row r="26" spans="1:5" x14ac:dyDescent="0.2">
      <c r="A26" s="332" t="s">
        <v>510</v>
      </c>
      <c r="B26" s="333">
        <f>+'1.1.sz.mell.'!C156</f>
        <v>822704621</v>
      </c>
      <c r="C26" s="332" t="s">
        <v>463</v>
      </c>
      <c r="D26" s="334">
        <f>+'2.1.sz.mell  '!G30+'2.2.sz.mell  '!G31</f>
        <v>822704621</v>
      </c>
      <c r="E26" s="333">
        <f>+B26-D26</f>
        <v>0</v>
      </c>
    </row>
    <row r="27" spans="1:5" x14ac:dyDescent="0.2">
      <c r="A27" s="332"/>
      <c r="B27" s="333"/>
      <c r="C27" s="332"/>
      <c r="D27" s="334"/>
      <c r="E27" s="333"/>
    </row>
    <row r="28" spans="1:5" ht="15.75" x14ac:dyDescent="0.25">
      <c r="A28" s="101" t="str">
        <f>+ÖSSZEFÜGGÉSEK!A31</f>
        <v>2018. évi módosított előirányzat KIADÁSOK</v>
      </c>
      <c r="B28" s="335"/>
      <c r="C28" s="336"/>
      <c r="D28" s="334"/>
      <c r="E28" s="333"/>
    </row>
    <row r="29" spans="1:5" x14ac:dyDescent="0.2">
      <c r="A29" s="332"/>
      <c r="B29" s="333"/>
      <c r="C29" s="332"/>
      <c r="D29" s="334"/>
      <c r="E29" s="333"/>
    </row>
    <row r="30" spans="1:5" x14ac:dyDescent="0.2">
      <c r="A30" s="332" t="s">
        <v>511</v>
      </c>
      <c r="B30" s="333">
        <f>+'1.1.sz.mell.'!D130</f>
        <v>0</v>
      </c>
      <c r="C30" s="332" t="s">
        <v>454</v>
      </c>
      <c r="D30" s="334">
        <f>+'2.1.sz.mell  '!H18+'2.2.sz.mell  '!H17</f>
        <v>0</v>
      </c>
      <c r="E30" s="333">
        <f>+B30-D30</f>
        <v>0</v>
      </c>
    </row>
    <row r="31" spans="1:5" x14ac:dyDescent="0.2">
      <c r="A31" s="332" t="s">
        <v>512</v>
      </c>
      <c r="B31" s="333">
        <f>+'1.1.sz.mell.'!D155</f>
        <v>0</v>
      </c>
      <c r="C31" s="332" t="s">
        <v>464</v>
      </c>
      <c r="D31" s="334">
        <f>+'2.1.sz.mell  '!H29+'2.2.sz.mell  '!H30</f>
        <v>0</v>
      </c>
      <c r="E31" s="333">
        <f>+B31-D31</f>
        <v>0</v>
      </c>
    </row>
    <row r="32" spans="1:5" x14ac:dyDescent="0.2">
      <c r="A32" s="332" t="s">
        <v>513</v>
      </c>
      <c r="B32" s="333">
        <f>+'1.1.sz.mell.'!D156</f>
        <v>0</v>
      </c>
      <c r="C32" s="332" t="s">
        <v>465</v>
      </c>
      <c r="D32" s="334">
        <f>+'2.1.sz.mell  '!H30+'2.2.sz.mell  '!H31</f>
        <v>0</v>
      </c>
      <c r="E32" s="333">
        <f>+B32-D32</f>
        <v>0</v>
      </c>
    </row>
    <row r="33" spans="1:5" x14ac:dyDescent="0.2">
      <c r="A33" s="332"/>
      <c r="B33" s="333"/>
      <c r="C33" s="332"/>
      <c r="D33" s="334"/>
      <c r="E33" s="333"/>
    </row>
    <row r="34" spans="1:5" ht="15.75" x14ac:dyDescent="0.25">
      <c r="A34" s="338" t="str">
        <f>+ÖSSZEFÜGGÉSEK!A37</f>
        <v>2018. I. félévi (I-II. negyedévi) teljesítés KIADÁSOK</v>
      </c>
      <c r="B34" s="335"/>
      <c r="C34" s="336"/>
      <c r="D34" s="334"/>
      <c r="E34" s="333"/>
    </row>
    <row r="35" spans="1:5" x14ac:dyDescent="0.2">
      <c r="A35" s="332"/>
      <c r="B35" s="333"/>
      <c r="C35" s="332"/>
      <c r="D35" s="334"/>
      <c r="E35" s="333"/>
    </row>
    <row r="36" spans="1:5" x14ac:dyDescent="0.2">
      <c r="A36" s="332" t="s">
        <v>514</v>
      </c>
      <c r="B36" s="333">
        <f>+'1.1.sz.mell.'!E130</f>
        <v>224141752</v>
      </c>
      <c r="C36" s="332" t="s">
        <v>455</v>
      </c>
      <c r="D36" s="334">
        <f>+'2.1.sz.mell  '!I18+'2.2.sz.mell  '!I17</f>
        <v>224141752</v>
      </c>
      <c r="E36" s="333">
        <f>+B36-D36</f>
        <v>0</v>
      </c>
    </row>
    <row r="37" spans="1:5" x14ac:dyDescent="0.2">
      <c r="A37" s="332" t="s">
        <v>515</v>
      </c>
      <c r="B37" s="333">
        <f>+'1.1.sz.mell.'!E155</f>
        <v>3680858</v>
      </c>
      <c r="C37" s="332" t="s">
        <v>466</v>
      </c>
      <c r="D37" s="334">
        <f>+'2.1.sz.mell  '!I29+'2.2.sz.mell  '!I30</f>
        <v>3680858</v>
      </c>
      <c r="E37" s="333">
        <f>+B37-D37</f>
        <v>0</v>
      </c>
    </row>
    <row r="38" spans="1:5" x14ac:dyDescent="0.2">
      <c r="A38" s="332" t="s">
        <v>520</v>
      </c>
      <c r="B38" s="333">
        <f>+'1.1.sz.mell.'!E156</f>
        <v>227822610</v>
      </c>
      <c r="C38" s="332" t="s">
        <v>467</v>
      </c>
      <c r="D38" s="334">
        <f>+'2.1.sz.mell  '!I30+'2.2.sz.mell  '!I31</f>
        <v>227822610</v>
      </c>
      <c r="E38" s="333">
        <f>+B38-D38</f>
        <v>0</v>
      </c>
    </row>
  </sheetData>
  <sheetProtection sheet="1"/>
  <phoneticPr fontId="25" type="noConversion"/>
  <conditionalFormatting sqref="E3:E15">
    <cfRule type="cellIs" dxfId="1" priority="2" stopIfTrue="1" operator="notEqual">
      <formula>0</formula>
    </cfRule>
  </conditionalFormatting>
  <conditionalFormatting sqref="E3:E38">
    <cfRule type="cellIs" dxfId="0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5BC6-DB30-4273-A249-315C5BCB0608}">
  <sheetPr>
    <tabColor rgb="FF92D050"/>
  </sheetPr>
  <dimension ref="A1:G23"/>
  <sheetViews>
    <sheetView zoomScaleNormal="100" workbookViewId="0">
      <selection activeCell="F32" sqref="F32"/>
    </sheetView>
  </sheetViews>
  <sheetFormatPr defaultRowHeight="12.75" x14ac:dyDescent="0.2"/>
  <cols>
    <col min="1" max="1" width="47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6.6640625" style="27" customWidth="1"/>
    <col min="7" max="7" width="18.83203125" style="36" customWidth="1"/>
    <col min="8" max="9" width="12.83203125" style="27" customWidth="1"/>
    <col min="10" max="10" width="13.83203125" style="27" customWidth="1"/>
    <col min="11" max="16384" width="9.33203125" style="27"/>
  </cols>
  <sheetData>
    <row r="1" spans="1:7" ht="25.5" customHeight="1" x14ac:dyDescent="0.2">
      <c r="A1" s="455" t="s">
        <v>0</v>
      </c>
      <c r="B1" s="455"/>
      <c r="C1" s="455"/>
      <c r="D1" s="455"/>
      <c r="E1" s="455"/>
      <c r="F1" s="455"/>
      <c r="G1" s="455"/>
    </row>
    <row r="2" spans="1:7" ht="22.5" customHeight="1" thickBot="1" x14ac:dyDescent="0.3">
      <c r="A2" s="85"/>
      <c r="B2" s="36"/>
      <c r="C2" s="36"/>
      <c r="D2" s="36"/>
      <c r="E2" s="36"/>
      <c r="F2" s="36"/>
      <c r="G2" s="32" t="str">
        <f>'2.2.sz.mell  '!I2</f>
        <v xml:space="preserve"> Forintban!</v>
      </c>
    </row>
    <row r="3" spans="1:7" s="29" customFormat="1" ht="44.25" customHeight="1" thickBot="1" x14ac:dyDescent="0.25">
      <c r="A3" s="86" t="s">
        <v>51</v>
      </c>
      <c r="B3" s="87" t="s">
        <v>52</v>
      </c>
      <c r="C3" s="87" t="s">
        <v>53</v>
      </c>
      <c r="D3" s="434" t="str">
        <f>+CONCATENATE("Felhasználás   ",LEFT(ÖSSZEFÜGGÉSEK!A6,4)-1,". XII. 31-ig")</f>
        <v>Felhasználás   2017. XII. 31-ig</v>
      </c>
      <c r="E3" s="434" t="str">
        <f>+CONCATENATE(LEFT(ÖSSZEFÜGGÉSEK!A6,4),". évi",CHAR(10),"módosított előirányzat")</f>
        <v>2018. évi
módosított előirányzat</v>
      </c>
      <c r="F3" s="434" t="str">
        <f>+CONCATENATE("Teljesítés",CHAR(10),LEFT(ÖSSZEFÜGGÉSEK!A6,4),". VI. 30-ig")</f>
        <v>Teljesítés
2018. VI. 30-ig</v>
      </c>
      <c r="G3" s="435" t="str">
        <f>+CONCATENATE("Összes teljesítés",CHAR(10),LEFT(ÖSSZEFÜGGÉSEK!A6,4),". VI. 30-ig")</f>
        <v>Összes teljesítés
2018. VI. 30-ig</v>
      </c>
    </row>
    <row r="4" spans="1:7" s="36" customFormat="1" ht="12" customHeight="1" thickBot="1" x14ac:dyDescent="0.25">
      <c r="A4" s="33" t="s">
        <v>409</v>
      </c>
      <c r="B4" s="34" t="s">
        <v>410</v>
      </c>
      <c r="C4" s="34" t="s">
        <v>411</v>
      </c>
      <c r="D4" s="34" t="s">
        <v>413</v>
      </c>
      <c r="E4" s="34" t="s">
        <v>412</v>
      </c>
      <c r="F4" s="34" t="s">
        <v>414</v>
      </c>
      <c r="G4" s="35" t="s">
        <v>468</v>
      </c>
    </row>
    <row r="5" spans="1:7" ht="15.95" customHeight="1" x14ac:dyDescent="0.2">
      <c r="A5" s="268" t="s">
        <v>559</v>
      </c>
      <c r="B5" s="21">
        <v>173524821</v>
      </c>
      <c r="C5" s="270" t="s">
        <v>549</v>
      </c>
      <c r="D5" s="21">
        <v>3810000</v>
      </c>
      <c r="E5" s="21">
        <v>169714821</v>
      </c>
      <c r="F5" s="21">
        <v>32056975</v>
      </c>
      <c r="G5" s="37">
        <f>D5+F5</f>
        <v>35866975</v>
      </c>
    </row>
    <row r="6" spans="1:7" ht="15.95" customHeight="1" x14ac:dyDescent="0.2">
      <c r="A6" s="268" t="s">
        <v>560</v>
      </c>
      <c r="B6" s="21">
        <v>117478820</v>
      </c>
      <c r="C6" s="270" t="s">
        <v>550</v>
      </c>
      <c r="D6" s="21"/>
      <c r="E6" s="21">
        <v>117478820</v>
      </c>
      <c r="F6" s="21"/>
      <c r="G6" s="37">
        <f t="shared" ref="G6:G15" si="0">D6+F6</f>
        <v>0</v>
      </c>
    </row>
    <row r="7" spans="1:7" ht="15.95" customHeight="1" x14ac:dyDescent="0.2">
      <c r="A7" s="268" t="s">
        <v>561</v>
      </c>
      <c r="B7" s="21">
        <v>170000000</v>
      </c>
      <c r="C7" s="270" t="s">
        <v>550</v>
      </c>
      <c r="D7" s="21"/>
      <c r="E7" s="21">
        <v>170000000</v>
      </c>
      <c r="F7" s="21">
        <f>5000000*1.27</f>
        <v>6350000</v>
      </c>
      <c r="G7" s="37">
        <f t="shared" si="0"/>
        <v>6350000</v>
      </c>
    </row>
    <row r="8" spans="1:7" ht="15.95" customHeight="1" x14ac:dyDescent="0.2">
      <c r="A8" s="269" t="s">
        <v>562</v>
      </c>
      <c r="B8" s="21">
        <v>1500000</v>
      </c>
      <c r="C8" s="270" t="s">
        <v>550</v>
      </c>
      <c r="D8" s="21"/>
      <c r="E8" s="21">
        <v>1500000</v>
      </c>
      <c r="F8" s="21">
        <v>2000000</v>
      </c>
      <c r="G8" s="37">
        <f t="shared" si="0"/>
        <v>2000000</v>
      </c>
    </row>
    <row r="9" spans="1:7" ht="15.95" customHeight="1" x14ac:dyDescent="0.2">
      <c r="A9" s="268" t="s">
        <v>551</v>
      </c>
      <c r="B9" s="21">
        <v>3665000</v>
      </c>
      <c r="C9" s="270" t="s">
        <v>552</v>
      </c>
      <c r="D9" s="21">
        <v>2636300</v>
      </c>
      <c r="E9" s="21">
        <v>1028700</v>
      </c>
      <c r="F9" s="21">
        <v>0</v>
      </c>
      <c r="G9" s="37">
        <f t="shared" si="0"/>
        <v>2636300</v>
      </c>
    </row>
    <row r="10" spans="1:7" ht="15.95" customHeight="1" x14ac:dyDescent="0.2">
      <c r="A10" s="269" t="s">
        <v>553</v>
      </c>
      <c r="B10" s="21">
        <v>508000</v>
      </c>
      <c r="C10" s="270" t="s">
        <v>550</v>
      </c>
      <c r="D10" s="21"/>
      <c r="E10" s="21">
        <v>508000</v>
      </c>
      <c r="F10" s="21"/>
      <c r="G10" s="37">
        <f t="shared" si="0"/>
        <v>0</v>
      </c>
    </row>
    <row r="11" spans="1:7" ht="15.95" customHeight="1" x14ac:dyDescent="0.2">
      <c r="A11" s="268" t="s">
        <v>554</v>
      </c>
      <c r="B11" s="21">
        <v>15920240</v>
      </c>
      <c r="C11" s="270" t="s">
        <v>550</v>
      </c>
      <c r="D11" s="21"/>
      <c r="E11" s="21">
        <v>15920240</v>
      </c>
      <c r="F11" s="21">
        <v>18533338.600000001</v>
      </c>
      <c r="G11" s="37">
        <f t="shared" si="0"/>
        <v>18533338.600000001</v>
      </c>
    </row>
    <row r="12" spans="1:7" ht="15.95" customHeight="1" x14ac:dyDescent="0.2">
      <c r="A12" s="268" t="s">
        <v>555</v>
      </c>
      <c r="B12" s="21">
        <v>1524000</v>
      </c>
      <c r="C12" s="270" t="s">
        <v>550</v>
      </c>
      <c r="D12" s="21">
        <v>111176</v>
      </c>
      <c r="E12" s="21">
        <v>1524000</v>
      </c>
      <c r="F12" s="21">
        <v>162052</v>
      </c>
      <c r="G12" s="37">
        <f t="shared" si="0"/>
        <v>273228</v>
      </c>
    </row>
    <row r="13" spans="1:7" ht="15.95" customHeight="1" x14ac:dyDescent="0.2">
      <c r="A13" s="268" t="s">
        <v>556</v>
      </c>
      <c r="B13" s="21">
        <v>1270000</v>
      </c>
      <c r="C13" s="270" t="s">
        <v>550</v>
      </c>
      <c r="D13" s="21"/>
      <c r="E13" s="21">
        <v>1270000</v>
      </c>
      <c r="F13" s="21">
        <v>589876</v>
      </c>
      <c r="G13" s="37">
        <f t="shared" si="0"/>
        <v>589876</v>
      </c>
    </row>
    <row r="14" spans="1:7" ht="15.95" customHeight="1" x14ac:dyDescent="0.2">
      <c r="A14" s="268" t="s">
        <v>557</v>
      </c>
      <c r="B14" s="21">
        <v>1397000</v>
      </c>
      <c r="C14" s="270" t="s">
        <v>550</v>
      </c>
      <c r="D14" s="21"/>
      <c r="E14" s="21">
        <v>1397000</v>
      </c>
      <c r="F14" s="21">
        <v>1042226</v>
      </c>
      <c r="G14" s="37">
        <f t="shared" si="0"/>
        <v>1042226</v>
      </c>
    </row>
    <row r="15" spans="1:7" ht="15.95" customHeight="1" x14ac:dyDescent="0.2">
      <c r="A15" s="268" t="s">
        <v>558</v>
      </c>
      <c r="B15" s="21">
        <v>658854</v>
      </c>
      <c r="C15" s="270" t="s">
        <v>550</v>
      </c>
      <c r="D15" s="21"/>
      <c r="E15" s="21">
        <v>658854</v>
      </c>
      <c r="F15" s="21">
        <v>635300</v>
      </c>
      <c r="G15" s="37">
        <f t="shared" si="0"/>
        <v>635300</v>
      </c>
    </row>
    <row r="16" spans="1:7" ht="15.95" customHeight="1" x14ac:dyDescent="0.2">
      <c r="A16" s="268"/>
      <c r="B16" s="21"/>
      <c r="C16" s="270"/>
      <c r="D16" s="21"/>
      <c r="E16" s="21"/>
      <c r="F16" s="21"/>
      <c r="G16" s="37">
        <f t="shared" ref="G16:G22" si="1">B16-D16-F16</f>
        <v>0</v>
      </c>
    </row>
    <row r="17" spans="1:7" ht="15.95" customHeight="1" x14ac:dyDescent="0.2">
      <c r="A17" s="268"/>
      <c r="B17" s="21"/>
      <c r="C17" s="270"/>
      <c r="D17" s="21"/>
      <c r="E17" s="21"/>
      <c r="F17" s="21"/>
      <c r="G17" s="37">
        <f t="shared" si="1"/>
        <v>0</v>
      </c>
    </row>
    <row r="18" spans="1:7" ht="15.95" customHeight="1" x14ac:dyDescent="0.2">
      <c r="A18" s="268"/>
      <c r="B18" s="21"/>
      <c r="C18" s="270"/>
      <c r="D18" s="21"/>
      <c r="E18" s="21"/>
      <c r="F18" s="21"/>
      <c r="G18" s="37">
        <f t="shared" si="1"/>
        <v>0</v>
      </c>
    </row>
    <row r="19" spans="1:7" ht="15.95" customHeight="1" x14ac:dyDescent="0.2">
      <c r="A19" s="268"/>
      <c r="B19" s="21"/>
      <c r="C19" s="270"/>
      <c r="D19" s="21"/>
      <c r="E19" s="21"/>
      <c r="F19" s="21"/>
      <c r="G19" s="37">
        <f t="shared" si="1"/>
        <v>0</v>
      </c>
    </row>
    <row r="20" spans="1:7" ht="15.95" customHeight="1" x14ac:dyDescent="0.2">
      <c r="A20" s="268"/>
      <c r="B20" s="21"/>
      <c r="C20" s="270"/>
      <c r="D20" s="21"/>
      <c r="E20" s="21"/>
      <c r="F20" s="21"/>
      <c r="G20" s="37">
        <f t="shared" si="1"/>
        <v>0</v>
      </c>
    </row>
    <row r="21" spans="1:7" ht="15.95" customHeight="1" x14ac:dyDescent="0.2">
      <c r="A21" s="268"/>
      <c r="B21" s="21"/>
      <c r="C21" s="270"/>
      <c r="D21" s="21"/>
      <c r="E21" s="21"/>
      <c r="F21" s="21"/>
      <c r="G21" s="37">
        <f t="shared" si="1"/>
        <v>0</v>
      </c>
    </row>
    <row r="22" spans="1:7" ht="15.95" customHeight="1" thickBot="1" x14ac:dyDescent="0.25">
      <c r="A22" s="38"/>
      <c r="B22" s="22"/>
      <c r="C22" s="271"/>
      <c r="D22" s="22"/>
      <c r="E22" s="22"/>
      <c r="F22" s="22"/>
      <c r="G22" s="39">
        <f t="shared" si="1"/>
        <v>0</v>
      </c>
    </row>
    <row r="23" spans="1:7" s="42" customFormat="1" ht="18" customHeight="1" thickBot="1" x14ac:dyDescent="0.25">
      <c r="A23" s="88" t="s">
        <v>50</v>
      </c>
      <c r="B23" s="40">
        <f>SUM(B5:B22)</f>
        <v>487446735</v>
      </c>
      <c r="C23" s="60"/>
      <c r="D23" s="40">
        <f>SUM(D5:D22)</f>
        <v>6557476</v>
      </c>
      <c r="E23" s="40"/>
      <c r="F23" s="40">
        <f>SUM(F5:F22)</f>
        <v>61369767.600000001</v>
      </c>
      <c r="G23" s="41">
        <f>SUM(G5:G22)</f>
        <v>67927243.599999994</v>
      </c>
    </row>
  </sheetData>
  <mergeCells count="1">
    <mergeCell ref="A1:G1"/>
  </mergeCells>
  <phoneticPr fontId="0" type="noConversion"/>
  <printOptions horizontalCentered="1"/>
  <pageMargins left="0.61" right="0.52" top="1.02" bottom="0.98425196850393704" header="0.78740157480314965" footer="0.78740157480314965"/>
  <pageSetup paperSize="9" scale="96" orientation="landscape" horizontalDpi="300" verticalDpi="300" r:id="rId1"/>
  <headerFooter alignWithMargins="0">
    <oddHeader xml:space="preserve">&amp;R&amp;"Times New Roman CE,Félkövér dőlt"&amp;11 3. melléklet </oddHead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CE2F-FFC9-40FA-A60B-EC935DAE3154}">
  <sheetPr>
    <tabColor rgb="FF92D050"/>
  </sheetPr>
  <dimension ref="A1:G24"/>
  <sheetViews>
    <sheetView zoomScaleNormal="100" workbookViewId="0">
      <selection activeCell="F9" sqref="F9"/>
    </sheetView>
  </sheetViews>
  <sheetFormatPr defaultRowHeight="12.75" x14ac:dyDescent="0.2"/>
  <cols>
    <col min="1" max="1" width="54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6.6640625" style="27" customWidth="1"/>
    <col min="7" max="7" width="18.83203125" style="27" customWidth="1"/>
    <col min="8" max="9" width="12.83203125" style="27" customWidth="1"/>
    <col min="10" max="10" width="13.83203125" style="27" customWidth="1"/>
    <col min="11" max="16384" width="9.33203125" style="27"/>
  </cols>
  <sheetData>
    <row r="1" spans="1:7" ht="24.75" customHeight="1" x14ac:dyDescent="0.2">
      <c r="A1" s="455" t="s">
        <v>1</v>
      </c>
      <c r="B1" s="455"/>
      <c r="C1" s="455"/>
      <c r="D1" s="455"/>
      <c r="E1" s="455"/>
      <c r="F1" s="455"/>
      <c r="G1" s="455"/>
    </row>
    <row r="2" spans="1:7" ht="23.25" customHeight="1" thickBot="1" x14ac:dyDescent="0.3">
      <c r="A2" s="85"/>
      <c r="B2" s="36"/>
      <c r="C2" s="36"/>
      <c r="D2" s="36"/>
      <c r="E2" s="36"/>
      <c r="F2" s="36"/>
      <c r="G2" s="32" t="str">
        <f>'3.sz.mell.'!G2</f>
        <v xml:space="preserve"> Forintban!</v>
      </c>
    </row>
    <row r="3" spans="1:7" s="29" customFormat="1" ht="48.75" customHeight="1" thickBot="1" x14ac:dyDescent="0.25">
      <c r="A3" s="86" t="s">
        <v>54</v>
      </c>
      <c r="B3" s="87" t="s">
        <v>52</v>
      </c>
      <c r="C3" s="87" t="s">
        <v>53</v>
      </c>
      <c r="D3" s="434" t="str">
        <f>+'3.sz.mell.'!D3</f>
        <v>Felhasználás   2017. XII. 31-ig</v>
      </c>
      <c r="E3" s="434" t="str">
        <f>+CONCATENATE(LEFT(ÖSSZEFÜGGÉSEK!A6,4),". évi",CHAR(10),"módosított előirányzat")</f>
        <v>2018. évi
módosított előirányzat</v>
      </c>
      <c r="F3" s="434" t="str">
        <f>+CONCATENATE("Teljesítés",CHAR(10),LEFT(ÖSSZEFÜGGÉSEK!A6,4),". VI. 30-ig")</f>
        <v>Teljesítés
2018. VI. 30-ig</v>
      </c>
      <c r="G3" s="435" t="str">
        <f>+CONCATENATE("Összes teljesítés",CHAR(10),LEFT(ÖSSZEFÜGGÉSEK!A6,4),". VI. 30-ig")</f>
        <v>Összes teljesítés
2018. VI. 30-ig</v>
      </c>
    </row>
    <row r="4" spans="1:7" s="36" customFormat="1" ht="15" customHeight="1" thickBot="1" x14ac:dyDescent="0.25">
      <c r="A4" s="33" t="s">
        <v>409</v>
      </c>
      <c r="B4" s="34" t="s">
        <v>410</v>
      </c>
      <c r="C4" s="34" t="s">
        <v>411</v>
      </c>
      <c r="D4" s="34" t="s">
        <v>413</v>
      </c>
      <c r="E4" s="34" t="s">
        <v>412</v>
      </c>
      <c r="F4" s="34" t="s">
        <v>414</v>
      </c>
      <c r="G4" s="35" t="s">
        <v>468</v>
      </c>
    </row>
    <row r="5" spans="1:7" ht="23.25" customHeight="1" x14ac:dyDescent="0.2">
      <c r="A5" s="43" t="s">
        <v>570</v>
      </c>
      <c r="B5" s="44">
        <v>1270000</v>
      </c>
      <c r="C5" s="272" t="s">
        <v>550</v>
      </c>
      <c r="D5" s="44"/>
      <c r="E5" s="44"/>
      <c r="F5" s="44"/>
      <c r="G5" s="45"/>
    </row>
    <row r="6" spans="1:7" ht="15.95" customHeight="1" x14ac:dyDescent="0.2">
      <c r="A6" s="43"/>
      <c r="B6" s="44"/>
      <c r="C6" s="272"/>
      <c r="D6" s="44"/>
      <c r="E6" s="44"/>
      <c r="F6" s="44"/>
      <c r="G6" s="45">
        <f t="shared" ref="G6:G23" si="0">B6-D6-F6</f>
        <v>0</v>
      </c>
    </row>
    <row r="7" spans="1:7" ht="15.95" customHeight="1" x14ac:dyDescent="0.2">
      <c r="A7" s="43"/>
      <c r="B7" s="44"/>
      <c r="C7" s="272"/>
      <c r="D7" s="44"/>
      <c r="E7" s="44"/>
      <c r="F7" s="44"/>
      <c r="G7" s="45">
        <f t="shared" si="0"/>
        <v>0</v>
      </c>
    </row>
    <row r="8" spans="1:7" ht="15.95" customHeight="1" x14ac:dyDescent="0.2">
      <c r="A8" s="43"/>
      <c r="B8" s="44"/>
      <c r="C8" s="272"/>
      <c r="D8" s="44"/>
      <c r="E8" s="44"/>
      <c r="F8" s="44"/>
      <c r="G8" s="45">
        <f t="shared" si="0"/>
        <v>0</v>
      </c>
    </row>
    <row r="9" spans="1:7" ht="15.95" customHeight="1" x14ac:dyDescent="0.2">
      <c r="A9" s="43"/>
      <c r="B9" s="44"/>
      <c r="C9" s="272"/>
      <c r="D9" s="44"/>
      <c r="E9" s="44"/>
      <c r="F9" s="44"/>
      <c r="G9" s="45">
        <f t="shared" si="0"/>
        <v>0</v>
      </c>
    </row>
    <row r="10" spans="1:7" ht="15.95" customHeight="1" x14ac:dyDescent="0.2">
      <c r="A10" s="43"/>
      <c r="B10" s="44"/>
      <c r="C10" s="272"/>
      <c r="D10" s="44"/>
      <c r="E10" s="44"/>
      <c r="F10" s="44"/>
      <c r="G10" s="45">
        <f t="shared" si="0"/>
        <v>0</v>
      </c>
    </row>
    <row r="11" spans="1:7" ht="15.95" customHeight="1" x14ac:dyDescent="0.2">
      <c r="A11" s="43"/>
      <c r="B11" s="44"/>
      <c r="C11" s="272"/>
      <c r="D11" s="44"/>
      <c r="E11" s="44"/>
      <c r="F11" s="44"/>
      <c r="G11" s="45">
        <f t="shared" si="0"/>
        <v>0</v>
      </c>
    </row>
    <row r="12" spans="1:7" ht="15.95" customHeight="1" x14ac:dyDescent="0.2">
      <c r="A12" s="43"/>
      <c r="B12" s="44"/>
      <c r="C12" s="272"/>
      <c r="D12" s="44"/>
      <c r="E12" s="44"/>
      <c r="F12" s="44"/>
      <c r="G12" s="45">
        <f t="shared" si="0"/>
        <v>0</v>
      </c>
    </row>
    <row r="13" spans="1:7" ht="15.95" customHeight="1" x14ac:dyDescent="0.2">
      <c r="A13" s="43"/>
      <c r="B13" s="44"/>
      <c r="C13" s="272"/>
      <c r="D13" s="44"/>
      <c r="E13" s="44"/>
      <c r="F13" s="44"/>
      <c r="G13" s="45">
        <f t="shared" si="0"/>
        <v>0</v>
      </c>
    </row>
    <row r="14" spans="1:7" ht="15.95" customHeight="1" x14ac:dyDescent="0.2">
      <c r="A14" s="43"/>
      <c r="B14" s="44"/>
      <c r="C14" s="272"/>
      <c r="D14" s="44"/>
      <c r="E14" s="44"/>
      <c r="F14" s="44"/>
      <c r="G14" s="45">
        <f t="shared" si="0"/>
        <v>0</v>
      </c>
    </row>
    <row r="15" spans="1:7" ht="15.95" customHeight="1" x14ac:dyDescent="0.2">
      <c r="A15" s="43"/>
      <c r="B15" s="44"/>
      <c r="C15" s="272"/>
      <c r="D15" s="44"/>
      <c r="E15" s="44"/>
      <c r="F15" s="44"/>
      <c r="G15" s="45">
        <f t="shared" si="0"/>
        <v>0</v>
      </c>
    </row>
    <row r="16" spans="1:7" ht="15.95" customHeight="1" x14ac:dyDescent="0.2">
      <c r="A16" s="43"/>
      <c r="B16" s="44"/>
      <c r="C16" s="272"/>
      <c r="D16" s="44"/>
      <c r="E16" s="44"/>
      <c r="F16" s="44"/>
      <c r="G16" s="45">
        <f t="shared" si="0"/>
        <v>0</v>
      </c>
    </row>
    <row r="17" spans="1:7" ht="15.95" customHeight="1" x14ac:dyDescent="0.2">
      <c r="A17" s="43"/>
      <c r="B17" s="44"/>
      <c r="C17" s="272"/>
      <c r="D17" s="44"/>
      <c r="E17" s="44"/>
      <c r="F17" s="44"/>
      <c r="G17" s="45">
        <f t="shared" si="0"/>
        <v>0</v>
      </c>
    </row>
    <row r="18" spans="1:7" ht="15.95" customHeight="1" x14ac:dyDescent="0.2">
      <c r="A18" s="43"/>
      <c r="B18" s="44"/>
      <c r="C18" s="272"/>
      <c r="D18" s="44"/>
      <c r="E18" s="44"/>
      <c r="F18" s="44"/>
      <c r="G18" s="45">
        <f t="shared" si="0"/>
        <v>0</v>
      </c>
    </row>
    <row r="19" spans="1:7" ht="15.95" customHeight="1" x14ac:dyDescent="0.2">
      <c r="A19" s="43"/>
      <c r="B19" s="44"/>
      <c r="C19" s="272"/>
      <c r="D19" s="44"/>
      <c r="E19" s="44"/>
      <c r="F19" s="44"/>
      <c r="G19" s="45">
        <f t="shared" si="0"/>
        <v>0</v>
      </c>
    </row>
    <row r="20" spans="1:7" ht="15.95" customHeight="1" x14ac:dyDescent="0.2">
      <c r="A20" s="43"/>
      <c r="B20" s="44"/>
      <c r="C20" s="272"/>
      <c r="D20" s="44"/>
      <c r="E20" s="44"/>
      <c r="F20" s="44"/>
      <c r="G20" s="45">
        <f t="shared" si="0"/>
        <v>0</v>
      </c>
    </row>
    <row r="21" spans="1:7" ht="15.95" customHeight="1" x14ac:dyDescent="0.2">
      <c r="A21" s="43"/>
      <c r="B21" s="44"/>
      <c r="C21" s="272"/>
      <c r="D21" s="44"/>
      <c r="E21" s="44"/>
      <c r="F21" s="44"/>
      <c r="G21" s="45">
        <f t="shared" si="0"/>
        <v>0</v>
      </c>
    </row>
    <row r="22" spans="1:7" ht="15.95" customHeight="1" x14ac:dyDescent="0.2">
      <c r="A22" s="43"/>
      <c r="B22" s="44"/>
      <c r="C22" s="272"/>
      <c r="D22" s="44"/>
      <c r="E22" s="44"/>
      <c r="F22" s="44"/>
      <c r="G22" s="45">
        <f t="shared" si="0"/>
        <v>0</v>
      </c>
    </row>
    <row r="23" spans="1:7" ht="15.95" customHeight="1" thickBot="1" x14ac:dyDescent="0.25">
      <c r="A23" s="46"/>
      <c r="B23" s="47"/>
      <c r="C23" s="273"/>
      <c r="D23" s="47"/>
      <c r="E23" s="47"/>
      <c r="F23" s="47"/>
      <c r="G23" s="48">
        <f t="shared" si="0"/>
        <v>0</v>
      </c>
    </row>
    <row r="24" spans="1:7" s="42" customFormat="1" ht="18" customHeight="1" thickBot="1" x14ac:dyDescent="0.25">
      <c r="A24" s="88" t="s">
        <v>50</v>
      </c>
      <c r="B24" s="89">
        <f>SUM(B5:B23)</f>
        <v>1270000</v>
      </c>
      <c r="C24" s="61"/>
      <c r="D24" s="89">
        <f>SUM(D5:D23)</f>
        <v>0</v>
      </c>
      <c r="E24" s="89"/>
      <c r="F24" s="89">
        <f>SUM(F5:F23)</f>
        <v>0</v>
      </c>
      <c r="G24" s="49">
        <f>SUM(G5:G23)</f>
        <v>0</v>
      </c>
    </row>
  </sheetData>
  <mergeCells count="1">
    <mergeCell ref="A1:G1"/>
  </mergeCells>
  <phoneticPr fontId="0" type="noConversion"/>
  <printOptions horizontalCentered="1"/>
  <pageMargins left="0.65" right="0.78740157480314965" top="1.2369791666666667" bottom="0.98425196850393704" header="0.78740157480314965" footer="0.78740157480314965"/>
  <pageSetup paperSize="9" scale="91" orientation="landscape" horizontalDpi="300" verticalDpi="300" r:id="rId1"/>
  <headerFooter alignWithMargins="0">
    <oddHeader xml:space="preserve">&amp;R&amp;"Times New Roman CE,Félkövér dőlt"&amp;11 4. melléklet&amp;"Times New Roman CE,Normál"&amp;10
  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FC1D1-8B57-42B9-B2A4-4023B380F7B7}">
  <sheetPr>
    <tabColor rgb="FF92D050"/>
  </sheetPr>
  <dimension ref="A1:N128"/>
  <sheetViews>
    <sheetView topLeftCell="A79" zoomScale="160" zoomScaleNormal="160" zoomScaleSheetLayoutView="100" workbookViewId="0">
      <selection activeCell="R115" sqref="R115"/>
    </sheetView>
  </sheetViews>
  <sheetFormatPr defaultRowHeight="12.75" x14ac:dyDescent="0.2"/>
  <cols>
    <col min="1" max="1" width="28.5" style="31" customWidth="1"/>
    <col min="2" max="13" width="10" style="31" customWidth="1"/>
    <col min="14" max="14" width="4" style="31" customWidth="1"/>
    <col min="15" max="16384" width="9.33203125" style="31"/>
  </cols>
  <sheetData>
    <row r="1" spans="1:14" ht="15.75" customHeight="1" x14ac:dyDescent="0.2">
      <c r="A1" s="463" t="s">
        <v>469</v>
      </c>
      <c r="B1" s="463"/>
      <c r="C1" s="463"/>
      <c r="D1" s="462" t="s">
        <v>563</v>
      </c>
      <c r="E1" s="462"/>
      <c r="F1" s="462"/>
      <c r="G1" s="462"/>
      <c r="H1" s="462"/>
      <c r="I1" s="462"/>
      <c r="J1" s="462"/>
      <c r="K1" s="462"/>
      <c r="L1" s="462"/>
      <c r="M1" s="462"/>
      <c r="N1" s="468" t="s">
        <v>483</v>
      </c>
    </row>
    <row r="2" spans="1:14" ht="15.75" thickBo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465" t="str">
        <f>'4.sz.mell.'!G2</f>
        <v xml:space="preserve"> Forintban!</v>
      </c>
      <c r="M2" s="465"/>
      <c r="N2" s="468"/>
    </row>
    <row r="3" spans="1:14" ht="13.5" thickBot="1" x14ac:dyDescent="0.25">
      <c r="A3" s="469" t="s">
        <v>87</v>
      </c>
      <c r="B3" s="472" t="s">
        <v>470</v>
      </c>
      <c r="C3" s="472"/>
      <c r="D3" s="472"/>
      <c r="E3" s="472"/>
      <c r="F3" s="472"/>
      <c r="G3" s="472"/>
      <c r="H3" s="472"/>
      <c r="I3" s="472"/>
      <c r="J3" s="473" t="s">
        <v>471</v>
      </c>
      <c r="K3" s="473"/>
      <c r="L3" s="473"/>
      <c r="M3" s="473"/>
      <c r="N3" s="468"/>
    </row>
    <row r="4" spans="1:14" ht="15" customHeight="1" thickBot="1" x14ac:dyDescent="0.25">
      <c r="A4" s="470"/>
      <c r="B4" s="467" t="s">
        <v>472</v>
      </c>
      <c r="C4" s="464" t="s">
        <v>473</v>
      </c>
      <c r="D4" s="479" t="s">
        <v>474</v>
      </c>
      <c r="E4" s="479"/>
      <c r="F4" s="479"/>
      <c r="G4" s="479"/>
      <c r="H4" s="479"/>
      <c r="I4" s="479"/>
      <c r="J4" s="474"/>
      <c r="K4" s="474"/>
      <c r="L4" s="474"/>
      <c r="M4" s="474"/>
      <c r="N4" s="468"/>
    </row>
    <row r="5" spans="1:14" ht="21.75" thickBot="1" x14ac:dyDescent="0.25">
      <c r="A5" s="470"/>
      <c r="B5" s="467"/>
      <c r="C5" s="464"/>
      <c r="D5" s="341" t="s">
        <v>472</v>
      </c>
      <c r="E5" s="341" t="s">
        <v>473</v>
      </c>
      <c r="F5" s="341" t="s">
        <v>472</v>
      </c>
      <c r="G5" s="341" t="s">
        <v>473</v>
      </c>
      <c r="H5" s="341" t="s">
        <v>472</v>
      </c>
      <c r="I5" s="341" t="s">
        <v>473</v>
      </c>
      <c r="J5" s="474"/>
      <c r="K5" s="474"/>
      <c r="L5" s="474"/>
      <c r="M5" s="474"/>
      <c r="N5" s="468"/>
    </row>
    <row r="6" spans="1:14" ht="21.75" thickBot="1" x14ac:dyDescent="0.25">
      <c r="A6" s="471"/>
      <c r="B6" s="464" t="s">
        <v>475</v>
      </c>
      <c r="C6" s="464"/>
      <c r="D6" s="464" t="str">
        <f>+CONCATENATE(LEFT(ÖSSZEFÜGGÉSEK!A6,4),". előtt")</f>
        <v>2018. előtt</v>
      </c>
      <c r="E6" s="464"/>
      <c r="F6" s="456" t="str">
        <f>+CONCATENATE(LEFT(ÖSSZEFÜGGÉSEK!A6,4),". VI.30.")</f>
        <v>2018. VI.30.</v>
      </c>
      <c r="G6" s="456"/>
      <c r="H6" s="467" t="str">
        <f>+CONCATENATE(LEFT(ÖSSZEFÜGGÉSEK!A6,4),". után")</f>
        <v>2018. után</v>
      </c>
      <c r="I6" s="467"/>
      <c r="J6" s="437" t="str">
        <f>+D6</f>
        <v>2018. előtt</v>
      </c>
      <c r="K6" s="436" t="str">
        <f>+F6</f>
        <v>2018. VI.30.</v>
      </c>
      <c r="L6" s="340" t="s">
        <v>40</v>
      </c>
      <c r="M6" s="436"/>
      <c r="N6" s="468"/>
    </row>
    <row r="7" spans="1:14" ht="13.5" thickBot="1" x14ac:dyDescent="0.25">
      <c r="A7" s="342" t="s">
        <v>409</v>
      </c>
      <c r="B7" s="340" t="s">
        <v>410</v>
      </c>
      <c r="C7" s="340" t="s">
        <v>411</v>
      </c>
      <c r="D7" s="343" t="s">
        <v>413</v>
      </c>
      <c r="E7" s="341" t="s">
        <v>412</v>
      </c>
      <c r="F7" s="341" t="s">
        <v>414</v>
      </c>
      <c r="G7" s="341" t="s">
        <v>415</v>
      </c>
      <c r="H7" s="340" t="s">
        <v>416</v>
      </c>
      <c r="I7" s="343" t="s">
        <v>448</v>
      </c>
      <c r="J7" s="343" t="s">
        <v>476</v>
      </c>
      <c r="K7" s="343" t="s">
        <v>477</v>
      </c>
      <c r="L7" s="343" t="s">
        <v>478</v>
      </c>
      <c r="M7" s="344" t="s">
        <v>479</v>
      </c>
      <c r="N7" s="468"/>
    </row>
    <row r="8" spans="1:14" x14ac:dyDescent="0.2">
      <c r="A8" s="345" t="s">
        <v>88</v>
      </c>
      <c r="B8" s="398"/>
      <c r="C8" s="399"/>
      <c r="D8" s="399"/>
      <c r="E8" s="400"/>
      <c r="F8" s="399"/>
      <c r="G8" s="399"/>
      <c r="H8" s="399"/>
      <c r="I8" s="399"/>
      <c r="J8" s="399"/>
      <c r="K8" s="399"/>
      <c r="L8" s="401">
        <f t="shared" ref="L8:L14" si="0">+J8+K8</f>
        <v>0</v>
      </c>
      <c r="M8" s="402" t="str">
        <f>IF((C8&lt;&gt;0),ROUND((L8/C8)*100,1),"")</f>
        <v/>
      </c>
      <c r="N8" s="468"/>
    </row>
    <row r="9" spans="1:14" x14ac:dyDescent="0.2">
      <c r="A9" s="347" t="s">
        <v>100</v>
      </c>
      <c r="B9" s="403"/>
      <c r="C9" s="404"/>
      <c r="D9" s="404"/>
      <c r="E9" s="404"/>
      <c r="F9" s="404"/>
      <c r="G9" s="404"/>
      <c r="H9" s="404"/>
      <c r="I9" s="404"/>
      <c r="J9" s="404"/>
      <c r="K9" s="404"/>
      <c r="L9" s="405">
        <f t="shared" si="0"/>
        <v>0</v>
      </c>
      <c r="M9" s="406" t="str">
        <f t="shared" ref="M9:M14" si="1">IF((C9&lt;&gt;0),ROUND((L9/C9)*100,1),"")</f>
        <v/>
      </c>
      <c r="N9" s="468"/>
    </row>
    <row r="10" spans="1:14" x14ac:dyDescent="0.2">
      <c r="A10" s="348" t="s">
        <v>89</v>
      </c>
      <c r="B10" s="407"/>
      <c r="C10" s="414"/>
      <c r="D10" s="408"/>
      <c r="E10" s="408"/>
      <c r="F10" s="408"/>
      <c r="G10" s="408"/>
      <c r="H10" s="408"/>
      <c r="I10" s="408"/>
      <c r="J10" s="408">
        <v>6000000</v>
      </c>
      <c r="K10" s="408"/>
      <c r="L10" s="405">
        <f t="shared" si="0"/>
        <v>6000000</v>
      </c>
      <c r="M10" s="406"/>
      <c r="N10" s="468"/>
    </row>
    <row r="11" spans="1:14" x14ac:dyDescent="0.2">
      <c r="A11" s="348" t="s">
        <v>101</v>
      </c>
      <c r="B11" s="407"/>
      <c r="C11" s="408"/>
      <c r="D11" s="408"/>
      <c r="E11" s="408"/>
      <c r="F11" s="408"/>
      <c r="G11" s="408"/>
      <c r="H11" s="408"/>
      <c r="I11" s="408"/>
      <c r="J11" s="408"/>
      <c r="K11" s="408"/>
      <c r="L11" s="405">
        <f t="shared" si="0"/>
        <v>0</v>
      </c>
      <c r="M11" s="406" t="str">
        <f t="shared" si="1"/>
        <v/>
      </c>
      <c r="N11" s="468"/>
    </row>
    <row r="12" spans="1:14" x14ac:dyDescent="0.2">
      <c r="A12" s="348" t="s">
        <v>90</v>
      </c>
      <c r="B12" s="407"/>
      <c r="C12" s="408"/>
      <c r="D12" s="408"/>
      <c r="E12" s="408"/>
      <c r="F12" s="408"/>
      <c r="G12" s="408"/>
      <c r="H12" s="408"/>
      <c r="I12" s="408"/>
      <c r="J12" s="408"/>
      <c r="K12" s="408"/>
      <c r="L12" s="405">
        <f t="shared" si="0"/>
        <v>0</v>
      </c>
      <c r="M12" s="406" t="str">
        <f t="shared" si="1"/>
        <v/>
      </c>
      <c r="N12" s="468"/>
    </row>
    <row r="13" spans="1:14" x14ac:dyDescent="0.2">
      <c r="A13" s="348" t="s">
        <v>91</v>
      </c>
      <c r="B13" s="407"/>
      <c r="C13" s="408"/>
      <c r="D13" s="408"/>
      <c r="E13" s="408"/>
      <c r="F13" s="408"/>
      <c r="G13" s="408"/>
      <c r="H13" s="408"/>
      <c r="I13" s="408"/>
      <c r="J13" s="408"/>
      <c r="K13" s="408"/>
      <c r="L13" s="405">
        <f t="shared" si="0"/>
        <v>0</v>
      </c>
      <c r="M13" s="406" t="str">
        <f t="shared" si="1"/>
        <v/>
      </c>
      <c r="N13" s="468"/>
    </row>
    <row r="14" spans="1:14" ht="15" customHeight="1" thickBot="1" x14ac:dyDescent="0.25">
      <c r="A14" s="349"/>
      <c r="B14" s="409"/>
      <c r="C14" s="410"/>
      <c r="D14" s="410"/>
      <c r="E14" s="410"/>
      <c r="F14" s="410"/>
      <c r="G14" s="410"/>
      <c r="H14" s="410"/>
      <c r="I14" s="410"/>
      <c r="J14" s="410"/>
      <c r="K14" s="410"/>
      <c r="L14" s="405">
        <f t="shared" si="0"/>
        <v>0</v>
      </c>
      <c r="M14" s="411" t="str">
        <f t="shared" si="1"/>
        <v/>
      </c>
      <c r="N14" s="468"/>
    </row>
    <row r="15" spans="1:14" ht="13.5" thickBot="1" x14ac:dyDescent="0.25">
      <c r="A15" s="351" t="s">
        <v>93</v>
      </c>
      <c r="B15" s="412">
        <f>B8+SUM(B10:B14)</f>
        <v>0</v>
      </c>
      <c r="C15" s="412">
        <f t="shared" ref="C15:L15" si="2">C8+SUM(C10:C14)</f>
        <v>0</v>
      </c>
      <c r="D15" s="412">
        <f t="shared" si="2"/>
        <v>0</v>
      </c>
      <c r="E15" s="412">
        <f t="shared" si="2"/>
        <v>0</v>
      </c>
      <c r="F15" s="412">
        <f t="shared" si="2"/>
        <v>0</v>
      </c>
      <c r="G15" s="412">
        <f t="shared" si="2"/>
        <v>0</v>
      </c>
      <c r="H15" s="412">
        <f t="shared" si="2"/>
        <v>0</v>
      </c>
      <c r="I15" s="412">
        <f t="shared" si="2"/>
        <v>0</v>
      </c>
      <c r="J15" s="412">
        <f t="shared" si="2"/>
        <v>6000000</v>
      </c>
      <c r="K15" s="412">
        <f t="shared" si="2"/>
        <v>0</v>
      </c>
      <c r="L15" s="412">
        <f t="shared" si="2"/>
        <v>6000000</v>
      </c>
      <c r="M15" s="413" t="str">
        <f>IF((C15&lt;&gt;0),ROUND((L15/C15)*100,1),"")</f>
        <v/>
      </c>
      <c r="N15" s="468"/>
    </row>
    <row r="16" spans="1:14" x14ac:dyDescent="0.2">
      <c r="A16" s="352"/>
      <c r="B16" s="353"/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468"/>
    </row>
    <row r="17" spans="1:14" ht="13.5" thickBot="1" x14ac:dyDescent="0.25">
      <c r="A17" s="355" t="s">
        <v>92</v>
      </c>
      <c r="B17" s="356"/>
      <c r="C17" s="357"/>
      <c r="D17" s="357"/>
      <c r="E17" s="357"/>
      <c r="F17" s="357"/>
      <c r="G17" s="357"/>
      <c r="H17" s="357"/>
      <c r="I17" s="357"/>
      <c r="J17" s="357"/>
      <c r="K17" s="357"/>
      <c r="L17" s="357"/>
      <c r="M17" s="357"/>
      <c r="N17" s="468"/>
    </row>
    <row r="18" spans="1:14" x14ac:dyDescent="0.2">
      <c r="A18" s="358" t="s">
        <v>96</v>
      </c>
      <c r="B18" s="415"/>
      <c r="C18" s="416"/>
      <c r="D18" s="416"/>
      <c r="E18" s="417"/>
      <c r="F18" s="416"/>
      <c r="G18" s="416"/>
      <c r="H18" s="416"/>
      <c r="I18" s="416"/>
      <c r="J18" s="416">
        <v>54141</v>
      </c>
      <c r="K18" s="416">
        <v>2814</v>
      </c>
      <c r="L18" s="418">
        <f t="shared" ref="L18:L23" si="3">+J18+K18</f>
        <v>56955</v>
      </c>
      <c r="M18" s="419" t="str">
        <f t="shared" ref="M18:M24" si="4">IF((C18&lt;&gt;0),ROUND((L18/C18)*100,1),"")</f>
        <v/>
      </c>
      <c r="N18" s="468"/>
    </row>
    <row r="19" spans="1:14" x14ac:dyDescent="0.2">
      <c r="A19" s="359" t="s">
        <v>97</v>
      </c>
      <c r="B19" s="420"/>
      <c r="C19" s="414"/>
      <c r="D19" s="414"/>
      <c r="E19" s="414"/>
      <c r="F19" s="414"/>
      <c r="G19" s="414"/>
      <c r="H19" s="414"/>
      <c r="I19" s="414"/>
      <c r="J19" s="414">
        <v>3137948</v>
      </c>
      <c r="K19" s="414">
        <v>162052</v>
      </c>
      <c r="L19" s="421">
        <f t="shared" si="3"/>
        <v>3300000</v>
      </c>
      <c r="M19" s="422" t="str">
        <f t="shared" si="4"/>
        <v/>
      </c>
      <c r="N19" s="468"/>
    </row>
    <row r="20" spans="1:14" x14ac:dyDescent="0.2">
      <c r="A20" s="359" t="s">
        <v>98</v>
      </c>
      <c r="B20" s="423"/>
      <c r="C20" s="414"/>
      <c r="D20" s="414"/>
      <c r="E20" s="414"/>
      <c r="F20" s="414"/>
      <c r="G20" s="414"/>
      <c r="H20" s="414"/>
      <c r="I20" s="414"/>
      <c r="J20" s="414">
        <v>2400000</v>
      </c>
      <c r="K20" s="414"/>
      <c r="L20" s="421">
        <f t="shared" si="3"/>
        <v>2400000</v>
      </c>
      <c r="M20" s="422" t="str">
        <f t="shared" si="4"/>
        <v/>
      </c>
      <c r="N20" s="468"/>
    </row>
    <row r="21" spans="1:14" x14ac:dyDescent="0.2">
      <c r="A21" s="359" t="s">
        <v>99</v>
      </c>
      <c r="B21" s="423"/>
      <c r="C21" s="414"/>
      <c r="D21" s="414"/>
      <c r="E21" s="414"/>
      <c r="F21" s="414"/>
      <c r="G21" s="414"/>
      <c r="H21" s="414"/>
      <c r="I21" s="414"/>
      <c r="J21" s="414"/>
      <c r="K21" s="414"/>
      <c r="L21" s="421">
        <f t="shared" si="3"/>
        <v>0</v>
      </c>
      <c r="M21" s="422" t="str">
        <f t="shared" si="4"/>
        <v/>
      </c>
      <c r="N21" s="468"/>
    </row>
    <row r="22" spans="1:14" x14ac:dyDescent="0.2">
      <c r="A22" s="360"/>
      <c r="B22" s="423"/>
      <c r="C22" s="414"/>
      <c r="D22" s="414"/>
      <c r="E22" s="414"/>
      <c r="F22" s="414"/>
      <c r="G22" s="414"/>
      <c r="H22" s="414"/>
      <c r="I22" s="414"/>
      <c r="J22" s="414"/>
      <c r="K22" s="414"/>
      <c r="L22" s="421">
        <f t="shared" si="3"/>
        <v>0</v>
      </c>
      <c r="M22" s="422" t="str">
        <f t="shared" si="4"/>
        <v/>
      </c>
      <c r="N22" s="468"/>
    </row>
    <row r="23" spans="1:14" ht="13.5" thickBot="1" x14ac:dyDescent="0.25">
      <c r="A23" s="361"/>
      <c r="B23" s="424"/>
      <c r="C23" s="425"/>
      <c r="D23" s="425"/>
      <c r="E23" s="425"/>
      <c r="F23" s="425"/>
      <c r="G23" s="425"/>
      <c r="H23" s="425"/>
      <c r="I23" s="425"/>
      <c r="J23" s="425"/>
      <c r="K23" s="425"/>
      <c r="L23" s="421">
        <f t="shared" si="3"/>
        <v>0</v>
      </c>
      <c r="M23" s="426" t="str">
        <f t="shared" si="4"/>
        <v/>
      </c>
      <c r="N23" s="468"/>
    </row>
    <row r="24" spans="1:14" ht="13.5" thickBot="1" x14ac:dyDescent="0.25">
      <c r="A24" s="362" t="s">
        <v>78</v>
      </c>
      <c r="B24" s="427">
        <f t="shared" ref="B24:L24" si="5">SUM(B18:B23)</f>
        <v>0</v>
      </c>
      <c r="C24" s="427">
        <f t="shared" si="5"/>
        <v>0</v>
      </c>
      <c r="D24" s="427">
        <f t="shared" si="5"/>
        <v>0</v>
      </c>
      <c r="E24" s="427">
        <f t="shared" si="5"/>
        <v>0</v>
      </c>
      <c r="F24" s="427">
        <f t="shared" si="5"/>
        <v>0</v>
      </c>
      <c r="G24" s="427">
        <f t="shared" si="5"/>
        <v>0</v>
      </c>
      <c r="H24" s="427">
        <f t="shared" si="5"/>
        <v>0</v>
      </c>
      <c r="I24" s="427">
        <f t="shared" si="5"/>
        <v>0</v>
      </c>
      <c r="J24" s="427">
        <f t="shared" si="5"/>
        <v>5592089</v>
      </c>
      <c r="K24" s="427">
        <f t="shared" si="5"/>
        <v>164866</v>
      </c>
      <c r="L24" s="427">
        <f t="shared" si="5"/>
        <v>5756955</v>
      </c>
      <c r="M24" s="428" t="str">
        <f t="shared" si="4"/>
        <v/>
      </c>
      <c r="N24" s="468"/>
    </row>
    <row r="25" spans="1:14" x14ac:dyDescent="0.2">
      <c r="A25" s="457" t="s">
        <v>480</v>
      </c>
      <c r="B25" s="457"/>
      <c r="C25" s="457"/>
      <c r="D25" s="457"/>
      <c r="E25" s="457"/>
      <c r="F25" s="457"/>
      <c r="G25" s="457"/>
      <c r="H25" s="457"/>
      <c r="I25" s="457"/>
      <c r="J25" s="457"/>
      <c r="K25" s="457"/>
      <c r="L25" s="457"/>
      <c r="M25" s="457"/>
      <c r="N25" s="468"/>
    </row>
    <row r="26" spans="1:14" ht="5.25" customHeight="1" x14ac:dyDescent="0.2">
      <c r="A26" s="363"/>
      <c r="B26" s="363"/>
      <c r="C26" s="363"/>
      <c r="D26" s="363"/>
      <c r="E26" s="363"/>
      <c r="F26" s="363"/>
      <c r="G26" s="363"/>
      <c r="H26" s="363"/>
      <c r="I26" s="363"/>
      <c r="J26" s="363"/>
      <c r="K26" s="363"/>
      <c r="L26" s="363"/>
      <c r="M26" s="363"/>
      <c r="N26" s="468"/>
    </row>
    <row r="27" spans="1:14" ht="15.75" x14ac:dyDescent="0.2">
      <c r="A27" s="466" t="str">
        <f>+CONCATENATE("Önkormányzaton kívüli EU-s projekthez történő hozzájárulás ",LEFT(ÖSSZEFÜGGÉSEK!A6,4),". VI. 30.  előirányzata és teljesítése")</f>
        <v>Önkormányzaton kívüli EU-s projekthez történő hozzájárulás 2018. VI. 30.  előirányzata és teljesítése</v>
      </c>
      <c r="B27" s="466"/>
      <c r="C27" s="466"/>
      <c r="D27" s="466"/>
      <c r="E27" s="466"/>
      <c r="F27" s="466"/>
      <c r="G27" s="466"/>
      <c r="H27" s="466"/>
      <c r="I27" s="466"/>
      <c r="J27" s="466"/>
      <c r="K27" s="466"/>
      <c r="L27" s="466"/>
      <c r="M27" s="466"/>
      <c r="N27" s="468"/>
    </row>
    <row r="28" spans="1:14" ht="12" customHeight="1" thickBo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465" t="str">
        <f>L2</f>
        <v xml:space="preserve"> Forintban!</v>
      </c>
      <c r="M28" s="465"/>
      <c r="N28" s="468"/>
    </row>
    <row r="29" spans="1:14" ht="21.75" thickBot="1" x14ac:dyDescent="0.25">
      <c r="A29" s="477" t="s">
        <v>94</v>
      </c>
      <c r="B29" s="478"/>
      <c r="C29" s="478"/>
      <c r="D29" s="478"/>
      <c r="E29" s="478"/>
      <c r="F29" s="478"/>
      <c r="G29" s="478"/>
      <c r="H29" s="478"/>
      <c r="I29" s="478"/>
      <c r="J29" s="478"/>
      <c r="K29" s="364" t="s">
        <v>481</v>
      </c>
      <c r="L29" s="364" t="s">
        <v>482</v>
      </c>
      <c r="M29" s="364" t="s">
        <v>471</v>
      </c>
      <c r="N29" s="468"/>
    </row>
    <row r="30" spans="1:14" x14ac:dyDescent="0.2">
      <c r="A30" s="475"/>
      <c r="B30" s="476"/>
      <c r="C30" s="476"/>
      <c r="D30" s="476"/>
      <c r="E30" s="476"/>
      <c r="F30" s="476"/>
      <c r="G30" s="476"/>
      <c r="H30" s="476"/>
      <c r="I30" s="476"/>
      <c r="J30" s="476"/>
      <c r="K30" s="346"/>
      <c r="L30" s="365"/>
      <c r="M30" s="365"/>
      <c r="N30" s="468"/>
    </row>
    <row r="31" spans="1:14" ht="13.5" thickBot="1" x14ac:dyDescent="0.25">
      <c r="A31" s="460"/>
      <c r="B31" s="461"/>
      <c r="C31" s="461"/>
      <c r="D31" s="461"/>
      <c r="E31" s="461"/>
      <c r="F31" s="461"/>
      <c r="G31" s="461"/>
      <c r="H31" s="461"/>
      <c r="I31" s="461"/>
      <c r="J31" s="461"/>
      <c r="K31" s="366"/>
      <c r="L31" s="350"/>
      <c r="M31" s="350"/>
      <c r="N31" s="468"/>
    </row>
    <row r="32" spans="1:14" ht="13.5" thickBot="1" x14ac:dyDescent="0.25">
      <c r="A32" s="458" t="s">
        <v>41</v>
      </c>
      <c r="B32" s="459"/>
      <c r="C32" s="459"/>
      <c r="D32" s="459"/>
      <c r="E32" s="459"/>
      <c r="F32" s="459"/>
      <c r="G32" s="459"/>
      <c r="H32" s="459"/>
      <c r="I32" s="459"/>
      <c r="J32" s="459"/>
      <c r="K32" s="367">
        <f>SUM(K30:K31)</f>
        <v>0</v>
      </c>
      <c r="L32" s="367">
        <f>SUM(L30:L31)</f>
        <v>0</v>
      </c>
      <c r="M32" s="367">
        <f>SUM(M30:M31)</f>
        <v>0</v>
      </c>
      <c r="N32" s="468"/>
    </row>
    <row r="33" spans="1:13" ht="15.75" x14ac:dyDescent="0.2">
      <c r="A33" s="463" t="s">
        <v>469</v>
      </c>
      <c r="B33" s="463"/>
      <c r="C33" s="463"/>
      <c r="D33" s="480" t="s">
        <v>564</v>
      </c>
      <c r="E33" s="480"/>
      <c r="F33" s="480"/>
      <c r="G33" s="480"/>
      <c r="H33" s="480"/>
      <c r="I33" s="480"/>
      <c r="J33" s="480"/>
      <c r="K33" s="480"/>
      <c r="L33" s="480"/>
      <c r="M33" s="480"/>
    </row>
    <row r="34" spans="1:13" ht="15.75" thickBo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465">
        <f>'4.sz.mell.'!G37</f>
        <v>0</v>
      </c>
      <c r="M34" s="465"/>
    </row>
    <row r="35" spans="1:13" ht="13.5" thickBot="1" x14ac:dyDescent="0.25">
      <c r="A35" s="469" t="s">
        <v>87</v>
      </c>
      <c r="B35" s="472" t="s">
        <v>470</v>
      </c>
      <c r="C35" s="472"/>
      <c r="D35" s="472"/>
      <c r="E35" s="472"/>
      <c r="F35" s="472"/>
      <c r="G35" s="472"/>
      <c r="H35" s="472"/>
      <c r="I35" s="472"/>
      <c r="J35" s="473" t="s">
        <v>471</v>
      </c>
      <c r="K35" s="473"/>
      <c r="L35" s="473"/>
      <c r="M35" s="473"/>
    </row>
    <row r="36" spans="1:13" ht="13.5" thickBot="1" x14ac:dyDescent="0.25">
      <c r="A36" s="470"/>
      <c r="B36" s="467" t="s">
        <v>472</v>
      </c>
      <c r="C36" s="464" t="s">
        <v>473</v>
      </c>
      <c r="D36" s="479" t="s">
        <v>474</v>
      </c>
      <c r="E36" s="479"/>
      <c r="F36" s="479"/>
      <c r="G36" s="479"/>
      <c r="H36" s="479"/>
      <c r="I36" s="479"/>
      <c r="J36" s="474"/>
      <c r="K36" s="474"/>
      <c r="L36" s="474"/>
      <c r="M36" s="474"/>
    </row>
    <row r="37" spans="1:13" ht="21.75" thickBot="1" x14ac:dyDescent="0.25">
      <c r="A37" s="470"/>
      <c r="B37" s="467"/>
      <c r="C37" s="464"/>
      <c r="D37" s="341" t="s">
        <v>472</v>
      </c>
      <c r="E37" s="341" t="s">
        <v>473</v>
      </c>
      <c r="F37" s="341" t="s">
        <v>472</v>
      </c>
      <c r="G37" s="341" t="s">
        <v>473</v>
      </c>
      <c r="H37" s="341" t="s">
        <v>472</v>
      </c>
      <c r="I37" s="341" t="s">
        <v>473</v>
      </c>
      <c r="J37" s="474"/>
      <c r="K37" s="474"/>
      <c r="L37" s="474"/>
      <c r="M37" s="474"/>
    </row>
    <row r="38" spans="1:13" ht="21.75" thickBot="1" x14ac:dyDescent="0.25">
      <c r="A38" s="471"/>
      <c r="B38" s="464" t="s">
        <v>475</v>
      </c>
      <c r="C38" s="464"/>
      <c r="D38" s="464" t="s">
        <v>567</v>
      </c>
      <c r="E38" s="464"/>
      <c r="F38" s="481" t="s">
        <v>568</v>
      </c>
      <c r="G38" s="482"/>
      <c r="H38" s="467" t="s">
        <v>569</v>
      </c>
      <c r="I38" s="467"/>
      <c r="J38" s="437" t="str">
        <f>+D38</f>
        <v>2018. előtt</v>
      </c>
      <c r="K38" s="436" t="str">
        <f>+F38</f>
        <v>2018. VI.30.</v>
      </c>
      <c r="L38" s="340" t="s">
        <v>40</v>
      </c>
      <c r="M38" s="436"/>
    </row>
    <row r="39" spans="1:13" ht="13.5" thickBot="1" x14ac:dyDescent="0.25">
      <c r="A39" s="342" t="s">
        <v>409</v>
      </c>
      <c r="B39" s="340" t="s">
        <v>410</v>
      </c>
      <c r="C39" s="340" t="s">
        <v>411</v>
      </c>
      <c r="D39" s="343" t="s">
        <v>413</v>
      </c>
      <c r="E39" s="341" t="s">
        <v>412</v>
      </c>
      <c r="F39" s="341" t="s">
        <v>414</v>
      </c>
      <c r="G39" s="341" t="s">
        <v>415</v>
      </c>
      <c r="H39" s="340" t="s">
        <v>416</v>
      </c>
      <c r="I39" s="343" t="s">
        <v>448</v>
      </c>
      <c r="J39" s="343" t="s">
        <v>476</v>
      </c>
      <c r="K39" s="343" t="s">
        <v>477</v>
      </c>
      <c r="L39" s="343" t="s">
        <v>478</v>
      </c>
      <c r="M39" s="344" t="s">
        <v>479</v>
      </c>
    </row>
    <row r="40" spans="1:13" x14ac:dyDescent="0.2">
      <c r="A40" s="345" t="s">
        <v>88</v>
      </c>
      <c r="B40" s="398"/>
      <c r="C40" s="399"/>
      <c r="D40" s="399"/>
      <c r="E40" s="400"/>
      <c r="F40" s="399"/>
      <c r="G40" s="399"/>
      <c r="H40" s="399"/>
      <c r="I40" s="399"/>
      <c r="J40" s="399"/>
      <c r="K40" s="399"/>
      <c r="L40" s="401">
        <f t="shared" ref="L40:L46" si="6">+J40+K40</f>
        <v>0</v>
      </c>
      <c r="M40" s="402" t="str">
        <f>IF((C40&lt;&gt;0),ROUND((L40/C40)*100,1),"")</f>
        <v/>
      </c>
    </row>
    <row r="41" spans="1:13" x14ac:dyDescent="0.2">
      <c r="A41" s="347" t="s">
        <v>100</v>
      </c>
      <c r="B41" s="403"/>
      <c r="C41" s="404"/>
      <c r="D41" s="404"/>
      <c r="E41" s="404"/>
      <c r="F41" s="404"/>
      <c r="G41" s="404"/>
      <c r="H41" s="404"/>
      <c r="I41" s="404"/>
      <c r="J41" s="404"/>
      <c r="K41" s="404"/>
      <c r="L41" s="405">
        <f t="shared" si="6"/>
        <v>0</v>
      </c>
      <c r="M41" s="406" t="str">
        <f t="shared" ref="M41:M46" si="7">IF((C41&lt;&gt;0),ROUND((L41/C41)*100,1),"")</f>
        <v/>
      </c>
    </row>
    <row r="42" spans="1:13" x14ac:dyDescent="0.2">
      <c r="A42" s="348" t="s">
        <v>89</v>
      </c>
      <c r="B42" s="407"/>
      <c r="C42" s="414"/>
      <c r="D42" s="408"/>
      <c r="E42" s="408">
        <v>160348571</v>
      </c>
      <c r="F42" s="408"/>
      <c r="G42" s="408"/>
      <c r="H42" s="408"/>
      <c r="I42" s="408"/>
      <c r="J42" s="408"/>
      <c r="K42" s="408"/>
      <c r="L42" s="405">
        <f t="shared" si="6"/>
        <v>0</v>
      </c>
      <c r="M42" s="406" t="str">
        <f t="shared" si="7"/>
        <v/>
      </c>
    </row>
    <row r="43" spans="1:13" x14ac:dyDescent="0.2">
      <c r="A43" s="348" t="s">
        <v>101</v>
      </c>
      <c r="B43" s="407"/>
      <c r="C43" s="408"/>
      <c r="D43" s="408"/>
      <c r="E43" s="408"/>
      <c r="F43" s="408"/>
      <c r="G43" s="408"/>
      <c r="H43" s="408"/>
      <c r="I43" s="408"/>
      <c r="J43" s="408"/>
      <c r="K43" s="408"/>
      <c r="L43" s="405">
        <f t="shared" si="6"/>
        <v>0</v>
      </c>
      <c r="M43" s="406" t="str">
        <f t="shared" si="7"/>
        <v/>
      </c>
    </row>
    <row r="44" spans="1:13" x14ac:dyDescent="0.2">
      <c r="A44" s="348" t="s">
        <v>90</v>
      </c>
      <c r="B44" s="407"/>
      <c r="C44" s="408"/>
      <c r="D44" s="408"/>
      <c r="E44" s="408"/>
      <c r="F44" s="408"/>
      <c r="G44" s="408"/>
      <c r="H44" s="408"/>
      <c r="I44" s="408"/>
      <c r="J44" s="408"/>
      <c r="K44" s="408"/>
      <c r="L44" s="405">
        <f t="shared" si="6"/>
        <v>0</v>
      </c>
      <c r="M44" s="406" t="str">
        <f t="shared" si="7"/>
        <v/>
      </c>
    </row>
    <row r="45" spans="1:13" x14ac:dyDescent="0.2">
      <c r="A45" s="348" t="s">
        <v>91</v>
      </c>
      <c r="B45" s="407"/>
      <c r="C45" s="408"/>
      <c r="D45" s="408"/>
      <c r="E45" s="408"/>
      <c r="F45" s="408"/>
      <c r="G45" s="408"/>
      <c r="H45" s="408"/>
      <c r="I45" s="408"/>
      <c r="J45" s="408"/>
      <c r="K45" s="408"/>
      <c r="L45" s="405">
        <f t="shared" si="6"/>
        <v>0</v>
      </c>
      <c r="M45" s="406" t="str">
        <f t="shared" si="7"/>
        <v/>
      </c>
    </row>
    <row r="46" spans="1:13" ht="13.5" thickBot="1" x14ac:dyDescent="0.25">
      <c r="A46" s="349"/>
      <c r="B46" s="409"/>
      <c r="C46" s="410"/>
      <c r="D46" s="410"/>
      <c r="E46" s="410"/>
      <c r="F46" s="410"/>
      <c r="G46" s="410"/>
      <c r="H46" s="410"/>
      <c r="I46" s="410"/>
      <c r="J46" s="410"/>
      <c r="K46" s="410"/>
      <c r="L46" s="405">
        <f t="shared" si="6"/>
        <v>0</v>
      </c>
      <c r="M46" s="411" t="str">
        <f t="shared" si="7"/>
        <v/>
      </c>
    </row>
    <row r="47" spans="1:13" ht="13.5" thickBot="1" x14ac:dyDescent="0.25">
      <c r="A47" s="351" t="s">
        <v>93</v>
      </c>
      <c r="B47" s="412">
        <f>B40+SUM(B42:B46)</f>
        <v>0</v>
      </c>
      <c r="C47" s="412">
        <f t="shared" ref="C47:L47" si="8">C40+SUM(C42:C46)</f>
        <v>0</v>
      </c>
      <c r="D47" s="412">
        <f t="shared" si="8"/>
        <v>0</v>
      </c>
      <c r="E47" s="412">
        <f t="shared" si="8"/>
        <v>160348571</v>
      </c>
      <c r="F47" s="412">
        <f t="shared" si="8"/>
        <v>0</v>
      </c>
      <c r="G47" s="412">
        <f t="shared" si="8"/>
        <v>0</v>
      </c>
      <c r="H47" s="412">
        <f t="shared" si="8"/>
        <v>0</v>
      </c>
      <c r="I47" s="412">
        <f t="shared" si="8"/>
        <v>0</v>
      </c>
      <c r="J47" s="412">
        <f t="shared" si="8"/>
        <v>0</v>
      </c>
      <c r="K47" s="412">
        <f t="shared" si="8"/>
        <v>0</v>
      </c>
      <c r="L47" s="412">
        <f t="shared" si="8"/>
        <v>0</v>
      </c>
      <c r="M47" s="413" t="str">
        <f>IF((C47&lt;&gt;0),ROUND((L47/C47)*100,1),"")</f>
        <v/>
      </c>
    </row>
    <row r="48" spans="1:13" x14ac:dyDescent="0.2">
      <c r="A48" s="352"/>
      <c r="B48" s="353"/>
      <c r="C48" s="354"/>
      <c r="D48" s="354"/>
      <c r="E48" s="354"/>
      <c r="F48" s="354"/>
      <c r="G48" s="354"/>
      <c r="H48" s="354"/>
      <c r="I48" s="354"/>
      <c r="J48" s="354"/>
      <c r="K48" s="354"/>
      <c r="L48" s="354"/>
      <c r="M48" s="354"/>
    </row>
    <row r="49" spans="1:13" ht="13.5" thickBot="1" x14ac:dyDescent="0.25">
      <c r="A49" s="355" t="s">
        <v>92</v>
      </c>
      <c r="B49" s="356"/>
      <c r="C49" s="357"/>
      <c r="D49" s="357"/>
      <c r="E49" s="357"/>
      <c r="F49" s="357"/>
      <c r="G49" s="357"/>
      <c r="H49" s="357"/>
      <c r="I49" s="357"/>
      <c r="J49" s="357"/>
      <c r="K49" s="357"/>
      <c r="L49" s="357"/>
      <c r="M49" s="357"/>
    </row>
    <row r="50" spans="1:13" x14ac:dyDescent="0.2">
      <c r="A50" s="358" t="s">
        <v>96</v>
      </c>
      <c r="B50" s="415"/>
      <c r="C50" s="416"/>
      <c r="D50" s="416"/>
      <c r="E50" s="417"/>
      <c r="F50" s="416"/>
      <c r="G50" s="416"/>
      <c r="H50" s="416"/>
      <c r="I50" s="416"/>
      <c r="J50" s="416"/>
      <c r="K50" s="416"/>
      <c r="L50" s="418">
        <f t="shared" ref="L50:L55" si="9">+J50+K50</f>
        <v>0</v>
      </c>
      <c r="M50" s="419" t="str">
        <f t="shared" ref="M50:M56" si="10">IF((C50&lt;&gt;0),ROUND((L50/C50)*100,1),"")</f>
        <v/>
      </c>
    </row>
    <row r="51" spans="1:13" x14ac:dyDescent="0.2">
      <c r="A51" s="359" t="s">
        <v>97</v>
      </c>
      <c r="B51" s="420"/>
      <c r="C51" s="414"/>
      <c r="D51" s="414">
        <v>169714821</v>
      </c>
      <c r="E51" s="414"/>
      <c r="F51" s="414"/>
      <c r="G51" s="414"/>
      <c r="H51" s="414"/>
      <c r="I51" s="414"/>
      <c r="J51" s="414"/>
      <c r="K51" s="414">
        <v>39615081</v>
      </c>
      <c r="L51" s="421">
        <f t="shared" si="9"/>
        <v>39615081</v>
      </c>
      <c r="M51" s="422" t="str">
        <f t="shared" si="10"/>
        <v/>
      </c>
    </row>
    <row r="52" spans="1:13" x14ac:dyDescent="0.2">
      <c r="A52" s="359" t="s">
        <v>98</v>
      </c>
      <c r="B52" s="423"/>
      <c r="C52" s="414"/>
      <c r="D52" s="414"/>
      <c r="E52" s="414"/>
      <c r="F52" s="414"/>
      <c r="G52" s="414"/>
      <c r="H52" s="414"/>
      <c r="I52" s="414"/>
      <c r="J52" s="414">
        <v>3810000</v>
      </c>
      <c r="K52" s="414">
        <v>1751000</v>
      </c>
      <c r="L52" s="421">
        <f t="shared" si="9"/>
        <v>5561000</v>
      </c>
      <c r="M52" s="422" t="str">
        <f t="shared" si="10"/>
        <v/>
      </c>
    </row>
    <row r="53" spans="1:13" x14ac:dyDescent="0.2">
      <c r="A53" s="359" t="s">
        <v>99</v>
      </c>
      <c r="B53" s="423"/>
      <c r="C53" s="414"/>
      <c r="D53" s="414"/>
      <c r="E53" s="414"/>
      <c r="F53" s="414"/>
      <c r="G53" s="414"/>
      <c r="H53" s="414"/>
      <c r="I53" s="414"/>
      <c r="J53" s="414"/>
      <c r="K53" s="414"/>
      <c r="L53" s="421">
        <f t="shared" si="9"/>
        <v>0</v>
      </c>
      <c r="M53" s="422" t="str">
        <f t="shared" si="10"/>
        <v/>
      </c>
    </row>
    <row r="54" spans="1:13" x14ac:dyDescent="0.2">
      <c r="A54" s="360"/>
      <c r="B54" s="423"/>
      <c r="C54" s="414"/>
      <c r="D54" s="414"/>
      <c r="E54" s="414"/>
      <c r="F54" s="414"/>
      <c r="G54" s="414"/>
      <c r="H54" s="414"/>
      <c r="I54" s="414"/>
      <c r="J54" s="414"/>
      <c r="K54" s="414"/>
      <c r="L54" s="421">
        <f t="shared" si="9"/>
        <v>0</v>
      </c>
      <c r="M54" s="422" t="str">
        <f t="shared" si="10"/>
        <v/>
      </c>
    </row>
    <row r="55" spans="1:13" ht="13.5" thickBot="1" x14ac:dyDescent="0.25">
      <c r="A55" s="361"/>
      <c r="B55" s="424"/>
      <c r="C55" s="425"/>
      <c r="D55" s="425"/>
      <c r="E55" s="425"/>
      <c r="F55" s="425"/>
      <c r="G55" s="425"/>
      <c r="H55" s="425"/>
      <c r="I55" s="425"/>
      <c r="J55" s="425"/>
      <c r="K55" s="425"/>
      <c r="L55" s="421">
        <f t="shared" si="9"/>
        <v>0</v>
      </c>
      <c r="M55" s="426" t="str">
        <f t="shared" si="10"/>
        <v/>
      </c>
    </row>
    <row r="56" spans="1:13" ht="13.5" thickBot="1" x14ac:dyDescent="0.25">
      <c r="A56" s="362" t="s">
        <v>78</v>
      </c>
      <c r="B56" s="427">
        <f t="shared" ref="B56:L56" si="11">SUM(B50:B55)</f>
        <v>0</v>
      </c>
      <c r="C56" s="427">
        <f t="shared" si="11"/>
        <v>0</v>
      </c>
      <c r="D56" s="427">
        <f t="shared" si="11"/>
        <v>169714821</v>
      </c>
      <c r="E56" s="427">
        <f t="shared" si="11"/>
        <v>0</v>
      </c>
      <c r="F56" s="427">
        <f t="shared" si="11"/>
        <v>0</v>
      </c>
      <c r="G56" s="427">
        <f t="shared" si="11"/>
        <v>0</v>
      </c>
      <c r="H56" s="427">
        <f t="shared" si="11"/>
        <v>0</v>
      </c>
      <c r="I56" s="427">
        <f t="shared" si="11"/>
        <v>0</v>
      </c>
      <c r="J56" s="427">
        <f t="shared" si="11"/>
        <v>3810000</v>
      </c>
      <c r="K56" s="427">
        <f t="shared" si="11"/>
        <v>41366081</v>
      </c>
      <c r="L56" s="427">
        <f t="shared" si="11"/>
        <v>45176081</v>
      </c>
      <c r="M56" s="428" t="str">
        <f t="shared" si="10"/>
        <v/>
      </c>
    </row>
    <row r="57" spans="1:13" x14ac:dyDescent="0.2">
      <c r="A57" s="457" t="s">
        <v>480</v>
      </c>
      <c r="B57" s="457"/>
      <c r="C57" s="457"/>
      <c r="D57" s="457"/>
      <c r="E57" s="457"/>
      <c r="F57" s="457"/>
      <c r="G57" s="457"/>
      <c r="H57" s="457"/>
      <c r="I57" s="457"/>
      <c r="J57" s="457"/>
      <c r="K57" s="457"/>
      <c r="L57" s="457"/>
      <c r="M57" s="457"/>
    </row>
    <row r="58" spans="1:13" x14ac:dyDescent="0.2">
      <c r="A58" s="363"/>
      <c r="B58" s="363"/>
      <c r="C58" s="363"/>
      <c r="D58" s="363"/>
      <c r="E58" s="363"/>
      <c r="F58" s="363"/>
      <c r="G58" s="363"/>
      <c r="H58" s="363"/>
      <c r="I58" s="363"/>
      <c r="J58" s="363"/>
      <c r="K58" s="363"/>
      <c r="L58" s="363"/>
      <c r="M58" s="363"/>
    </row>
    <row r="59" spans="1:13" ht="15.75" x14ac:dyDescent="0.2">
      <c r="A59" s="466" t="str">
        <f>+CONCATENATE("Önkormányzaton kívüli EU-s projekthez történő hozzájárulás ",LEFT(ÖSSZEFÜGGÉSEK!A41,4),". VI. 30.  előirányzata és teljesítése")</f>
        <v>Önkormányzaton kívüli EU-s projekthez történő hozzájárulás 1.1.. VI. 30.  előirányzata és teljesítése</v>
      </c>
      <c r="B59" s="466"/>
      <c r="C59" s="466"/>
      <c r="D59" s="466"/>
      <c r="E59" s="466"/>
      <c r="F59" s="466"/>
      <c r="G59" s="466"/>
      <c r="H59" s="466"/>
      <c r="I59" s="466"/>
      <c r="J59" s="466"/>
      <c r="K59" s="466"/>
      <c r="L59" s="466"/>
      <c r="M59" s="466"/>
    </row>
    <row r="60" spans="1:13" ht="14.25" thickBo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465">
        <f>L34</f>
        <v>0</v>
      </c>
      <c r="M60" s="465"/>
    </row>
    <row r="61" spans="1:13" ht="21.75" thickBot="1" x14ac:dyDescent="0.25">
      <c r="A61" s="477" t="s">
        <v>94</v>
      </c>
      <c r="B61" s="478"/>
      <c r="C61" s="478"/>
      <c r="D61" s="478"/>
      <c r="E61" s="478"/>
      <c r="F61" s="478"/>
      <c r="G61" s="478"/>
      <c r="H61" s="478"/>
      <c r="I61" s="478"/>
      <c r="J61" s="478"/>
      <c r="K61" s="364" t="s">
        <v>481</v>
      </c>
      <c r="L61" s="364" t="s">
        <v>482</v>
      </c>
      <c r="M61" s="364" t="s">
        <v>471</v>
      </c>
    </row>
    <row r="62" spans="1:13" x14ac:dyDescent="0.2">
      <c r="A62" s="475"/>
      <c r="B62" s="476"/>
      <c r="C62" s="476"/>
      <c r="D62" s="476"/>
      <c r="E62" s="476"/>
      <c r="F62" s="476"/>
      <c r="G62" s="476"/>
      <c r="H62" s="476"/>
      <c r="I62" s="476"/>
      <c r="J62" s="476"/>
      <c r="K62" s="346"/>
      <c r="L62" s="365"/>
      <c r="M62" s="365"/>
    </row>
    <row r="63" spans="1:13" ht="13.5" thickBot="1" x14ac:dyDescent="0.25">
      <c r="A63" s="460"/>
      <c r="B63" s="461"/>
      <c r="C63" s="461"/>
      <c r="D63" s="461"/>
      <c r="E63" s="461"/>
      <c r="F63" s="461"/>
      <c r="G63" s="461"/>
      <c r="H63" s="461"/>
      <c r="I63" s="461"/>
      <c r="J63" s="461"/>
      <c r="K63" s="366"/>
      <c r="L63" s="350"/>
      <c r="M63" s="350"/>
    </row>
    <row r="64" spans="1:13" ht="13.5" thickBot="1" x14ac:dyDescent="0.25">
      <c r="A64" s="458" t="s">
        <v>41</v>
      </c>
      <c r="B64" s="459"/>
      <c r="C64" s="459"/>
      <c r="D64" s="459"/>
      <c r="E64" s="459"/>
      <c r="F64" s="459"/>
      <c r="G64" s="459"/>
      <c r="H64" s="459"/>
      <c r="I64" s="459"/>
      <c r="J64" s="459"/>
      <c r="K64" s="367">
        <f>SUM(K62:K63)</f>
        <v>0</v>
      </c>
      <c r="L64" s="367">
        <f>SUM(L62:L63)</f>
        <v>0</v>
      </c>
      <c r="M64" s="367">
        <f>SUM(M62:M63)</f>
        <v>0</v>
      </c>
    </row>
    <row r="65" spans="1:13" ht="15.75" x14ac:dyDescent="0.2">
      <c r="A65" s="463" t="s">
        <v>469</v>
      </c>
      <c r="B65" s="463"/>
      <c r="C65" s="463"/>
      <c r="D65" s="480" t="s">
        <v>565</v>
      </c>
      <c r="E65" s="480"/>
      <c r="F65" s="480"/>
      <c r="G65" s="480"/>
      <c r="H65" s="480"/>
      <c r="I65" s="480"/>
      <c r="J65" s="480"/>
      <c r="K65" s="480"/>
      <c r="L65" s="480"/>
      <c r="M65" s="480"/>
    </row>
    <row r="66" spans="1:13" ht="15.75" thickBot="1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465">
        <f>'4.sz.mell.'!G72</f>
        <v>0</v>
      </c>
      <c r="M66" s="465"/>
    </row>
    <row r="67" spans="1:13" ht="13.5" thickBot="1" x14ac:dyDescent="0.25">
      <c r="A67" s="469" t="s">
        <v>87</v>
      </c>
      <c r="B67" s="472" t="s">
        <v>470</v>
      </c>
      <c r="C67" s="472"/>
      <c r="D67" s="472"/>
      <c r="E67" s="472"/>
      <c r="F67" s="472"/>
      <c r="G67" s="472"/>
      <c r="H67" s="472"/>
      <c r="I67" s="472"/>
      <c r="J67" s="473" t="s">
        <v>471</v>
      </c>
      <c r="K67" s="473"/>
      <c r="L67" s="473"/>
      <c r="M67" s="473"/>
    </row>
    <row r="68" spans="1:13" ht="13.5" thickBot="1" x14ac:dyDescent="0.25">
      <c r="A68" s="470"/>
      <c r="B68" s="467" t="s">
        <v>472</v>
      </c>
      <c r="C68" s="464" t="s">
        <v>473</v>
      </c>
      <c r="D68" s="479" t="s">
        <v>474</v>
      </c>
      <c r="E68" s="479"/>
      <c r="F68" s="479"/>
      <c r="G68" s="479"/>
      <c r="H68" s="479"/>
      <c r="I68" s="479"/>
      <c r="J68" s="474"/>
      <c r="K68" s="474"/>
      <c r="L68" s="474"/>
      <c r="M68" s="474"/>
    </row>
    <row r="69" spans="1:13" ht="21.75" thickBot="1" x14ac:dyDescent="0.25">
      <c r="A69" s="470"/>
      <c r="B69" s="467"/>
      <c r="C69" s="464"/>
      <c r="D69" s="341" t="s">
        <v>472</v>
      </c>
      <c r="E69" s="341" t="s">
        <v>473</v>
      </c>
      <c r="F69" s="341" t="s">
        <v>472</v>
      </c>
      <c r="G69" s="341" t="s">
        <v>473</v>
      </c>
      <c r="H69" s="341" t="s">
        <v>472</v>
      </c>
      <c r="I69" s="341" t="s">
        <v>473</v>
      </c>
      <c r="J69" s="474"/>
      <c r="K69" s="474"/>
      <c r="L69" s="474"/>
      <c r="M69" s="474"/>
    </row>
    <row r="70" spans="1:13" ht="21.75" thickBot="1" x14ac:dyDescent="0.25">
      <c r="A70" s="471"/>
      <c r="B70" s="464" t="s">
        <v>475</v>
      </c>
      <c r="C70" s="464"/>
      <c r="D70" s="464" t="s">
        <v>567</v>
      </c>
      <c r="E70" s="464"/>
      <c r="F70" s="456" t="s">
        <v>568</v>
      </c>
      <c r="G70" s="456"/>
      <c r="H70" s="467" t="s">
        <v>569</v>
      </c>
      <c r="I70" s="467"/>
      <c r="J70" s="437" t="str">
        <f>+D70</f>
        <v>2018. előtt</v>
      </c>
      <c r="K70" s="436" t="str">
        <f>+F70</f>
        <v>2018. VI.30.</v>
      </c>
      <c r="L70" s="340" t="s">
        <v>40</v>
      </c>
      <c r="M70" s="436"/>
    </row>
    <row r="71" spans="1:13" ht="13.5" thickBot="1" x14ac:dyDescent="0.25">
      <c r="A71" s="342" t="s">
        <v>409</v>
      </c>
      <c r="B71" s="340" t="s">
        <v>410</v>
      </c>
      <c r="C71" s="340" t="s">
        <v>411</v>
      </c>
      <c r="D71" s="343" t="s">
        <v>413</v>
      </c>
      <c r="E71" s="341" t="s">
        <v>412</v>
      </c>
      <c r="F71" s="341" t="s">
        <v>414</v>
      </c>
      <c r="G71" s="341" t="s">
        <v>415</v>
      </c>
      <c r="H71" s="340" t="s">
        <v>416</v>
      </c>
      <c r="I71" s="343" t="s">
        <v>448</v>
      </c>
      <c r="J71" s="343" t="s">
        <v>476</v>
      </c>
      <c r="K71" s="343" t="s">
        <v>477</v>
      </c>
      <c r="L71" s="343" t="s">
        <v>478</v>
      </c>
      <c r="M71" s="344" t="s">
        <v>479</v>
      </c>
    </row>
    <row r="72" spans="1:13" x14ac:dyDescent="0.2">
      <c r="A72" s="345" t="s">
        <v>88</v>
      </c>
      <c r="B72" s="398"/>
      <c r="C72" s="399"/>
      <c r="D72" s="399"/>
      <c r="E72" s="400"/>
      <c r="F72" s="399"/>
      <c r="G72" s="399"/>
      <c r="H72" s="399"/>
      <c r="I72" s="399"/>
      <c r="J72" s="399"/>
      <c r="K72" s="399"/>
      <c r="L72" s="401">
        <f t="shared" ref="L72:L78" si="12">+J72+K72</f>
        <v>0</v>
      </c>
      <c r="M72" s="402" t="str">
        <f>IF((C72&lt;&gt;0),ROUND((L72/C72)*100,1),"")</f>
        <v/>
      </c>
    </row>
    <row r="73" spans="1:13" x14ac:dyDescent="0.2">
      <c r="A73" s="347" t="s">
        <v>100</v>
      </c>
      <c r="B73" s="403"/>
      <c r="C73" s="404"/>
      <c r="D73" s="404"/>
      <c r="E73" s="404"/>
      <c r="F73" s="404"/>
      <c r="G73" s="404"/>
      <c r="H73" s="404"/>
      <c r="I73" s="404"/>
      <c r="J73" s="404"/>
      <c r="K73" s="404"/>
      <c r="L73" s="405">
        <f t="shared" si="12"/>
        <v>0</v>
      </c>
      <c r="M73" s="406" t="str">
        <f t="shared" ref="M73:M78" si="13">IF((C73&lt;&gt;0),ROUND((L73/C73)*100,1),"")</f>
        <v/>
      </c>
    </row>
    <row r="74" spans="1:13" x14ac:dyDescent="0.2">
      <c r="A74" s="348" t="s">
        <v>89</v>
      </c>
      <c r="B74" s="407"/>
      <c r="C74" s="414"/>
      <c r="D74" s="408"/>
      <c r="E74" s="408"/>
      <c r="F74" s="408">
        <v>165714104</v>
      </c>
      <c r="G74" s="408"/>
      <c r="H74" s="408">
        <v>4285896</v>
      </c>
      <c r="I74" s="408"/>
      <c r="J74" s="408"/>
      <c r="K74" s="408">
        <v>165714104</v>
      </c>
      <c r="L74" s="405">
        <f t="shared" si="12"/>
        <v>165714104</v>
      </c>
      <c r="M74" s="406" t="str">
        <f t="shared" si="13"/>
        <v/>
      </c>
    </row>
    <row r="75" spans="1:13" x14ac:dyDescent="0.2">
      <c r="A75" s="348" t="s">
        <v>101</v>
      </c>
      <c r="B75" s="407"/>
      <c r="C75" s="408"/>
      <c r="D75" s="408"/>
      <c r="E75" s="408"/>
      <c r="F75" s="408"/>
      <c r="G75" s="408"/>
      <c r="H75" s="408"/>
      <c r="I75" s="408"/>
      <c r="J75" s="408"/>
      <c r="K75" s="408"/>
      <c r="L75" s="405">
        <f t="shared" si="12"/>
        <v>0</v>
      </c>
      <c r="M75" s="406" t="str">
        <f t="shared" si="13"/>
        <v/>
      </c>
    </row>
    <row r="76" spans="1:13" x14ac:dyDescent="0.2">
      <c r="A76" s="348" t="s">
        <v>90</v>
      </c>
      <c r="B76" s="407"/>
      <c r="C76" s="408"/>
      <c r="D76" s="408"/>
      <c r="E76" s="408"/>
      <c r="F76" s="408"/>
      <c r="G76" s="408"/>
      <c r="H76" s="408"/>
      <c r="I76" s="408"/>
      <c r="J76" s="408"/>
      <c r="K76" s="408"/>
      <c r="L76" s="405">
        <f t="shared" si="12"/>
        <v>0</v>
      </c>
      <c r="M76" s="406" t="str">
        <f t="shared" si="13"/>
        <v/>
      </c>
    </row>
    <row r="77" spans="1:13" x14ac:dyDescent="0.2">
      <c r="A77" s="348" t="s">
        <v>91</v>
      </c>
      <c r="B77" s="407"/>
      <c r="C77" s="408"/>
      <c r="D77" s="408"/>
      <c r="E77" s="408"/>
      <c r="F77" s="408"/>
      <c r="G77" s="408"/>
      <c r="H77" s="408"/>
      <c r="I77" s="408"/>
      <c r="J77" s="408"/>
      <c r="K77" s="408"/>
      <c r="L77" s="405">
        <f t="shared" si="12"/>
        <v>0</v>
      </c>
      <c r="M77" s="406" t="str">
        <f t="shared" si="13"/>
        <v/>
      </c>
    </row>
    <row r="78" spans="1:13" ht="13.5" thickBot="1" x14ac:dyDescent="0.25">
      <c r="A78" s="349"/>
      <c r="B78" s="409"/>
      <c r="C78" s="410"/>
      <c r="D78" s="410"/>
      <c r="E78" s="410"/>
      <c r="F78" s="410"/>
      <c r="G78" s="410"/>
      <c r="H78" s="410"/>
      <c r="I78" s="410"/>
      <c r="J78" s="410"/>
      <c r="K78" s="410"/>
      <c r="L78" s="405">
        <f t="shared" si="12"/>
        <v>0</v>
      </c>
      <c r="M78" s="411" t="str">
        <f t="shared" si="13"/>
        <v/>
      </c>
    </row>
    <row r="79" spans="1:13" ht="13.5" thickBot="1" x14ac:dyDescent="0.25">
      <c r="A79" s="351" t="s">
        <v>93</v>
      </c>
      <c r="B79" s="412">
        <f>B72+SUM(B74:B78)</f>
        <v>0</v>
      </c>
      <c r="C79" s="412">
        <f t="shared" ref="C79:L79" si="14">C72+SUM(C74:C78)</f>
        <v>0</v>
      </c>
      <c r="D79" s="412">
        <f t="shared" si="14"/>
        <v>0</v>
      </c>
      <c r="E79" s="412">
        <f t="shared" si="14"/>
        <v>0</v>
      </c>
      <c r="F79" s="412">
        <f t="shared" si="14"/>
        <v>165714104</v>
      </c>
      <c r="G79" s="412">
        <f t="shared" si="14"/>
        <v>0</v>
      </c>
      <c r="H79" s="412">
        <f t="shared" si="14"/>
        <v>4285896</v>
      </c>
      <c r="I79" s="412">
        <f t="shared" si="14"/>
        <v>0</v>
      </c>
      <c r="J79" s="412">
        <f t="shared" si="14"/>
        <v>0</v>
      </c>
      <c r="K79" s="412">
        <f t="shared" si="14"/>
        <v>165714104</v>
      </c>
      <c r="L79" s="412">
        <f t="shared" si="14"/>
        <v>165714104</v>
      </c>
      <c r="M79" s="413" t="str">
        <f>IF((C79&lt;&gt;0),ROUND((L79/C79)*100,1),"")</f>
        <v/>
      </c>
    </row>
    <row r="80" spans="1:13" x14ac:dyDescent="0.2">
      <c r="A80" s="352"/>
      <c r="B80" s="353"/>
      <c r="C80" s="354"/>
      <c r="D80" s="354"/>
      <c r="E80" s="354"/>
      <c r="F80" s="354"/>
      <c r="G80" s="354"/>
      <c r="H80" s="354"/>
      <c r="I80" s="354"/>
      <c r="J80" s="354"/>
      <c r="K80" s="354"/>
      <c r="L80" s="354"/>
      <c r="M80" s="354"/>
    </row>
    <row r="81" spans="1:13" ht="13.5" thickBot="1" x14ac:dyDescent="0.25">
      <c r="A81" s="355" t="s">
        <v>92</v>
      </c>
      <c r="B81" s="356"/>
      <c r="C81" s="357"/>
      <c r="D81" s="357"/>
      <c r="E81" s="357"/>
      <c r="F81" s="357"/>
      <c r="G81" s="357"/>
      <c r="H81" s="357"/>
      <c r="I81" s="357"/>
      <c r="J81" s="357"/>
      <c r="K81" s="357"/>
      <c r="L81" s="357"/>
      <c r="M81" s="357"/>
    </row>
    <row r="82" spans="1:13" x14ac:dyDescent="0.2">
      <c r="A82" s="358" t="s">
        <v>96</v>
      </c>
      <c r="B82" s="415"/>
      <c r="C82" s="416"/>
      <c r="D82" s="416"/>
      <c r="E82" s="417"/>
      <c r="F82" s="416"/>
      <c r="G82" s="416"/>
      <c r="H82" s="416"/>
      <c r="I82" s="416"/>
      <c r="J82" s="416"/>
      <c r="K82" s="416"/>
      <c r="L82" s="418">
        <f t="shared" ref="L82:L87" si="15">+J82+K82</f>
        <v>0</v>
      </c>
      <c r="M82" s="419" t="str">
        <f t="shared" ref="M82:M88" si="16">IF((C82&lt;&gt;0),ROUND((L82/C82)*100,1),"")</f>
        <v/>
      </c>
    </row>
    <row r="83" spans="1:13" x14ac:dyDescent="0.2">
      <c r="A83" s="359" t="s">
        <v>97</v>
      </c>
      <c r="B83" s="420"/>
      <c r="C83" s="414"/>
      <c r="D83" s="414"/>
      <c r="E83" s="414"/>
      <c r="F83" s="414">
        <v>170000000</v>
      </c>
      <c r="G83" s="414"/>
      <c r="H83" s="414"/>
      <c r="I83" s="414"/>
      <c r="J83" s="414"/>
      <c r="K83" s="414">
        <v>4064000</v>
      </c>
      <c r="L83" s="421">
        <f t="shared" si="15"/>
        <v>4064000</v>
      </c>
      <c r="M83" s="422" t="str">
        <f t="shared" si="16"/>
        <v/>
      </c>
    </row>
    <row r="84" spans="1:13" x14ac:dyDescent="0.2">
      <c r="A84" s="359" t="s">
        <v>98</v>
      </c>
      <c r="B84" s="423"/>
      <c r="C84" s="414"/>
      <c r="D84" s="414"/>
      <c r="E84" s="414"/>
      <c r="F84" s="414"/>
      <c r="G84" s="414"/>
      <c r="H84" s="414"/>
      <c r="I84" s="414"/>
      <c r="J84" s="414"/>
      <c r="K84" s="414">
        <v>2984500</v>
      </c>
      <c r="L84" s="421">
        <f t="shared" si="15"/>
        <v>2984500</v>
      </c>
      <c r="M84" s="422" t="str">
        <f t="shared" si="16"/>
        <v/>
      </c>
    </row>
    <row r="85" spans="1:13" x14ac:dyDescent="0.2">
      <c r="A85" s="359" t="s">
        <v>99</v>
      </c>
      <c r="B85" s="423"/>
      <c r="C85" s="414"/>
      <c r="D85" s="414"/>
      <c r="E85" s="414"/>
      <c r="F85" s="414"/>
      <c r="G85" s="414"/>
      <c r="H85" s="414"/>
      <c r="I85" s="414"/>
      <c r="J85" s="414"/>
      <c r="K85" s="414"/>
      <c r="L85" s="421">
        <f t="shared" si="15"/>
        <v>0</v>
      </c>
      <c r="M85" s="422" t="str">
        <f t="shared" si="16"/>
        <v/>
      </c>
    </row>
    <row r="86" spans="1:13" x14ac:dyDescent="0.2">
      <c r="A86" s="360"/>
      <c r="B86" s="423"/>
      <c r="C86" s="414"/>
      <c r="D86" s="414"/>
      <c r="E86" s="414"/>
      <c r="F86" s="414"/>
      <c r="G86" s="414"/>
      <c r="H86" s="414"/>
      <c r="I86" s="414"/>
      <c r="J86" s="414"/>
      <c r="K86" s="414"/>
      <c r="L86" s="421">
        <f t="shared" si="15"/>
        <v>0</v>
      </c>
      <c r="M86" s="422" t="str">
        <f t="shared" si="16"/>
        <v/>
      </c>
    </row>
    <row r="87" spans="1:13" ht="13.5" thickBot="1" x14ac:dyDescent="0.25">
      <c r="A87" s="361"/>
      <c r="B87" s="424"/>
      <c r="C87" s="425"/>
      <c r="D87" s="425"/>
      <c r="E87" s="425"/>
      <c r="F87" s="425"/>
      <c r="G87" s="425"/>
      <c r="H87" s="425"/>
      <c r="I87" s="425"/>
      <c r="J87" s="425"/>
      <c r="K87" s="425"/>
      <c r="L87" s="421">
        <f t="shared" si="15"/>
        <v>0</v>
      </c>
      <c r="M87" s="426" t="str">
        <f t="shared" si="16"/>
        <v/>
      </c>
    </row>
    <row r="88" spans="1:13" ht="13.5" thickBot="1" x14ac:dyDescent="0.25">
      <c r="A88" s="362" t="s">
        <v>78</v>
      </c>
      <c r="B88" s="427">
        <f t="shared" ref="B88:L88" si="17">SUM(B82:B87)</f>
        <v>0</v>
      </c>
      <c r="C88" s="427">
        <f t="shared" si="17"/>
        <v>0</v>
      </c>
      <c r="D88" s="427">
        <f t="shared" si="17"/>
        <v>0</v>
      </c>
      <c r="E88" s="427">
        <f t="shared" si="17"/>
        <v>0</v>
      </c>
      <c r="F88" s="427">
        <f t="shared" si="17"/>
        <v>170000000</v>
      </c>
      <c r="G88" s="427">
        <f t="shared" si="17"/>
        <v>0</v>
      </c>
      <c r="H88" s="427">
        <f t="shared" si="17"/>
        <v>0</v>
      </c>
      <c r="I88" s="427">
        <f t="shared" si="17"/>
        <v>0</v>
      </c>
      <c r="J88" s="427">
        <f t="shared" si="17"/>
        <v>0</v>
      </c>
      <c r="K88" s="427">
        <f t="shared" si="17"/>
        <v>7048500</v>
      </c>
      <c r="L88" s="427">
        <f t="shared" si="17"/>
        <v>7048500</v>
      </c>
      <c r="M88" s="428" t="str">
        <f t="shared" si="16"/>
        <v/>
      </c>
    </row>
    <row r="89" spans="1:13" x14ac:dyDescent="0.2">
      <c r="A89" s="457" t="s">
        <v>480</v>
      </c>
      <c r="B89" s="457"/>
      <c r="C89" s="457"/>
      <c r="D89" s="457"/>
      <c r="E89" s="457"/>
      <c r="F89" s="457"/>
      <c r="G89" s="457"/>
      <c r="H89" s="457"/>
      <c r="I89" s="457"/>
      <c r="J89" s="457"/>
      <c r="K89" s="457"/>
      <c r="L89" s="457"/>
      <c r="M89" s="457"/>
    </row>
    <row r="90" spans="1:13" x14ac:dyDescent="0.2">
      <c r="A90" s="363"/>
      <c r="B90" s="363"/>
      <c r="C90" s="363"/>
      <c r="D90" s="363"/>
      <c r="E90" s="363"/>
      <c r="F90" s="363"/>
      <c r="G90" s="363"/>
      <c r="H90" s="363"/>
      <c r="I90" s="363"/>
      <c r="J90" s="363"/>
      <c r="K90" s="363"/>
      <c r="L90" s="363"/>
      <c r="M90" s="363"/>
    </row>
    <row r="91" spans="1:13" ht="15.75" x14ac:dyDescent="0.2">
      <c r="A91" s="466" t="str">
        <f>+CONCATENATE("Önkormányzaton kívüli EU-s projekthez történő hozzájárulás ",LEFT(ÖSSZEFÜGGÉSEK!A76,4),". VI. 30.  előirányzata és teljesítése")</f>
        <v>Önkormányzaton kívüli EU-s projekthez történő hozzájárulás . VI. 30.  előirányzata és teljesítése</v>
      </c>
      <c r="B91" s="466"/>
      <c r="C91" s="466"/>
      <c r="D91" s="466"/>
      <c r="E91" s="466"/>
      <c r="F91" s="466"/>
      <c r="G91" s="466"/>
      <c r="H91" s="466"/>
      <c r="I91" s="466"/>
      <c r="J91" s="466"/>
      <c r="K91" s="466"/>
      <c r="L91" s="466"/>
      <c r="M91" s="466"/>
    </row>
    <row r="92" spans="1:13" ht="14.25" thickBo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465">
        <f>L66</f>
        <v>0</v>
      </c>
      <c r="M92" s="465"/>
    </row>
    <row r="93" spans="1:13" ht="21.75" thickBot="1" x14ac:dyDescent="0.25">
      <c r="A93" s="477" t="s">
        <v>94</v>
      </c>
      <c r="B93" s="478"/>
      <c r="C93" s="478"/>
      <c r="D93" s="478"/>
      <c r="E93" s="478"/>
      <c r="F93" s="478"/>
      <c r="G93" s="478"/>
      <c r="H93" s="478"/>
      <c r="I93" s="478"/>
      <c r="J93" s="478"/>
      <c r="K93" s="364" t="s">
        <v>481</v>
      </c>
      <c r="L93" s="364" t="s">
        <v>482</v>
      </c>
      <c r="M93" s="364" t="s">
        <v>471</v>
      </c>
    </row>
    <row r="94" spans="1:13" x14ac:dyDescent="0.2">
      <c r="A94" s="475"/>
      <c r="B94" s="476"/>
      <c r="C94" s="476"/>
      <c r="D94" s="476"/>
      <c r="E94" s="476"/>
      <c r="F94" s="476"/>
      <c r="G94" s="476"/>
      <c r="H94" s="476"/>
      <c r="I94" s="476"/>
      <c r="J94" s="476"/>
      <c r="K94" s="346"/>
      <c r="L94" s="365"/>
      <c r="M94" s="365"/>
    </row>
    <row r="95" spans="1:13" ht="13.5" thickBot="1" x14ac:dyDescent="0.25">
      <c r="A95" s="460"/>
      <c r="B95" s="461"/>
      <c r="C95" s="461"/>
      <c r="D95" s="461"/>
      <c r="E95" s="461"/>
      <c r="F95" s="461"/>
      <c r="G95" s="461"/>
      <c r="H95" s="461"/>
      <c r="I95" s="461"/>
      <c r="J95" s="461"/>
      <c r="K95" s="366"/>
      <c r="L95" s="350"/>
      <c r="M95" s="350"/>
    </row>
    <row r="96" spans="1:13" ht="13.5" thickBot="1" x14ac:dyDescent="0.25">
      <c r="A96" s="458" t="s">
        <v>41</v>
      </c>
      <c r="B96" s="459"/>
      <c r="C96" s="459"/>
      <c r="D96" s="459"/>
      <c r="E96" s="459"/>
      <c r="F96" s="459"/>
      <c r="G96" s="459"/>
      <c r="H96" s="459"/>
      <c r="I96" s="459"/>
      <c r="J96" s="459"/>
      <c r="K96" s="367">
        <f>SUM(K94:K95)</f>
        <v>0</v>
      </c>
      <c r="L96" s="367">
        <f>SUM(L94:L95)</f>
        <v>0</v>
      </c>
      <c r="M96" s="367">
        <f>SUM(M94:M95)</f>
        <v>0</v>
      </c>
    </row>
    <row r="97" spans="1:13" ht="21.75" customHeight="1" x14ac:dyDescent="0.2">
      <c r="A97" s="463" t="s">
        <v>469</v>
      </c>
      <c r="B97" s="463"/>
      <c r="C97" s="463"/>
      <c r="D97" s="483" t="s">
        <v>566</v>
      </c>
      <c r="E97" s="483"/>
      <c r="F97" s="483"/>
      <c r="G97" s="483"/>
      <c r="H97" s="483"/>
      <c r="I97" s="483"/>
      <c r="J97" s="483"/>
      <c r="K97" s="483"/>
      <c r="L97" s="483"/>
      <c r="M97" s="483"/>
    </row>
    <row r="98" spans="1:13" ht="15.75" thickBot="1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465">
        <f>'4.sz.mell.'!G107</f>
        <v>0</v>
      </c>
      <c r="M98" s="465"/>
    </row>
    <row r="99" spans="1:13" ht="13.5" thickBot="1" x14ac:dyDescent="0.25">
      <c r="A99" s="469" t="s">
        <v>87</v>
      </c>
      <c r="B99" s="472" t="s">
        <v>470</v>
      </c>
      <c r="C99" s="472"/>
      <c r="D99" s="472"/>
      <c r="E99" s="472"/>
      <c r="F99" s="472"/>
      <c r="G99" s="472"/>
      <c r="H99" s="472"/>
      <c r="I99" s="472"/>
      <c r="J99" s="473" t="s">
        <v>471</v>
      </c>
      <c r="K99" s="473"/>
      <c r="L99" s="473"/>
      <c r="M99" s="473"/>
    </row>
    <row r="100" spans="1:13" ht="13.5" thickBot="1" x14ac:dyDescent="0.25">
      <c r="A100" s="470"/>
      <c r="B100" s="467" t="s">
        <v>472</v>
      </c>
      <c r="C100" s="464" t="s">
        <v>473</v>
      </c>
      <c r="D100" s="479" t="s">
        <v>474</v>
      </c>
      <c r="E100" s="479"/>
      <c r="F100" s="479"/>
      <c r="G100" s="479"/>
      <c r="H100" s="479"/>
      <c r="I100" s="479"/>
      <c r="J100" s="474"/>
      <c r="K100" s="474"/>
      <c r="L100" s="474"/>
      <c r="M100" s="474"/>
    </row>
    <row r="101" spans="1:13" ht="21.75" thickBot="1" x14ac:dyDescent="0.25">
      <c r="A101" s="470"/>
      <c r="B101" s="467"/>
      <c r="C101" s="464"/>
      <c r="D101" s="341" t="s">
        <v>472</v>
      </c>
      <c r="E101" s="341" t="s">
        <v>473</v>
      </c>
      <c r="F101" s="341" t="s">
        <v>472</v>
      </c>
      <c r="G101" s="341" t="s">
        <v>473</v>
      </c>
      <c r="H101" s="341" t="s">
        <v>472</v>
      </c>
      <c r="I101" s="341" t="s">
        <v>473</v>
      </c>
      <c r="J101" s="474"/>
      <c r="K101" s="474"/>
      <c r="L101" s="474"/>
      <c r="M101" s="474"/>
    </row>
    <row r="102" spans="1:13" ht="21.75" thickBot="1" x14ac:dyDescent="0.25">
      <c r="A102" s="471"/>
      <c r="B102" s="464" t="s">
        <v>475</v>
      </c>
      <c r="C102" s="464"/>
      <c r="D102" s="464" t="s">
        <v>567</v>
      </c>
      <c r="E102" s="464"/>
      <c r="F102" s="456" t="s">
        <v>568</v>
      </c>
      <c r="G102" s="456"/>
      <c r="H102" s="467" t="s">
        <v>569</v>
      </c>
      <c r="I102" s="467"/>
      <c r="J102" s="437" t="str">
        <f>+D102</f>
        <v>2018. előtt</v>
      </c>
      <c r="K102" s="436" t="str">
        <f>+F102</f>
        <v>2018. VI.30.</v>
      </c>
      <c r="L102" s="340" t="s">
        <v>40</v>
      </c>
      <c r="M102" s="436"/>
    </row>
    <row r="103" spans="1:13" ht="13.5" thickBot="1" x14ac:dyDescent="0.25">
      <c r="A103" s="342" t="s">
        <v>409</v>
      </c>
      <c r="B103" s="340" t="s">
        <v>410</v>
      </c>
      <c r="C103" s="340" t="s">
        <v>411</v>
      </c>
      <c r="D103" s="343" t="s">
        <v>413</v>
      </c>
      <c r="E103" s="341" t="s">
        <v>412</v>
      </c>
      <c r="F103" s="341" t="s">
        <v>414</v>
      </c>
      <c r="G103" s="341" t="s">
        <v>415</v>
      </c>
      <c r="H103" s="340" t="s">
        <v>416</v>
      </c>
      <c r="I103" s="343" t="s">
        <v>448</v>
      </c>
      <c r="J103" s="343" t="s">
        <v>476</v>
      </c>
      <c r="K103" s="343" t="s">
        <v>477</v>
      </c>
      <c r="L103" s="343" t="s">
        <v>478</v>
      </c>
      <c r="M103" s="344" t="s">
        <v>479</v>
      </c>
    </row>
    <row r="104" spans="1:13" x14ac:dyDescent="0.2">
      <c r="A104" s="345" t="s">
        <v>88</v>
      </c>
      <c r="B104" s="398"/>
      <c r="C104" s="399"/>
      <c r="D104" s="399"/>
      <c r="E104" s="400"/>
      <c r="F104" s="399"/>
      <c r="G104" s="399"/>
      <c r="H104" s="399"/>
      <c r="I104" s="399"/>
      <c r="J104" s="399"/>
      <c r="K104" s="399"/>
      <c r="L104" s="401">
        <f t="shared" ref="L104:L110" si="18">+J104+K104</f>
        <v>0</v>
      </c>
      <c r="M104" s="402" t="str">
        <f>IF((C104&lt;&gt;0),ROUND((L104/C104)*100,1),"")</f>
        <v/>
      </c>
    </row>
    <row r="105" spans="1:13" x14ac:dyDescent="0.2">
      <c r="A105" s="347" t="s">
        <v>100</v>
      </c>
      <c r="B105" s="403"/>
      <c r="C105" s="404"/>
      <c r="D105" s="404"/>
      <c r="E105" s="404"/>
      <c r="F105" s="404"/>
      <c r="G105" s="404"/>
      <c r="H105" s="404"/>
      <c r="I105" s="404"/>
      <c r="J105" s="404"/>
      <c r="K105" s="404"/>
      <c r="L105" s="405">
        <f t="shared" si="18"/>
        <v>0</v>
      </c>
      <c r="M105" s="406" t="str">
        <f t="shared" ref="M105:M110" si="19">IF((C105&lt;&gt;0),ROUND((L105/C105)*100,1),"")</f>
        <v/>
      </c>
    </row>
    <row r="106" spans="1:13" x14ac:dyDescent="0.2">
      <c r="A106" s="348" t="s">
        <v>89</v>
      </c>
      <c r="B106" s="407"/>
      <c r="C106" s="414"/>
      <c r="D106" s="408">
        <v>117478820</v>
      </c>
      <c r="E106" s="408"/>
      <c r="F106" s="408"/>
      <c r="G106" s="408"/>
      <c r="H106" s="408"/>
      <c r="I106" s="408"/>
      <c r="J106" s="408"/>
      <c r="K106" s="408"/>
      <c r="L106" s="405">
        <f t="shared" si="18"/>
        <v>0</v>
      </c>
      <c r="M106" s="406" t="str">
        <f t="shared" si="19"/>
        <v/>
      </c>
    </row>
    <row r="107" spans="1:13" x14ac:dyDescent="0.2">
      <c r="A107" s="348" t="s">
        <v>101</v>
      </c>
      <c r="B107" s="407"/>
      <c r="C107" s="408"/>
      <c r="D107" s="408"/>
      <c r="E107" s="408"/>
      <c r="F107" s="408"/>
      <c r="G107" s="408"/>
      <c r="H107" s="408"/>
      <c r="I107" s="408"/>
      <c r="J107" s="408"/>
      <c r="K107" s="408"/>
      <c r="L107" s="405">
        <f t="shared" si="18"/>
        <v>0</v>
      </c>
      <c r="M107" s="406" t="str">
        <f t="shared" si="19"/>
        <v/>
      </c>
    </row>
    <row r="108" spans="1:13" x14ac:dyDescent="0.2">
      <c r="A108" s="348" t="s">
        <v>90</v>
      </c>
      <c r="B108" s="407"/>
      <c r="C108" s="408"/>
      <c r="D108" s="408"/>
      <c r="E108" s="408"/>
      <c r="F108" s="408"/>
      <c r="G108" s="408"/>
      <c r="H108" s="408"/>
      <c r="I108" s="408"/>
      <c r="J108" s="408"/>
      <c r="K108" s="408"/>
      <c r="L108" s="405">
        <f t="shared" si="18"/>
        <v>0</v>
      </c>
      <c r="M108" s="406" t="str">
        <f t="shared" si="19"/>
        <v/>
      </c>
    </row>
    <row r="109" spans="1:13" x14ac:dyDescent="0.2">
      <c r="A109" s="348" t="s">
        <v>91</v>
      </c>
      <c r="B109" s="407"/>
      <c r="C109" s="408"/>
      <c r="D109" s="408"/>
      <c r="E109" s="408"/>
      <c r="F109" s="408"/>
      <c r="G109" s="408"/>
      <c r="H109" s="408"/>
      <c r="I109" s="408"/>
      <c r="J109" s="408"/>
      <c r="K109" s="408"/>
      <c r="L109" s="405">
        <f t="shared" si="18"/>
        <v>0</v>
      </c>
      <c r="M109" s="406" t="str">
        <f t="shared" si="19"/>
        <v/>
      </c>
    </row>
    <row r="110" spans="1:13" ht="13.5" thickBot="1" x14ac:dyDescent="0.25">
      <c r="A110" s="349"/>
      <c r="B110" s="409"/>
      <c r="C110" s="410"/>
      <c r="D110" s="410"/>
      <c r="E110" s="410"/>
      <c r="F110" s="410"/>
      <c r="G110" s="410"/>
      <c r="H110" s="410"/>
      <c r="I110" s="410"/>
      <c r="J110" s="410"/>
      <c r="K110" s="410"/>
      <c r="L110" s="405">
        <f t="shared" si="18"/>
        <v>0</v>
      </c>
      <c r="M110" s="411" t="str">
        <f t="shared" si="19"/>
        <v/>
      </c>
    </row>
    <row r="111" spans="1:13" ht="13.5" thickBot="1" x14ac:dyDescent="0.25">
      <c r="A111" s="351" t="s">
        <v>93</v>
      </c>
      <c r="B111" s="412">
        <f>B104+SUM(B106:B110)</f>
        <v>0</v>
      </c>
      <c r="C111" s="412">
        <f t="shared" ref="C111:L111" si="20">C104+SUM(C106:C110)</f>
        <v>0</v>
      </c>
      <c r="D111" s="412">
        <f t="shared" si="20"/>
        <v>117478820</v>
      </c>
      <c r="E111" s="412">
        <f t="shared" si="20"/>
        <v>0</v>
      </c>
      <c r="F111" s="412">
        <f t="shared" si="20"/>
        <v>0</v>
      </c>
      <c r="G111" s="412">
        <f t="shared" si="20"/>
        <v>0</v>
      </c>
      <c r="H111" s="412">
        <f t="shared" si="20"/>
        <v>0</v>
      </c>
      <c r="I111" s="412">
        <f t="shared" si="20"/>
        <v>0</v>
      </c>
      <c r="J111" s="412">
        <f t="shared" si="20"/>
        <v>0</v>
      </c>
      <c r="K111" s="412">
        <f t="shared" si="20"/>
        <v>0</v>
      </c>
      <c r="L111" s="412">
        <f t="shared" si="20"/>
        <v>0</v>
      </c>
      <c r="M111" s="413" t="str">
        <f>IF((C111&lt;&gt;0),ROUND((L111/C111)*100,1),"")</f>
        <v/>
      </c>
    </row>
    <row r="112" spans="1:13" x14ac:dyDescent="0.2">
      <c r="A112" s="352"/>
      <c r="B112" s="353"/>
      <c r="C112" s="354"/>
      <c r="D112" s="354"/>
      <c r="E112" s="354"/>
      <c r="F112" s="354"/>
      <c r="G112" s="354"/>
      <c r="H112" s="354"/>
      <c r="I112" s="354"/>
      <c r="J112" s="354"/>
      <c r="K112" s="354"/>
      <c r="L112" s="354"/>
      <c r="M112" s="354"/>
    </row>
    <row r="113" spans="1:13" ht="13.5" thickBot="1" x14ac:dyDescent="0.25">
      <c r="A113" s="355" t="s">
        <v>92</v>
      </c>
      <c r="B113" s="356"/>
      <c r="C113" s="357"/>
      <c r="D113" s="357"/>
      <c r="E113" s="357"/>
      <c r="F113" s="357"/>
      <c r="G113" s="357"/>
      <c r="H113" s="357"/>
      <c r="I113" s="357"/>
      <c r="J113" s="357"/>
      <c r="K113" s="357"/>
      <c r="L113" s="357"/>
      <c r="M113" s="357"/>
    </row>
    <row r="114" spans="1:13" x14ac:dyDescent="0.2">
      <c r="A114" s="358" t="s">
        <v>96</v>
      </c>
      <c r="B114" s="415"/>
      <c r="C114" s="416"/>
      <c r="D114" s="416"/>
      <c r="E114" s="417"/>
      <c r="F114" s="416"/>
      <c r="G114" s="416"/>
      <c r="H114" s="416"/>
      <c r="I114" s="416"/>
      <c r="J114" s="416"/>
      <c r="K114" s="416"/>
      <c r="L114" s="418">
        <f t="shared" ref="L114:L119" si="21">+J114+K114</f>
        <v>0</v>
      </c>
      <c r="M114" s="419" t="str">
        <f t="shared" ref="M114:M120" si="22">IF((C114&lt;&gt;0),ROUND((L114/C114)*100,1),"")</f>
        <v/>
      </c>
    </row>
    <row r="115" spans="1:13" x14ac:dyDescent="0.2">
      <c r="A115" s="359" t="s">
        <v>97</v>
      </c>
      <c r="B115" s="420"/>
      <c r="C115" s="414"/>
      <c r="D115" s="414">
        <v>117478820</v>
      </c>
      <c r="E115" s="414"/>
      <c r="F115" s="414"/>
      <c r="G115" s="414"/>
      <c r="H115" s="414"/>
      <c r="I115" s="414"/>
      <c r="J115" s="414"/>
      <c r="K115" s="414"/>
      <c r="L115" s="421">
        <f t="shared" si="21"/>
        <v>0</v>
      </c>
      <c r="M115" s="422" t="str">
        <f t="shared" si="22"/>
        <v/>
      </c>
    </row>
    <row r="116" spans="1:13" x14ac:dyDescent="0.2">
      <c r="A116" s="359" t="s">
        <v>98</v>
      </c>
      <c r="B116" s="423"/>
      <c r="C116" s="414"/>
      <c r="D116" s="414"/>
      <c r="E116" s="414"/>
      <c r="F116" s="414"/>
      <c r="G116" s="414"/>
      <c r="H116" s="414"/>
      <c r="I116" s="414"/>
      <c r="J116" s="414"/>
      <c r="K116" s="414"/>
      <c r="L116" s="421">
        <f t="shared" si="21"/>
        <v>0</v>
      </c>
      <c r="M116" s="422" t="str">
        <f t="shared" si="22"/>
        <v/>
      </c>
    </row>
    <row r="117" spans="1:13" x14ac:dyDescent="0.2">
      <c r="A117" s="359" t="s">
        <v>99</v>
      </c>
      <c r="B117" s="423"/>
      <c r="C117" s="414"/>
      <c r="D117" s="414"/>
      <c r="E117" s="414"/>
      <c r="F117" s="414"/>
      <c r="G117" s="414"/>
      <c r="H117" s="414"/>
      <c r="I117" s="414"/>
      <c r="J117" s="414"/>
      <c r="K117" s="414"/>
      <c r="L117" s="421">
        <f t="shared" si="21"/>
        <v>0</v>
      </c>
      <c r="M117" s="422" t="str">
        <f t="shared" si="22"/>
        <v/>
      </c>
    </row>
    <row r="118" spans="1:13" x14ac:dyDescent="0.2">
      <c r="A118" s="360"/>
      <c r="B118" s="423"/>
      <c r="C118" s="414"/>
      <c r="D118" s="414"/>
      <c r="E118" s="414"/>
      <c r="F118" s="414"/>
      <c r="G118" s="414"/>
      <c r="H118" s="414"/>
      <c r="I118" s="414"/>
      <c r="J118" s="414"/>
      <c r="K118" s="414"/>
      <c r="L118" s="421">
        <f t="shared" si="21"/>
        <v>0</v>
      </c>
      <c r="M118" s="422" t="str">
        <f t="shared" si="22"/>
        <v/>
      </c>
    </row>
    <row r="119" spans="1:13" ht="13.5" thickBot="1" x14ac:dyDescent="0.25">
      <c r="A119" s="361"/>
      <c r="B119" s="424"/>
      <c r="C119" s="425"/>
      <c r="D119" s="425"/>
      <c r="E119" s="425"/>
      <c r="F119" s="425"/>
      <c r="G119" s="425"/>
      <c r="H119" s="425"/>
      <c r="I119" s="425"/>
      <c r="J119" s="425"/>
      <c r="K119" s="425"/>
      <c r="L119" s="421">
        <f t="shared" si="21"/>
        <v>0</v>
      </c>
      <c r="M119" s="426" t="str">
        <f t="shared" si="22"/>
        <v/>
      </c>
    </row>
    <row r="120" spans="1:13" ht="13.5" thickBot="1" x14ac:dyDescent="0.25">
      <c r="A120" s="362" t="s">
        <v>78</v>
      </c>
      <c r="B120" s="427">
        <f t="shared" ref="B120:L120" si="23">SUM(B114:B119)</f>
        <v>0</v>
      </c>
      <c r="C120" s="427">
        <f t="shared" si="23"/>
        <v>0</v>
      </c>
      <c r="D120" s="427">
        <f t="shared" si="23"/>
        <v>117478820</v>
      </c>
      <c r="E120" s="427">
        <f t="shared" si="23"/>
        <v>0</v>
      </c>
      <c r="F120" s="427">
        <f t="shared" si="23"/>
        <v>0</v>
      </c>
      <c r="G120" s="427">
        <f t="shared" si="23"/>
        <v>0</v>
      </c>
      <c r="H120" s="427">
        <f t="shared" si="23"/>
        <v>0</v>
      </c>
      <c r="I120" s="427">
        <f t="shared" si="23"/>
        <v>0</v>
      </c>
      <c r="J120" s="427">
        <f t="shared" si="23"/>
        <v>0</v>
      </c>
      <c r="K120" s="427">
        <f t="shared" si="23"/>
        <v>0</v>
      </c>
      <c r="L120" s="427">
        <f t="shared" si="23"/>
        <v>0</v>
      </c>
      <c r="M120" s="428" t="str">
        <f t="shared" si="22"/>
        <v/>
      </c>
    </row>
    <row r="121" spans="1:13" x14ac:dyDescent="0.2">
      <c r="A121" s="457" t="s">
        <v>480</v>
      </c>
      <c r="B121" s="457"/>
      <c r="C121" s="457"/>
      <c r="D121" s="457"/>
      <c r="E121" s="457"/>
      <c r="F121" s="457"/>
      <c r="G121" s="457"/>
      <c r="H121" s="457"/>
      <c r="I121" s="457"/>
      <c r="J121" s="457"/>
      <c r="K121" s="457"/>
      <c r="L121" s="457"/>
      <c r="M121" s="457"/>
    </row>
    <row r="122" spans="1:13" x14ac:dyDescent="0.2">
      <c r="A122" s="363"/>
      <c r="B122" s="363"/>
      <c r="C122" s="363"/>
      <c r="D122" s="363"/>
      <c r="E122" s="363"/>
      <c r="F122" s="363"/>
      <c r="G122" s="363"/>
      <c r="H122" s="363"/>
      <c r="I122" s="363"/>
      <c r="J122" s="363"/>
      <c r="K122" s="363"/>
      <c r="L122" s="363"/>
      <c r="M122" s="363"/>
    </row>
    <row r="123" spans="1:13" ht="15.75" x14ac:dyDescent="0.2">
      <c r="A123" s="466" t="str">
        <f>+CONCATENATE("Önkormányzaton kívüli EU-s projekthez történő hozzájárulás ",LEFT(ÖSSZEFÜGGÉSEK!A111,4),". VI. 30.  előirányzata és teljesítése")</f>
        <v>Önkormányzaton kívüli EU-s projekthez történő hozzájárulás . VI. 30.  előirányzata és teljesítése</v>
      </c>
      <c r="B123" s="466"/>
      <c r="C123" s="466"/>
      <c r="D123" s="466"/>
      <c r="E123" s="466"/>
      <c r="F123" s="466"/>
      <c r="G123" s="466"/>
      <c r="H123" s="466"/>
      <c r="I123" s="466"/>
      <c r="J123" s="466"/>
      <c r="K123" s="466"/>
      <c r="L123" s="466"/>
      <c r="M123" s="466"/>
    </row>
    <row r="124" spans="1:13" ht="14.25" thickBo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465">
        <f>L98</f>
        <v>0</v>
      </c>
      <c r="M124" s="465"/>
    </row>
    <row r="125" spans="1:13" ht="21.75" thickBot="1" x14ac:dyDescent="0.25">
      <c r="A125" s="477" t="s">
        <v>94</v>
      </c>
      <c r="B125" s="478"/>
      <c r="C125" s="478"/>
      <c r="D125" s="478"/>
      <c r="E125" s="478"/>
      <c r="F125" s="478"/>
      <c r="G125" s="478"/>
      <c r="H125" s="478"/>
      <c r="I125" s="478"/>
      <c r="J125" s="478"/>
      <c r="K125" s="364" t="s">
        <v>481</v>
      </c>
      <c r="L125" s="364" t="s">
        <v>482</v>
      </c>
      <c r="M125" s="364" t="s">
        <v>471</v>
      </c>
    </row>
    <row r="126" spans="1:13" x14ac:dyDescent="0.2">
      <c r="A126" s="475"/>
      <c r="B126" s="476"/>
      <c r="C126" s="476"/>
      <c r="D126" s="476"/>
      <c r="E126" s="476"/>
      <c r="F126" s="476"/>
      <c r="G126" s="476"/>
      <c r="H126" s="476"/>
      <c r="I126" s="476"/>
      <c r="J126" s="476"/>
      <c r="K126" s="346"/>
      <c r="L126" s="365"/>
      <c r="M126" s="365"/>
    </row>
    <row r="127" spans="1:13" ht="13.5" thickBot="1" x14ac:dyDescent="0.25">
      <c r="A127" s="460"/>
      <c r="B127" s="461"/>
      <c r="C127" s="461"/>
      <c r="D127" s="461"/>
      <c r="E127" s="461"/>
      <c r="F127" s="461"/>
      <c r="G127" s="461"/>
      <c r="H127" s="461"/>
      <c r="I127" s="461"/>
      <c r="J127" s="461"/>
      <c r="K127" s="366"/>
      <c r="L127" s="350"/>
      <c r="M127" s="350"/>
    </row>
    <row r="128" spans="1:13" ht="13.5" thickBot="1" x14ac:dyDescent="0.25">
      <c r="A128" s="458" t="s">
        <v>41</v>
      </c>
      <c r="B128" s="459"/>
      <c r="C128" s="459"/>
      <c r="D128" s="459"/>
      <c r="E128" s="459"/>
      <c r="F128" s="459"/>
      <c r="G128" s="459"/>
      <c r="H128" s="459"/>
      <c r="I128" s="459"/>
      <c r="J128" s="459"/>
      <c r="K128" s="367">
        <f>SUM(K126:K127)</f>
        <v>0</v>
      </c>
      <c r="L128" s="367">
        <f>SUM(L126:L127)</f>
        <v>0</v>
      </c>
      <c r="M128" s="367">
        <f>SUM(M126:M127)</f>
        <v>0</v>
      </c>
    </row>
  </sheetData>
  <mergeCells count="81">
    <mergeCell ref="A123:M123"/>
    <mergeCell ref="L124:M124"/>
    <mergeCell ref="A125:J125"/>
    <mergeCell ref="A126:J126"/>
    <mergeCell ref="A127:J127"/>
    <mergeCell ref="A128:J128"/>
    <mergeCell ref="D100:I100"/>
    <mergeCell ref="B102:C102"/>
    <mergeCell ref="D102:E102"/>
    <mergeCell ref="F102:G102"/>
    <mergeCell ref="H102:I102"/>
    <mergeCell ref="A121:M121"/>
    <mergeCell ref="A95:J95"/>
    <mergeCell ref="A96:J96"/>
    <mergeCell ref="A97:C97"/>
    <mergeCell ref="D97:M97"/>
    <mergeCell ref="L98:M98"/>
    <mergeCell ref="A99:A102"/>
    <mergeCell ref="B99:I99"/>
    <mergeCell ref="J99:M101"/>
    <mergeCell ref="B100:B101"/>
    <mergeCell ref="C100:C101"/>
    <mergeCell ref="H70:I70"/>
    <mergeCell ref="A89:M89"/>
    <mergeCell ref="A91:M91"/>
    <mergeCell ref="L92:M92"/>
    <mergeCell ref="A93:J93"/>
    <mergeCell ref="A94:J94"/>
    <mergeCell ref="L66:M66"/>
    <mergeCell ref="A67:A70"/>
    <mergeCell ref="B67:I67"/>
    <mergeCell ref="J67:M69"/>
    <mergeCell ref="B68:B69"/>
    <mergeCell ref="C68:C69"/>
    <mergeCell ref="D68:I68"/>
    <mergeCell ref="B70:C70"/>
    <mergeCell ref="D70:E70"/>
    <mergeCell ref="F70:G70"/>
    <mergeCell ref="L60:M60"/>
    <mergeCell ref="A61:J61"/>
    <mergeCell ref="A62:J62"/>
    <mergeCell ref="A63:J63"/>
    <mergeCell ref="A64:J64"/>
    <mergeCell ref="A65:C65"/>
    <mergeCell ref="D65:M65"/>
    <mergeCell ref="B38:C38"/>
    <mergeCell ref="D38:E38"/>
    <mergeCell ref="F38:G38"/>
    <mergeCell ref="H38:I38"/>
    <mergeCell ref="A57:M57"/>
    <mergeCell ref="A59:M59"/>
    <mergeCell ref="D4:I4"/>
    <mergeCell ref="A33:C33"/>
    <mergeCell ref="D33:M33"/>
    <mergeCell ref="L34:M34"/>
    <mergeCell ref="A35:A38"/>
    <mergeCell ref="B35:I35"/>
    <mergeCell ref="J35:M37"/>
    <mergeCell ref="B36:B37"/>
    <mergeCell ref="C36:C37"/>
    <mergeCell ref="D36:I36"/>
    <mergeCell ref="D6:E6"/>
    <mergeCell ref="B4:B5"/>
    <mergeCell ref="N1:N32"/>
    <mergeCell ref="L2:M2"/>
    <mergeCell ref="A3:A6"/>
    <mergeCell ref="B3:I3"/>
    <mergeCell ref="J3:M5"/>
    <mergeCell ref="A30:J30"/>
    <mergeCell ref="A29:J29"/>
    <mergeCell ref="H6:I6"/>
    <mergeCell ref="F6:G6"/>
    <mergeCell ref="A25:M25"/>
    <mergeCell ref="A32:J32"/>
    <mergeCell ref="A31:J31"/>
    <mergeCell ref="D1:M1"/>
    <mergeCell ref="A1:C1"/>
    <mergeCell ref="B6:C6"/>
    <mergeCell ref="L28:M28"/>
    <mergeCell ref="A27:M27"/>
    <mergeCell ref="C4:C5"/>
  </mergeCells>
  <printOptions horizontalCentered="1"/>
  <pageMargins left="0.78740157480314965" right="0.78740157480314965" top="1.39" bottom="0.78" header="0.78740157480314965" footer="0.78740157480314965"/>
  <pageSetup paperSize="9" scale="94" orientation="landscape" r:id="rId1"/>
  <headerFooter alignWithMargins="0">
    <oddHeader>&amp;C&amp;"Times New Roman CE,Félkövér"&amp;12
Európai uniós támogatással megvalósuló projektek 
bevételei, kiadásai, hozzájárulások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8C81D-7A4B-4430-9CC3-54D9596623B4}">
  <sheetPr codeName="Munka4">
    <tabColor rgb="FF92D050"/>
  </sheetPr>
  <dimension ref="A1:K158"/>
  <sheetViews>
    <sheetView topLeftCell="A67" zoomScale="130" zoomScaleNormal="130" zoomScaleSheetLayoutView="100" workbookViewId="0">
      <selection activeCell="E158" sqref="E158"/>
    </sheetView>
  </sheetViews>
  <sheetFormatPr defaultRowHeight="12.75" x14ac:dyDescent="0.2"/>
  <cols>
    <col min="1" max="1" width="16.1640625" style="202" customWidth="1"/>
    <col min="2" max="2" width="62" style="203" customWidth="1"/>
    <col min="3" max="3" width="14.1640625" style="204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102"/>
      <c r="B1" s="104"/>
      <c r="E1" s="368" t="s">
        <v>486</v>
      </c>
    </row>
    <row r="2" spans="1:5" s="55" customFormat="1" ht="21" customHeight="1" thickBot="1" x14ac:dyDescent="0.25">
      <c r="A2" s="369" t="s">
        <v>48</v>
      </c>
      <c r="B2" s="487" t="s">
        <v>541</v>
      </c>
      <c r="C2" s="487"/>
      <c r="D2" s="487"/>
      <c r="E2" s="370" t="s">
        <v>42</v>
      </c>
    </row>
    <row r="3" spans="1:5" s="55" customFormat="1" ht="24.75" thickBot="1" x14ac:dyDescent="0.25">
      <c r="A3" s="369" t="s">
        <v>141</v>
      </c>
      <c r="B3" s="487" t="s">
        <v>324</v>
      </c>
      <c r="C3" s="487"/>
      <c r="D3" s="487"/>
      <c r="E3" s="371" t="s">
        <v>42</v>
      </c>
    </row>
    <row r="4" spans="1:5" s="56" customFormat="1" ht="15.95" customHeight="1" thickBot="1" x14ac:dyDescent="0.3">
      <c r="A4" s="105"/>
      <c r="B4" s="105"/>
      <c r="C4" s="106"/>
      <c r="E4" s="394" t="str">
        <f>'4.sz.mell.'!G2</f>
        <v xml:space="preserve"> Forintban!</v>
      </c>
    </row>
    <row r="5" spans="1:5" ht="24.75" thickBot="1" x14ac:dyDescent="0.25">
      <c r="A5" s="216" t="s">
        <v>142</v>
      </c>
      <c r="B5" s="107" t="s">
        <v>530</v>
      </c>
      <c r="C5" s="107" t="s">
        <v>484</v>
      </c>
      <c r="D5" s="91" t="s">
        <v>485</v>
      </c>
      <c r="E5" s="438" t="str">
        <f>+CONCATENATE("Teljesítés",CHAR(10),LEFT(ÖSSZEFÜGGÉSEK!A6,4),". VI. 30.")</f>
        <v>Teljesítés
2018. VI. 30.</v>
      </c>
    </row>
    <row r="6" spans="1:5" s="50" customFormat="1" ht="12.95" customHeight="1" thickBot="1" x14ac:dyDescent="0.25">
      <c r="A6" s="93" t="s">
        <v>409</v>
      </c>
      <c r="B6" s="94" t="s">
        <v>410</v>
      </c>
      <c r="C6" s="94" t="s">
        <v>411</v>
      </c>
      <c r="D6" s="372" t="s">
        <v>413</v>
      </c>
      <c r="E6" s="95" t="s">
        <v>412</v>
      </c>
    </row>
    <row r="7" spans="1:5" s="50" customFormat="1" ht="15.95" customHeight="1" thickBot="1" x14ac:dyDescent="0.25">
      <c r="A7" s="484" t="s">
        <v>43</v>
      </c>
      <c r="B7" s="485"/>
      <c r="C7" s="485"/>
      <c r="D7" s="485"/>
      <c r="E7" s="486"/>
    </row>
    <row r="8" spans="1:5" s="50" customFormat="1" ht="12" customHeight="1" thickBot="1" x14ac:dyDescent="0.25">
      <c r="A8" s="25" t="s">
        <v>9</v>
      </c>
      <c r="B8" s="19" t="s">
        <v>178</v>
      </c>
      <c r="C8" s="209">
        <f>+C9+C10+C11+C12+C13+C14</f>
        <v>109212674</v>
      </c>
      <c r="D8" s="299">
        <f>+D9+D10+D11+D12+D13+D14</f>
        <v>0</v>
      </c>
      <c r="E8" s="136">
        <f>+E9+E10+E11+E12+E13+E14</f>
        <v>58133251</v>
      </c>
    </row>
    <row r="9" spans="1:5" s="57" customFormat="1" ht="12" customHeight="1" x14ac:dyDescent="0.2">
      <c r="A9" s="240" t="s">
        <v>67</v>
      </c>
      <c r="B9" s="223" t="s">
        <v>179</v>
      </c>
      <c r="C9" s="211">
        <v>30667486</v>
      </c>
      <c r="D9" s="300"/>
      <c r="E9" s="138">
        <v>15981863</v>
      </c>
    </row>
    <row r="10" spans="1:5" s="58" customFormat="1" ht="12" customHeight="1" x14ac:dyDescent="0.2">
      <c r="A10" s="241" t="s">
        <v>68</v>
      </c>
      <c r="B10" s="224" t="s">
        <v>180</v>
      </c>
      <c r="C10" s="210">
        <v>46445433</v>
      </c>
      <c r="D10" s="301"/>
      <c r="E10" s="137">
        <v>23430554</v>
      </c>
    </row>
    <row r="11" spans="1:5" s="58" customFormat="1" ht="12" customHeight="1" x14ac:dyDescent="0.2">
      <c r="A11" s="241" t="s">
        <v>69</v>
      </c>
      <c r="B11" s="224" t="s">
        <v>181</v>
      </c>
      <c r="C11" s="210">
        <v>29146265</v>
      </c>
      <c r="D11" s="301"/>
      <c r="E11" s="137">
        <v>16083375</v>
      </c>
    </row>
    <row r="12" spans="1:5" s="58" customFormat="1" ht="12" customHeight="1" x14ac:dyDescent="0.2">
      <c r="A12" s="241" t="s">
        <v>70</v>
      </c>
      <c r="B12" s="224" t="s">
        <v>182</v>
      </c>
      <c r="C12" s="210">
        <v>2697090</v>
      </c>
      <c r="D12" s="301"/>
      <c r="E12" s="137">
        <v>1810816</v>
      </c>
    </row>
    <row r="13" spans="1:5" s="58" customFormat="1" ht="12" customHeight="1" x14ac:dyDescent="0.2">
      <c r="A13" s="241" t="s">
        <v>102</v>
      </c>
      <c r="B13" s="224" t="s">
        <v>417</v>
      </c>
      <c r="C13" s="210">
        <v>256400</v>
      </c>
      <c r="D13" s="301"/>
      <c r="E13" s="137">
        <v>826643</v>
      </c>
    </row>
    <row r="14" spans="1:5" s="57" customFormat="1" ht="12" customHeight="1" thickBot="1" x14ac:dyDescent="0.25">
      <c r="A14" s="242" t="s">
        <v>71</v>
      </c>
      <c r="B14" s="225" t="s">
        <v>355</v>
      </c>
      <c r="C14" s="210"/>
      <c r="D14" s="301"/>
      <c r="E14" s="137"/>
    </row>
    <row r="15" spans="1:5" s="57" customFormat="1" ht="12" customHeight="1" thickBot="1" x14ac:dyDescent="0.25">
      <c r="A15" s="25" t="s">
        <v>10</v>
      </c>
      <c r="B15" s="143" t="s">
        <v>183</v>
      </c>
      <c r="C15" s="209">
        <f>+C16+C17+C18+C19+C20</f>
        <v>14608139</v>
      </c>
      <c r="D15" s="299">
        <f>+D16+D17+D18+D19+D20</f>
        <v>0</v>
      </c>
      <c r="E15" s="136">
        <f>+E16+E17+E18+E19+E20</f>
        <v>6660134</v>
      </c>
    </row>
    <row r="16" spans="1:5" s="57" customFormat="1" ht="12" customHeight="1" x14ac:dyDescent="0.2">
      <c r="A16" s="240" t="s">
        <v>73</v>
      </c>
      <c r="B16" s="223" t="s">
        <v>184</v>
      </c>
      <c r="C16" s="211"/>
      <c r="D16" s="300"/>
      <c r="E16" s="138"/>
    </row>
    <row r="17" spans="1:5" s="57" customFormat="1" ht="12" customHeight="1" x14ac:dyDescent="0.2">
      <c r="A17" s="241" t="s">
        <v>74</v>
      </c>
      <c r="B17" s="224" t="s">
        <v>185</v>
      </c>
      <c r="C17" s="210"/>
      <c r="D17" s="301"/>
      <c r="E17" s="137"/>
    </row>
    <row r="18" spans="1:5" s="57" customFormat="1" ht="12" customHeight="1" x14ac:dyDescent="0.2">
      <c r="A18" s="241" t="s">
        <v>75</v>
      </c>
      <c r="B18" s="224" t="s">
        <v>346</v>
      </c>
      <c r="C18" s="210"/>
      <c r="D18" s="301"/>
      <c r="E18" s="137"/>
    </row>
    <row r="19" spans="1:5" s="57" customFormat="1" ht="12" customHeight="1" x14ac:dyDescent="0.2">
      <c r="A19" s="241" t="s">
        <v>76</v>
      </c>
      <c r="B19" s="224" t="s">
        <v>347</v>
      </c>
      <c r="C19" s="210"/>
      <c r="D19" s="301"/>
      <c r="E19" s="137"/>
    </row>
    <row r="20" spans="1:5" s="57" customFormat="1" ht="12" customHeight="1" x14ac:dyDescent="0.2">
      <c r="A20" s="241" t="s">
        <v>77</v>
      </c>
      <c r="B20" s="224" t="s">
        <v>186</v>
      </c>
      <c r="C20" s="210">
        <v>14608139</v>
      </c>
      <c r="D20" s="301"/>
      <c r="E20" s="137">
        <v>6660134</v>
      </c>
    </row>
    <row r="21" spans="1:5" s="58" customFormat="1" ht="12" customHeight="1" thickBot="1" x14ac:dyDescent="0.25">
      <c r="A21" s="242" t="s">
        <v>84</v>
      </c>
      <c r="B21" s="225" t="s">
        <v>187</v>
      </c>
      <c r="C21" s="212"/>
      <c r="D21" s="302"/>
      <c r="E21" s="139"/>
    </row>
    <row r="22" spans="1:5" s="58" customFormat="1" ht="12" customHeight="1" thickBot="1" x14ac:dyDescent="0.25">
      <c r="A22" s="25" t="s">
        <v>11</v>
      </c>
      <c r="B22" s="19" t="s">
        <v>188</v>
      </c>
      <c r="C22" s="209">
        <f>+C23+C24+C25+C26+C27</f>
        <v>300655070</v>
      </c>
      <c r="D22" s="299">
        <f>+D23+D24+D25+D26+D27</f>
        <v>0</v>
      </c>
      <c r="E22" s="136">
        <f>+E23+E24+E25+E26+E27</f>
        <v>165934824</v>
      </c>
    </row>
    <row r="23" spans="1:5" s="58" customFormat="1" ht="12" customHeight="1" x14ac:dyDescent="0.2">
      <c r="A23" s="240" t="s">
        <v>56</v>
      </c>
      <c r="B23" s="223" t="s">
        <v>189</v>
      </c>
      <c r="C23" s="211"/>
      <c r="D23" s="300"/>
      <c r="E23" s="138"/>
    </row>
    <row r="24" spans="1:5" s="57" customFormat="1" ht="12" customHeight="1" x14ac:dyDescent="0.2">
      <c r="A24" s="241" t="s">
        <v>57</v>
      </c>
      <c r="B24" s="224" t="s">
        <v>190</v>
      </c>
      <c r="C24" s="210"/>
      <c r="D24" s="301"/>
      <c r="E24" s="137"/>
    </row>
    <row r="25" spans="1:5" s="58" customFormat="1" ht="12" customHeight="1" x14ac:dyDescent="0.2">
      <c r="A25" s="241" t="s">
        <v>58</v>
      </c>
      <c r="B25" s="224" t="s">
        <v>348</v>
      </c>
      <c r="C25" s="210"/>
      <c r="D25" s="301"/>
      <c r="E25" s="137"/>
    </row>
    <row r="26" spans="1:5" s="58" customFormat="1" ht="12" customHeight="1" x14ac:dyDescent="0.2">
      <c r="A26" s="241" t="s">
        <v>59</v>
      </c>
      <c r="B26" s="224" t="s">
        <v>349</v>
      </c>
      <c r="C26" s="210"/>
      <c r="D26" s="301"/>
      <c r="E26" s="137"/>
    </row>
    <row r="27" spans="1:5" s="58" customFormat="1" ht="12" customHeight="1" x14ac:dyDescent="0.2">
      <c r="A27" s="241" t="s">
        <v>116</v>
      </c>
      <c r="B27" s="224" t="s">
        <v>191</v>
      </c>
      <c r="C27" s="210">
        <v>300655070</v>
      </c>
      <c r="D27" s="301"/>
      <c r="E27" s="137">
        <v>165934824</v>
      </c>
    </row>
    <row r="28" spans="1:5" s="58" customFormat="1" ht="12" customHeight="1" thickBot="1" x14ac:dyDescent="0.25">
      <c r="A28" s="242" t="s">
        <v>117</v>
      </c>
      <c r="B28" s="225" t="s">
        <v>192</v>
      </c>
      <c r="C28" s="212"/>
      <c r="D28" s="302"/>
      <c r="E28" s="139"/>
    </row>
    <row r="29" spans="1:5" s="58" customFormat="1" ht="12" customHeight="1" thickBot="1" x14ac:dyDescent="0.25">
      <c r="A29" s="25" t="s">
        <v>118</v>
      </c>
      <c r="B29" s="19" t="s">
        <v>521</v>
      </c>
      <c r="C29" s="215">
        <f>SUM(C30:C36)</f>
        <v>171790000</v>
      </c>
      <c r="D29" s="215">
        <f>SUM(D30:D36)</f>
        <v>0</v>
      </c>
      <c r="E29" s="252">
        <f>SUM(E30:E36)</f>
        <v>83698598</v>
      </c>
    </row>
    <row r="30" spans="1:5" s="58" customFormat="1" ht="12" customHeight="1" x14ac:dyDescent="0.2">
      <c r="A30" s="240" t="s">
        <v>193</v>
      </c>
      <c r="B30" s="223" t="s">
        <v>540</v>
      </c>
      <c r="C30" s="211">
        <v>101300000</v>
      </c>
      <c r="D30" s="211">
        <f>+D31+D32+D33</f>
        <v>0</v>
      </c>
      <c r="E30" s="138">
        <v>51422984</v>
      </c>
    </row>
    <row r="31" spans="1:5" s="58" customFormat="1" ht="12" customHeight="1" x14ac:dyDescent="0.2">
      <c r="A31" s="241" t="s">
        <v>194</v>
      </c>
      <c r="B31" s="224" t="s">
        <v>523</v>
      </c>
      <c r="C31" s="210"/>
      <c r="D31" s="210"/>
      <c r="E31" s="137"/>
    </row>
    <row r="32" spans="1:5" s="58" customFormat="1" ht="12" customHeight="1" x14ac:dyDescent="0.2">
      <c r="A32" s="241" t="s">
        <v>195</v>
      </c>
      <c r="B32" s="224" t="s">
        <v>524</v>
      </c>
      <c r="C32" s="210">
        <v>62350000</v>
      </c>
      <c r="D32" s="210"/>
      <c r="E32" s="137">
        <v>27249710</v>
      </c>
    </row>
    <row r="33" spans="1:5" s="58" customFormat="1" ht="12" customHeight="1" x14ac:dyDescent="0.2">
      <c r="A33" s="241" t="s">
        <v>196</v>
      </c>
      <c r="B33" s="224" t="s">
        <v>525</v>
      </c>
      <c r="C33" s="210">
        <v>140000</v>
      </c>
      <c r="D33" s="210"/>
      <c r="E33" s="137">
        <v>327860</v>
      </c>
    </row>
    <row r="34" spans="1:5" s="58" customFormat="1" ht="12" customHeight="1" x14ac:dyDescent="0.2">
      <c r="A34" s="241" t="s">
        <v>526</v>
      </c>
      <c r="B34" s="224" t="s">
        <v>197</v>
      </c>
      <c r="C34" s="210">
        <v>8000000</v>
      </c>
      <c r="D34" s="210"/>
      <c r="E34" s="137">
        <v>4602144</v>
      </c>
    </row>
    <row r="35" spans="1:5" s="58" customFormat="1" ht="12" customHeight="1" x14ac:dyDescent="0.2">
      <c r="A35" s="241" t="s">
        <v>527</v>
      </c>
      <c r="B35" s="224" t="s">
        <v>198</v>
      </c>
      <c r="C35" s="210"/>
      <c r="D35" s="210"/>
      <c r="E35" s="137"/>
    </row>
    <row r="36" spans="1:5" s="58" customFormat="1" ht="12" customHeight="1" thickBot="1" x14ac:dyDescent="0.25">
      <c r="A36" s="242" t="s">
        <v>528</v>
      </c>
      <c r="B36" s="389" t="s">
        <v>199</v>
      </c>
      <c r="C36" s="212"/>
      <c r="D36" s="212"/>
      <c r="E36" s="139">
        <v>95900</v>
      </c>
    </row>
    <row r="37" spans="1:5" s="58" customFormat="1" ht="12" customHeight="1" thickBot="1" x14ac:dyDescent="0.25">
      <c r="A37" s="25" t="s">
        <v>13</v>
      </c>
      <c r="B37" s="19" t="s">
        <v>356</v>
      </c>
      <c r="C37" s="209">
        <f>SUM(C38:C48)</f>
        <v>16881218</v>
      </c>
      <c r="D37" s="299">
        <f>SUM(D38:D48)</f>
        <v>0</v>
      </c>
      <c r="E37" s="136">
        <f>SUM(E38:E48)</f>
        <v>8197699</v>
      </c>
    </row>
    <row r="38" spans="1:5" s="58" customFormat="1" ht="12" customHeight="1" x14ac:dyDescent="0.2">
      <c r="A38" s="240" t="s">
        <v>60</v>
      </c>
      <c r="B38" s="223" t="s">
        <v>202</v>
      </c>
      <c r="C38" s="211"/>
      <c r="D38" s="300"/>
      <c r="E38" s="138"/>
    </row>
    <row r="39" spans="1:5" s="58" customFormat="1" ht="12" customHeight="1" x14ac:dyDescent="0.2">
      <c r="A39" s="241" t="s">
        <v>61</v>
      </c>
      <c r="B39" s="224" t="s">
        <v>203</v>
      </c>
      <c r="C39" s="210">
        <v>2028000</v>
      </c>
      <c r="D39" s="301"/>
      <c r="E39" s="137">
        <v>973954</v>
      </c>
    </row>
    <row r="40" spans="1:5" s="58" customFormat="1" ht="12" customHeight="1" x14ac:dyDescent="0.2">
      <c r="A40" s="241" t="s">
        <v>62</v>
      </c>
      <c r="B40" s="224" t="s">
        <v>204</v>
      </c>
      <c r="C40" s="210">
        <v>700000</v>
      </c>
      <c r="D40" s="301"/>
      <c r="E40" s="137">
        <v>691349</v>
      </c>
    </row>
    <row r="41" spans="1:5" s="58" customFormat="1" ht="12" customHeight="1" x14ac:dyDescent="0.2">
      <c r="A41" s="241" t="s">
        <v>120</v>
      </c>
      <c r="B41" s="224" t="s">
        <v>205</v>
      </c>
      <c r="C41" s="210"/>
      <c r="D41" s="301"/>
      <c r="E41" s="137">
        <v>171000</v>
      </c>
    </row>
    <row r="42" spans="1:5" s="58" customFormat="1" ht="12" customHeight="1" x14ac:dyDescent="0.2">
      <c r="A42" s="241" t="s">
        <v>121</v>
      </c>
      <c r="B42" s="224" t="s">
        <v>206</v>
      </c>
      <c r="C42" s="210">
        <v>10632405</v>
      </c>
      <c r="D42" s="301"/>
      <c r="E42" s="137">
        <v>4481612</v>
      </c>
    </row>
    <row r="43" spans="1:5" s="58" customFormat="1" ht="12" customHeight="1" x14ac:dyDescent="0.2">
      <c r="A43" s="241" t="s">
        <v>122</v>
      </c>
      <c r="B43" s="224" t="s">
        <v>207</v>
      </c>
      <c r="C43" s="210">
        <v>3520813</v>
      </c>
      <c r="D43" s="301"/>
      <c r="E43" s="137">
        <v>1768779</v>
      </c>
    </row>
    <row r="44" spans="1:5" s="58" customFormat="1" ht="12" customHeight="1" x14ac:dyDescent="0.2">
      <c r="A44" s="241" t="s">
        <v>123</v>
      </c>
      <c r="B44" s="224" t="s">
        <v>208</v>
      </c>
      <c r="C44" s="210"/>
      <c r="D44" s="301"/>
      <c r="E44" s="137"/>
    </row>
    <row r="45" spans="1:5" s="58" customFormat="1" ht="12" customHeight="1" x14ac:dyDescent="0.2">
      <c r="A45" s="241" t="s">
        <v>124</v>
      </c>
      <c r="B45" s="224" t="s">
        <v>529</v>
      </c>
      <c r="C45" s="210"/>
      <c r="D45" s="301"/>
      <c r="E45" s="137">
        <v>94</v>
      </c>
    </row>
    <row r="46" spans="1:5" s="58" customFormat="1" ht="12" customHeight="1" x14ac:dyDescent="0.2">
      <c r="A46" s="241" t="s">
        <v>200</v>
      </c>
      <c r="B46" s="224" t="s">
        <v>210</v>
      </c>
      <c r="C46" s="213"/>
      <c r="D46" s="373"/>
      <c r="E46" s="140"/>
    </row>
    <row r="47" spans="1:5" s="58" customFormat="1" ht="12" customHeight="1" x14ac:dyDescent="0.2">
      <c r="A47" s="242" t="s">
        <v>201</v>
      </c>
      <c r="B47" s="225" t="s">
        <v>358</v>
      </c>
      <c r="C47" s="214"/>
      <c r="D47" s="374"/>
      <c r="E47" s="141"/>
    </row>
    <row r="48" spans="1:5" s="58" customFormat="1" ht="12" customHeight="1" thickBot="1" x14ac:dyDescent="0.25">
      <c r="A48" s="242" t="s">
        <v>357</v>
      </c>
      <c r="B48" s="225" t="s">
        <v>211</v>
      </c>
      <c r="C48" s="214"/>
      <c r="D48" s="374"/>
      <c r="E48" s="141">
        <v>110911</v>
      </c>
    </row>
    <row r="49" spans="1:5" s="58" customFormat="1" ht="12" customHeight="1" thickBot="1" x14ac:dyDescent="0.25">
      <c r="A49" s="25" t="s">
        <v>14</v>
      </c>
      <c r="B49" s="19" t="s">
        <v>212</v>
      </c>
      <c r="C49" s="209">
        <f>SUM(C50:C54)</f>
        <v>0</v>
      </c>
      <c r="D49" s="299">
        <f>SUM(D50:D54)</f>
        <v>0</v>
      </c>
      <c r="E49" s="136">
        <f>SUM(E50:E54)</f>
        <v>1328740</v>
      </c>
    </row>
    <row r="50" spans="1:5" s="58" customFormat="1" ht="12" customHeight="1" x14ac:dyDescent="0.2">
      <c r="A50" s="240" t="s">
        <v>63</v>
      </c>
      <c r="B50" s="223" t="s">
        <v>216</v>
      </c>
      <c r="C50" s="263"/>
      <c r="D50" s="375"/>
      <c r="E50" s="142"/>
    </row>
    <row r="51" spans="1:5" s="58" customFormat="1" ht="12" customHeight="1" x14ac:dyDescent="0.2">
      <c r="A51" s="241" t="s">
        <v>64</v>
      </c>
      <c r="B51" s="224" t="s">
        <v>217</v>
      </c>
      <c r="C51" s="213"/>
      <c r="D51" s="373"/>
      <c r="E51" s="140">
        <v>1328740</v>
      </c>
    </row>
    <row r="52" spans="1:5" s="58" customFormat="1" ht="12" customHeight="1" x14ac:dyDescent="0.2">
      <c r="A52" s="241" t="s">
        <v>213</v>
      </c>
      <c r="B52" s="224" t="s">
        <v>218</v>
      </c>
      <c r="C52" s="213"/>
      <c r="D52" s="373"/>
      <c r="E52" s="140"/>
    </row>
    <row r="53" spans="1:5" s="58" customFormat="1" ht="12" customHeight="1" x14ac:dyDescent="0.2">
      <c r="A53" s="241" t="s">
        <v>214</v>
      </c>
      <c r="B53" s="224" t="s">
        <v>219</v>
      </c>
      <c r="C53" s="213"/>
      <c r="D53" s="373"/>
      <c r="E53" s="140"/>
    </row>
    <row r="54" spans="1:5" s="58" customFormat="1" ht="12" customHeight="1" thickBot="1" x14ac:dyDescent="0.25">
      <c r="A54" s="242" t="s">
        <v>215</v>
      </c>
      <c r="B54" s="225" t="s">
        <v>220</v>
      </c>
      <c r="C54" s="214"/>
      <c r="D54" s="374"/>
      <c r="E54" s="141"/>
    </row>
    <row r="55" spans="1:5" s="58" customFormat="1" ht="12" customHeight="1" thickBot="1" x14ac:dyDescent="0.25">
      <c r="A55" s="25" t="s">
        <v>125</v>
      </c>
      <c r="B55" s="19" t="s">
        <v>221</v>
      </c>
      <c r="C55" s="209">
        <f>SUM(C56:C58)</f>
        <v>0</v>
      </c>
      <c r="D55" s="299">
        <f>SUM(D56:D58)</f>
        <v>0</v>
      </c>
      <c r="E55" s="136">
        <f>SUM(E56:E58)</f>
        <v>0</v>
      </c>
    </row>
    <row r="56" spans="1:5" s="58" customFormat="1" ht="12" customHeight="1" x14ac:dyDescent="0.2">
      <c r="A56" s="240" t="s">
        <v>65</v>
      </c>
      <c r="B56" s="223" t="s">
        <v>222</v>
      </c>
      <c r="C56" s="211"/>
      <c r="D56" s="300"/>
      <c r="E56" s="138"/>
    </row>
    <row r="57" spans="1:5" s="58" customFormat="1" ht="12" customHeight="1" x14ac:dyDescent="0.2">
      <c r="A57" s="241" t="s">
        <v>66</v>
      </c>
      <c r="B57" s="224" t="s">
        <v>350</v>
      </c>
      <c r="C57" s="210"/>
      <c r="D57" s="301"/>
      <c r="E57" s="137"/>
    </row>
    <row r="58" spans="1:5" s="58" customFormat="1" ht="12" customHeight="1" x14ac:dyDescent="0.2">
      <c r="A58" s="241" t="s">
        <v>225</v>
      </c>
      <c r="B58" s="224" t="s">
        <v>223</v>
      </c>
      <c r="C58" s="210"/>
      <c r="D58" s="301"/>
      <c r="E58" s="137"/>
    </row>
    <row r="59" spans="1:5" s="58" customFormat="1" ht="12" customHeight="1" thickBot="1" x14ac:dyDescent="0.25">
      <c r="A59" s="242" t="s">
        <v>226</v>
      </c>
      <c r="B59" s="225" t="s">
        <v>224</v>
      </c>
      <c r="C59" s="212"/>
      <c r="D59" s="302"/>
      <c r="E59" s="139"/>
    </row>
    <row r="60" spans="1:5" s="58" customFormat="1" ht="12" customHeight="1" thickBot="1" x14ac:dyDescent="0.25">
      <c r="A60" s="25" t="s">
        <v>16</v>
      </c>
      <c r="B60" s="143" t="s">
        <v>227</v>
      </c>
      <c r="C60" s="209">
        <f>SUM(C61:C63)</f>
        <v>1663367</v>
      </c>
      <c r="D60" s="299">
        <f>SUM(D61:D63)</f>
        <v>0</v>
      </c>
      <c r="E60" s="136">
        <f>SUM(E61:E63)</f>
        <v>775998</v>
      </c>
    </row>
    <row r="61" spans="1:5" s="58" customFormat="1" ht="12" customHeight="1" x14ac:dyDescent="0.2">
      <c r="A61" s="240" t="s">
        <v>126</v>
      </c>
      <c r="B61" s="223" t="s">
        <v>229</v>
      </c>
      <c r="C61" s="213"/>
      <c r="D61" s="373"/>
      <c r="E61" s="140"/>
    </row>
    <row r="62" spans="1:5" s="58" customFormat="1" ht="12" customHeight="1" x14ac:dyDescent="0.2">
      <c r="A62" s="241" t="s">
        <v>127</v>
      </c>
      <c r="B62" s="224" t="s">
        <v>351</v>
      </c>
      <c r="C62" s="213">
        <v>1663367</v>
      </c>
      <c r="D62" s="373"/>
      <c r="E62" s="140">
        <v>775998</v>
      </c>
    </row>
    <row r="63" spans="1:5" s="58" customFormat="1" ht="12" customHeight="1" x14ac:dyDescent="0.2">
      <c r="A63" s="241" t="s">
        <v>160</v>
      </c>
      <c r="B63" s="224" t="s">
        <v>230</v>
      </c>
      <c r="C63" s="213"/>
      <c r="D63" s="373"/>
      <c r="E63" s="140"/>
    </row>
    <row r="64" spans="1:5" s="58" customFormat="1" ht="12" customHeight="1" thickBot="1" x14ac:dyDescent="0.25">
      <c r="A64" s="242" t="s">
        <v>228</v>
      </c>
      <c r="B64" s="225" t="s">
        <v>231</v>
      </c>
      <c r="C64" s="213"/>
      <c r="D64" s="373"/>
      <c r="E64" s="140"/>
    </row>
    <row r="65" spans="1:5" s="58" customFormat="1" ht="12" customHeight="1" thickBot="1" x14ac:dyDescent="0.25">
      <c r="A65" s="25" t="s">
        <v>17</v>
      </c>
      <c r="B65" s="19" t="s">
        <v>232</v>
      </c>
      <c r="C65" s="215">
        <f>+C8+C15+C22+C29+C37+C49+C55+C60</f>
        <v>614810468</v>
      </c>
      <c r="D65" s="303">
        <f>+D8+D15+D22+D29+D37+D49+D55+D60</f>
        <v>0</v>
      </c>
      <c r="E65" s="252">
        <f>+E8+E15+E22+E29+E37+E49+E55+E60</f>
        <v>324729244</v>
      </c>
    </row>
    <row r="66" spans="1:5" s="58" customFormat="1" ht="12" customHeight="1" thickBot="1" x14ac:dyDescent="0.2">
      <c r="A66" s="243" t="s">
        <v>320</v>
      </c>
      <c r="B66" s="143" t="s">
        <v>234</v>
      </c>
      <c r="C66" s="209">
        <f>SUM(C67:C69)</f>
        <v>0</v>
      </c>
      <c r="D66" s="299">
        <f>SUM(D67:D69)</f>
        <v>0</v>
      </c>
      <c r="E66" s="136">
        <f>SUM(E67:E69)</f>
        <v>0</v>
      </c>
    </row>
    <row r="67" spans="1:5" s="58" customFormat="1" ht="12" customHeight="1" x14ac:dyDescent="0.2">
      <c r="A67" s="240" t="s">
        <v>262</v>
      </c>
      <c r="B67" s="223" t="s">
        <v>235</v>
      </c>
      <c r="C67" s="213"/>
      <c r="D67" s="373"/>
      <c r="E67" s="140"/>
    </row>
    <row r="68" spans="1:5" s="58" customFormat="1" ht="12" customHeight="1" x14ac:dyDescent="0.2">
      <c r="A68" s="241" t="s">
        <v>271</v>
      </c>
      <c r="B68" s="224" t="s">
        <v>236</v>
      </c>
      <c r="C68" s="213"/>
      <c r="D68" s="373"/>
      <c r="E68" s="140"/>
    </row>
    <row r="69" spans="1:5" s="58" customFormat="1" ht="12" customHeight="1" thickBot="1" x14ac:dyDescent="0.25">
      <c r="A69" s="242" t="s">
        <v>272</v>
      </c>
      <c r="B69" s="226" t="s">
        <v>237</v>
      </c>
      <c r="C69" s="213"/>
      <c r="D69" s="376"/>
      <c r="E69" s="140"/>
    </row>
    <row r="70" spans="1:5" s="58" customFormat="1" ht="12" customHeight="1" thickBot="1" x14ac:dyDescent="0.2">
      <c r="A70" s="243" t="s">
        <v>238</v>
      </c>
      <c r="B70" s="143" t="s">
        <v>239</v>
      </c>
      <c r="C70" s="209">
        <f>SUM(C71:C74)</f>
        <v>0</v>
      </c>
      <c r="D70" s="209">
        <f>SUM(D71:D74)</f>
        <v>0</v>
      </c>
      <c r="E70" s="136">
        <f>SUM(E71:E74)</f>
        <v>10019403</v>
      </c>
    </row>
    <row r="71" spans="1:5" s="58" customFormat="1" ht="12" customHeight="1" x14ac:dyDescent="0.2">
      <c r="A71" s="240" t="s">
        <v>103</v>
      </c>
      <c r="B71" s="429" t="s">
        <v>240</v>
      </c>
      <c r="C71" s="213"/>
      <c r="D71" s="213"/>
      <c r="E71" s="140">
        <v>10019403</v>
      </c>
    </row>
    <row r="72" spans="1:5" s="58" customFormat="1" ht="12" customHeight="1" x14ac:dyDescent="0.2">
      <c r="A72" s="241" t="s">
        <v>104</v>
      </c>
      <c r="B72" s="429" t="s">
        <v>537</v>
      </c>
      <c r="C72" s="213"/>
      <c r="D72" s="213"/>
      <c r="E72" s="140"/>
    </row>
    <row r="73" spans="1:5" s="58" customFormat="1" ht="12" customHeight="1" x14ac:dyDescent="0.2">
      <c r="A73" s="241" t="s">
        <v>263</v>
      </c>
      <c r="B73" s="429" t="s">
        <v>241</v>
      </c>
      <c r="C73" s="213"/>
      <c r="D73" s="213"/>
      <c r="E73" s="140"/>
    </row>
    <row r="74" spans="1:5" s="58" customFormat="1" ht="12" customHeight="1" thickBot="1" x14ac:dyDescent="0.25">
      <c r="A74" s="242" t="s">
        <v>264</v>
      </c>
      <c r="B74" s="430" t="s">
        <v>538</v>
      </c>
      <c r="C74" s="213"/>
      <c r="D74" s="213"/>
      <c r="E74" s="140"/>
    </row>
    <row r="75" spans="1:5" s="58" customFormat="1" ht="12" customHeight="1" thickBot="1" x14ac:dyDescent="0.2">
      <c r="A75" s="243" t="s">
        <v>242</v>
      </c>
      <c r="B75" s="143" t="s">
        <v>243</v>
      </c>
      <c r="C75" s="209">
        <f>SUM(C76:C77)</f>
        <v>192019048</v>
      </c>
      <c r="D75" s="209">
        <f>SUM(D76:D77)</f>
        <v>0</v>
      </c>
      <c r="E75" s="136">
        <f>SUM(E76:E77)</f>
        <v>193739564</v>
      </c>
    </row>
    <row r="76" spans="1:5" s="58" customFormat="1" ht="12" customHeight="1" x14ac:dyDescent="0.2">
      <c r="A76" s="240" t="s">
        <v>265</v>
      </c>
      <c r="B76" s="223" t="s">
        <v>244</v>
      </c>
      <c r="C76" s="213">
        <v>192019048</v>
      </c>
      <c r="D76" s="213"/>
      <c r="E76" s="140">
        <v>193739564</v>
      </c>
    </row>
    <row r="77" spans="1:5" s="58" customFormat="1" ht="12" customHeight="1" thickBot="1" x14ac:dyDescent="0.25">
      <c r="A77" s="242" t="s">
        <v>266</v>
      </c>
      <c r="B77" s="225" t="s">
        <v>245</v>
      </c>
      <c r="C77" s="213"/>
      <c r="D77" s="213"/>
      <c r="E77" s="140"/>
    </row>
    <row r="78" spans="1:5" s="57" customFormat="1" ht="12" customHeight="1" thickBot="1" x14ac:dyDescent="0.2">
      <c r="A78" s="243" t="s">
        <v>246</v>
      </c>
      <c r="B78" s="143" t="s">
        <v>247</v>
      </c>
      <c r="C78" s="209">
        <f>SUM(C79:C81)</f>
        <v>0</v>
      </c>
      <c r="D78" s="209">
        <f>SUM(D79:D81)</f>
        <v>0</v>
      </c>
      <c r="E78" s="136">
        <f>SUM(E79:E81)</f>
        <v>0</v>
      </c>
    </row>
    <row r="79" spans="1:5" s="58" customFormat="1" ht="12" customHeight="1" x14ac:dyDescent="0.2">
      <c r="A79" s="240" t="s">
        <v>267</v>
      </c>
      <c r="B79" s="223" t="s">
        <v>248</v>
      </c>
      <c r="C79" s="213"/>
      <c r="D79" s="213"/>
      <c r="E79" s="140"/>
    </row>
    <row r="80" spans="1:5" s="58" customFormat="1" ht="12" customHeight="1" x14ac:dyDescent="0.2">
      <c r="A80" s="241" t="s">
        <v>268</v>
      </c>
      <c r="B80" s="224" t="s">
        <v>249</v>
      </c>
      <c r="C80" s="213"/>
      <c r="D80" s="213"/>
      <c r="E80" s="140"/>
    </row>
    <row r="81" spans="1:5" s="58" customFormat="1" ht="12" customHeight="1" thickBot="1" x14ac:dyDescent="0.25">
      <c r="A81" s="242" t="s">
        <v>269</v>
      </c>
      <c r="B81" s="225" t="s">
        <v>539</v>
      </c>
      <c r="C81" s="213"/>
      <c r="D81" s="213"/>
      <c r="E81" s="140"/>
    </row>
    <row r="82" spans="1:5" s="58" customFormat="1" ht="12" customHeight="1" thickBot="1" x14ac:dyDescent="0.2">
      <c r="A82" s="243" t="s">
        <v>250</v>
      </c>
      <c r="B82" s="143" t="s">
        <v>270</v>
      </c>
      <c r="C82" s="209">
        <f>SUM(C83:C86)</f>
        <v>0</v>
      </c>
      <c r="D82" s="209">
        <f>SUM(D83:D86)</f>
        <v>0</v>
      </c>
      <c r="E82" s="136">
        <f>SUM(E83:E86)</f>
        <v>0</v>
      </c>
    </row>
    <row r="83" spans="1:5" s="58" customFormat="1" ht="12" customHeight="1" x14ac:dyDescent="0.2">
      <c r="A83" s="244" t="s">
        <v>251</v>
      </c>
      <c r="B83" s="223" t="s">
        <v>252</v>
      </c>
      <c r="C83" s="213"/>
      <c r="D83" s="213"/>
      <c r="E83" s="140"/>
    </row>
    <row r="84" spans="1:5" s="58" customFormat="1" ht="12" customHeight="1" x14ac:dyDescent="0.2">
      <c r="A84" s="245" t="s">
        <v>253</v>
      </c>
      <c r="B84" s="224" t="s">
        <v>254</v>
      </c>
      <c r="C84" s="213"/>
      <c r="D84" s="213"/>
      <c r="E84" s="140"/>
    </row>
    <row r="85" spans="1:5" s="58" customFormat="1" ht="12" customHeight="1" x14ac:dyDescent="0.2">
      <c r="A85" s="245" t="s">
        <v>255</v>
      </c>
      <c r="B85" s="224" t="s">
        <v>256</v>
      </c>
      <c r="C85" s="213"/>
      <c r="D85" s="213"/>
      <c r="E85" s="140"/>
    </row>
    <row r="86" spans="1:5" s="57" customFormat="1" ht="12" customHeight="1" thickBot="1" x14ac:dyDescent="0.25">
      <c r="A86" s="246" t="s">
        <v>257</v>
      </c>
      <c r="B86" s="225" t="s">
        <v>258</v>
      </c>
      <c r="C86" s="213"/>
      <c r="D86" s="213"/>
      <c r="E86" s="140"/>
    </row>
    <row r="87" spans="1:5" s="57" customFormat="1" ht="12" customHeight="1" thickBot="1" x14ac:dyDescent="0.2">
      <c r="A87" s="243" t="s">
        <v>259</v>
      </c>
      <c r="B87" s="143" t="s">
        <v>397</v>
      </c>
      <c r="C87" s="266"/>
      <c r="D87" s="266"/>
      <c r="E87" s="267"/>
    </row>
    <row r="88" spans="1:5" s="57" customFormat="1" ht="12" customHeight="1" thickBot="1" x14ac:dyDescent="0.2">
      <c r="A88" s="243" t="s">
        <v>418</v>
      </c>
      <c r="B88" s="143" t="s">
        <v>260</v>
      </c>
      <c r="C88" s="266"/>
      <c r="D88" s="266"/>
      <c r="E88" s="267"/>
    </row>
    <row r="89" spans="1:5" s="57" customFormat="1" ht="12" customHeight="1" thickBot="1" x14ac:dyDescent="0.2">
      <c r="A89" s="243" t="s">
        <v>419</v>
      </c>
      <c r="B89" s="230" t="s">
        <v>400</v>
      </c>
      <c r="C89" s="215">
        <f>+C66+C70+C75+C78+C82+C88+C87</f>
        <v>192019048</v>
      </c>
      <c r="D89" s="215">
        <f>+D66+D70+D75+D78+D82+D88+D87</f>
        <v>0</v>
      </c>
      <c r="E89" s="252">
        <f>+E66+E70+E75+E78+E82+E88+E87</f>
        <v>203758967</v>
      </c>
    </row>
    <row r="90" spans="1:5" s="57" customFormat="1" ht="12" customHeight="1" thickBot="1" x14ac:dyDescent="0.2">
      <c r="A90" s="247" t="s">
        <v>420</v>
      </c>
      <c r="B90" s="231" t="s">
        <v>421</v>
      </c>
      <c r="C90" s="215">
        <f>+C65+C89</f>
        <v>806829516</v>
      </c>
      <c r="D90" s="215">
        <f>+D65+D89</f>
        <v>0</v>
      </c>
      <c r="E90" s="252">
        <f>+E65+E89</f>
        <v>528488211</v>
      </c>
    </row>
    <row r="91" spans="1:5" s="58" customFormat="1" ht="15" customHeight="1" thickBot="1" x14ac:dyDescent="0.25">
      <c r="A91" s="111"/>
      <c r="B91" s="112"/>
      <c r="C91" s="191"/>
    </row>
    <row r="92" spans="1:5" s="50" customFormat="1" ht="16.5" customHeight="1" thickBot="1" x14ac:dyDescent="0.25">
      <c r="A92" s="484" t="s">
        <v>44</v>
      </c>
      <c r="B92" s="485"/>
      <c r="C92" s="485"/>
      <c r="D92" s="485"/>
      <c r="E92" s="486"/>
    </row>
    <row r="93" spans="1:5" s="59" customFormat="1" ht="12" customHeight="1" thickBot="1" x14ac:dyDescent="0.25">
      <c r="A93" s="217" t="s">
        <v>9</v>
      </c>
      <c r="B93" s="24" t="s">
        <v>425</v>
      </c>
      <c r="C93" s="208">
        <f>+C94+C95+C96+C97+C98+C111</f>
        <v>156608673</v>
      </c>
      <c r="D93" s="208">
        <f>+D94+D95+D96+D97+D98+D111</f>
        <v>0</v>
      </c>
      <c r="E93" s="281">
        <f>+E94+E95+E96+E97+E98+E111</f>
        <v>79930415</v>
      </c>
    </row>
    <row r="94" spans="1:5" ht="12" customHeight="1" x14ac:dyDescent="0.2">
      <c r="A94" s="248" t="s">
        <v>67</v>
      </c>
      <c r="B94" s="8" t="s">
        <v>38</v>
      </c>
      <c r="C94" s="288">
        <v>34247400</v>
      </c>
      <c r="D94" s="288"/>
      <c r="E94" s="282">
        <v>17222521</v>
      </c>
    </row>
    <row r="95" spans="1:5" ht="12" customHeight="1" x14ac:dyDescent="0.2">
      <c r="A95" s="241" t="s">
        <v>68</v>
      </c>
      <c r="B95" s="6" t="s">
        <v>128</v>
      </c>
      <c r="C95" s="210">
        <v>6732529</v>
      </c>
      <c r="D95" s="210"/>
      <c r="E95" s="137">
        <v>3177658</v>
      </c>
    </row>
    <row r="96" spans="1:5" ht="12" customHeight="1" x14ac:dyDescent="0.2">
      <c r="A96" s="241" t="s">
        <v>69</v>
      </c>
      <c r="B96" s="6" t="s">
        <v>95</v>
      </c>
      <c r="C96" s="212">
        <v>65938129</v>
      </c>
      <c r="D96" s="210"/>
      <c r="E96" s="139">
        <v>38077359</v>
      </c>
    </row>
    <row r="97" spans="1:5" ht="12" customHeight="1" x14ac:dyDescent="0.2">
      <c r="A97" s="241" t="s">
        <v>70</v>
      </c>
      <c r="B97" s="9" t="s">
        <v>129</v>
      </c>
      <c r="C97" s="212">
        <v>10180000</v>
      </c>
      <c r="D97" s="302"/>
      <c r="E97" s="139">
        <v>1571677</v>
      </c>
    </row>
    <row r="98" spans="1:5" ht="12" customHeight="1" x14ac:dyDescent="0.2">
      <c r="A98" s="241" t="s">
        <v>79</v>
      </c>
      <c r="B98" s="17" t="s">
        <v>130</v>
      </c>
      <c r="C98" s="212">
        <v>37010615</v>
      </c>
      <c r="D98" s="302"/>
      <c r="E98" s="139">
        <v>19881200</v>
      </c>
    </row>
    <row r="99" spans="1:5" ht="12" customHeight="1" x14ac:dyDescent="0.2">
      <c r="A99" s="241" t="s">
        <v>71</v>
      </c>
      <c r="B99" s="6" t="s">
        <v>422</v>
      </c>
      <c r="C99" s="212"/>
      <c r="D99" s="302"/>
      <c r="E99" s="139">
        <v>26896</v>
      </c>
    </row>
    <row r="100" spans="1:5" ht="12" customHeight="1" x14ac:dyDescent="0.2">
      <c r="A100" s="241" t="s">
        <v>72</v>
      </c>
      <c r="B100" s="69" t="s">
        <v>363</v>
      </c>
      <c r="C100" s="212"/>
      <c r="D100" s="302"/>
      <c r="E100" s="139"/>
    </row>
    <row r="101" spans="1:5" ht="12" customHeight="1" x14ac:dyDescent="0.2">
      <c r="A101" s="241" t="s">
        <v>80</v>
      </c>
      <c r="B101" s="69" t="s">
        <v>362</v>
      </c>
      <c r="C101" s="212"/>
      <c r="D101" s="302"/>
      <c r="E101" s="139"/>
    </row>
    <row r="102" spans="1:5" ht="12" customHeight="1" x14ac:dyDescent="0.2">
      <c r="A102" s="241" t="s">
        <v>81</v>
      </c>
      <c r="B102" s="69" t="s">
        <v>276</v>
      </c>
      <c r="C102" s="212"/>
      <c r="D102" s="302"/>
      <c r="E102" s="139"/>
    </row>
    <row r="103" spans="1:5" ht="12" customHeight="1" x14ac:dyDescent="0.2">
      <c r="A103" s="241" t="s">
        <v>82</v>
      </c>
      <c r="B103" s="70" t="s">
        <v>277</v>
      </c>
      <c r="C103" s="212"/>
      <c r="D103" s="302"/>
      <c r="E103" s="139"/>
    </row>
    <row r="104" spans="1:5" ht="12" customHeight="1" x14ac:dyDescent="0.2">
      <c r="A104" s="241" t="s">
        <v>83</v>
      </c>
      <c r="B104" s="70" t="s">
        <v>278</v>
      </c>
      <c r="C104" s="212"/>
      <c r="D104" s="302"/>
      <c r="E104" s="139"/>
    </row>
    <row r="105" spans="1:5" ht="12" customHeight="1" x14ac:dyDescent="0.2">
      <c r="A105" s="241" t="s">
        <v>85</v>
      </c>
      <c r="B105" s="69" t="s">
        <v>279</v>
      </c>
      <c r="C105" s="212">
        <v>3430615</v>
      </c>
      <c r="D105" s="302"/>
      <c r="E105" s="139">
        <v>1831318</v>
      </c>
    </row>
    <row r="106" spans="1:5" ht="12" customHeight="1" x14ac:dyDescent="0.2">
      <c r="A106" s="241" t="s">
        <v>131</v>
      </c>
      <c r="B106" s="69" t="s">
        <v>280</v>
      </c>
      <c r="C106" s="212"/>
      <c r="D106" s="302"/>
      <c r="E106" s="139"/>
    </row>
    <row r="107" spans="1:5" ht="12" customHeight="1" x14ac:dyDescent="0.2">
      <c r="A107" s="241" t="s">
        <v>274</v>
      </c>
      <c r="B107" s="70" t="s">
        <v>281</v>
      </c>
      <c r="C107" s="210"/>
      <c r="D107" s="302"/>
      <c r="E107" s="139"/>
    </row>
    <row r="108" spans="1:5" ht="12" customHeight="1" x14ac:dyDescent="0.2">
      <c r="A108" s="249" t="s">
        <v>275</v>
      </c>
      <c r="B108" s="71" t="s">
        <v>282</v>
      </c>
      <c r="C108" s="212"/>
      <c r="D108" s="302"/>
      <c r="E108" s="139"/>
    </row>
    <row r="109" spans="1:5" ht="12" customHeight="1" x14ac:dyDescent="0.2">
      <c r="A109" s="241" t="s">
        <v>360</v>
      </c>
      <c r="B109" s="71" t="s">
        <v>283</v>
      </c>
      <c r="C109" s="212"/>
      <c r="D109" s="302"/>
      <c r="E109" s="139"/>
    </row>
    <row r="110" spans="1:5" ht="12" customHeight="1" x14ac:dyDescent="0.2">
      <c r="A110" s="241" t="s">
        <v>361</v>
      </c>
      <c r="B110" s="70" t="s">
        <v>284</v>
      </c>
      <c r="C110" s="210">
        <v>33580000</v>
      </c>
      <c r="D110" s="301"/>
      <c r="E110" s="137">
        <v>18022986</v>
      </c>
    </row>
    <row r="111" spans="1:5" ht="12" customHeight="1" x14ac:dyDescent="0.2">
      <c r="A111" s="241" t="s">
        <v>365</v>
      </c>
      <c r="B111" s="9" t="s">
        <v>39</v>
      </c>
      <c r="C111" s="210">
        <v>2500000</v>
      </c>
      <c r="D111" s="301"/>
      <c r="E111" s="137"/>
    </row>
    <row r="112" spans="1:5" ht="12" customHeight="1" x14ac:dyDescent="0.2">
      <c r="A112" s="242" t="s">
        <v>366</v>
      </c>
      <c r="B112" s="6" t="s">
        <v>423</v>
      </c>
      <c r="C112" s="212">
        <v>2500000</v>
      </c>
      <c r="D112" s="302"/>
      <c r="E112" s="139"/>
    </row>
    <row r="113" spans="1:5" ht="12" customHeight="1" thickBot="1" x14ac:dyDescent="0.25">
      <c r="A113" s="250" t="s">
        <v>367</v>
      </c>
      <c r="B113" s="72" t="s">
        <v>424</v>
      </c>
      <c r="C113" s="289"/>
      <c r="D113" s="379"/>
      <c r="E113" s="283"/>
    </row>
    <row r="114" spans="1:5" ht="12" customHeight="1" thickBot="1" x14ac:dyDescent="0.25">
      <c r="A114" s="25" t="s">
        <v>10</v>
      </c>
      <c r="B114" s="23" t="s">
        <v>285</v>
      </c>
      <c r="C114" s="209">
        <f>+C115+C117+C119</f>
        <v>485103435</v>
      </c>
      <c r="D114" s="299">
        <f>+D115+D117+D119</f>
        <v>0</v>
      </c>
      <c r="E114" s="136">
        <f>+E115+E117+E119</f>
        <v>63937666</v>
      </c>
    </row>
    <row r="115" spans="1:5" ht="12" customHeight="1" x14ac:dyDescent="0.2">
      <c r="A115" s="240" t="s">
        <v>73</v>
      </c>
      <c r="B115" s="6" t="s">
        <v>159</v>
      </c>
      <c r="C115" s="211">
        <v>478333435</v>
      </c>
      <c r="D115" s="300"/>
      <c r="E115" s="138">
        <v>59737666</v>
      </c>
    </row>
    <row r="116" spans="1:5" ht="12" customHeight="1" x14ac:dyDescent="0.2">
      <c r="A116" s="240" t="s">
        <v>74</v>
      </c>
      <c r="B116" s="10" t="s">
        <v>289</v>
      </c>
      <c r="C116" s="211">
        <v>457193247</v>
      </c>
      <c r="D116" s="300"/>
      <c r="E116" s="138">
        <v>42216975</v>
      </c>
    </row>
    <row r="117" spans="1:5" ht="12" customHeight="1" x14ac:dyDescent="0.2">
      <c r="A117" s="240" t="s">
        <v>75</v>
      </c>
      <c r="B117" s="10" t="s">
        <v>132</v>
      </c>
      <c r="C117" s="210">
        <v>1270000</v>
      </c>
      <c r="D117" s="301"/>
      <c r="E117" s="137"/>
    </row>
    <row r="118" spans="1:5" ht="12" customHeight="1" x14ac:dyDescent="0.2">
      <c r="A118" s="240" t="s">
        <v>76</v>
      </c>
      <c r="B118" s="10" t="s">
        <v>290</v>
      </c>
      <c r="C118" s="210"/>
      <c r="D118" s="301"/>
      <c r="E118" s="137"/>
    </row>
    <row r="119" spans="1:5" ht="12" customHeight="1" x14ac:dyDescent="0.2">
      <c r="A119" s="240" t="s">
        <v>77</v>
      </c>
      <c r="B119" s="145" t="s">
        <v>161</v>
      </c>
      <c r="C119" s="210">
        <v>5500000</v>
      </c>
      <c r="D119" s="301"/>
      <c r="E119" s="137">
        <v>4200000</v>
      </c>
    </row>
    <row r="120" spans="1:5" ht="12" customHeight="1" x14ac:dyDescent="0.2">
      <c r="A120" s="240" t="s">
        <v>84</v>
      </c>
      <c r="B120" s="144" t="s">
        <v>352</v>
      </c>
      <c r="C120" s="210"/>
      <c r="D120" s="301"/>
      <c r="E120" s="137"/>
    </row>
    <row r="121" spans="1:5" ht="12" customHeight="1" x14ac:dyDescent="0.2">
      <c r="A121" s="240" t="s">
        <v>86</v>
      </c>
      <c r="B121" s="219" t="s">
        <v>295</v>
      </c>
      <c r="C121" s="210"/>
      <c r="D121" s="301"/>
      <c r="E121" s="137"/>
    </row>
    <row r="122" spans="1:5" ht="12" customHeight="1" x14ac:dyDescent="0.2">
      <c r="A122" s="240" t="s">
        <v>133</v>
      </c>
      <c r="B122" s="70" t="s">
        <v>278</v>
      </c>
      <c r="C122" s="210"/>
      <c r="D122" s="301"/>
      <c r="E122" s="137"/>
    </row>
    <row r="123" spans="1:5" ht="12" customHeight="1" x14ac:dyDescent="0.2">
      <c r="A123" s="240" t="s">
        <v>134</v>
      </c>
      <c r="B123" s="70" t="s">
        <v>294</v>
      </c>
      <c r="C123" s="210"/>
      <c r="D123" s="301"/>
      <c r="E123" s="137"/>
    </row>
    <row r="124" spans="1:5" ht="12" customHeight="1" x14ac:dyDescent="0.2">
      <c r="A124" s="240" t="s">
        <v>135</v>
      </c>
      <c r="B124" s="70" t="s">
        <v>293</v>
      </c>
      <c r="C124" s="210"/>
      <c r="D124" s="301"/>
      <c r="E124" s="137"/>
    </row>
    <row r="125" spans="1:5" ht="12" customHeight="1" x14ac:dyDescent="0.2">
      <c r="A125" s="240" t="s">
        <v>286</v>
      </c>
      <c r="B125" s="70" t="s">
        <v>281</v>
      </c>
      <c r="C125" s="210">
        <v>2000000</v>
      </c>
      <c r="D125" s="301"/>
      <c r="E125" s="137">
        <v>700000</v>
      </c>
    </row>
    <row r="126" spans="1:5" ht="12" customHeight="1" x14ac:dyDescent="0.2">
      <c r="A126" s="240" t="s">
        <v>287</v>
      </c>
      <c r="B126" s="70" t="s">
        <v>292</v>
      </c>
      <c r="C126" s="210"/>
      <c r="D126" s="301"/>
      <c r="E126" s="137"/>
    </row>
    <row r="127" spans="1:5" ht="12" customHeight="1" thickBot="1" x14ac:dyDescent="0.25">
      <c r="A127" s="249" t="s">
        <v>288</v>
      </c>
      <c r="B127" s="70" t="s">
        <v>291</v>
      </c>
      <c r="C127" s="212">
        <v>3500000</v>
      </c>
      <c r="D127" s="302"/>
      <c r="E127" s="139">
        <v>3500000</v>
      </c>
    </row>
    <row r="128" spans="1:5" ht="12" customHeight="1" thickBot="1" x14ac:dyDescent="0.25">
      <c r="A128" s="25" t="s">
        <v>11</v>
      </c>
      <c r="B128" s="63" t="s">
        <v>370</v>
      </c>
      <c r="C128" s="209">
        <f>+C93+C114</f>
        <v>641712108</v>
      </c>
      <c r="D128" s="299">
        <f>+D93+D114</f>
        <v>0</v>
      </c>
      <c r="E128" s="136">
        <f>+E93+E114</f>
        <v>143868081</v>
      </c>
    </row>
    <row r="129" spans="1:11" ht="12" customHeight="1" thickBot="1" x14ac:dyDescent="0.25">
      <c r="A129" s="25" t="s">
        <v>12</v>
      </c>
      <c r="B129" s="63" t="s">
        <v>371</v>
      </c>
      <c r="C129" s="209">
        <f>+C130+C131+C132</f>
        <v>0</v>
      </c>
      <c r="D129" s="299">
        <f>+D130+D131+D132</f>
        <v>0</v>
      </c>
      <c r="E129" s="136">
        <f>+E130+E131+E132</f>
        <v>0</v>
      </c>
    </row>
    <row r="130" spans="1:11" s="59" customFormat="1" ht="12" customHeight="1" x14ac:dyDescent="0.2">
      <c r="A130" s="240" t="s">
        <v>193</v>
      </c>
      <c r="B130" s="7" t="s">
        <v>428</v>
      </c>
      <c r="C130" s="210"/>
      <c r="D130" s="301"/>
      <c r="E130" s="137"/>
    </row>
    <row r="131" spans="1:11" ht="12" customHeight="1" x14ac:dyDescent="0.2">
      <c r="A131" s="240" t="s">
        <v>194</v>
      </c>
      <c r="B131" s="7" t="s">
        <v>379</v>
      </c>
      <c r="C131" s="210"/>
      <c r="D131" s="301"/>
      <c r="E131" s="137"/>
    </row>
    <row r="132" spans="1:11" ht="12" customHeight="1" thickBot="1" x14ac:dyDescent="0.25">
      <c r="A132" s="249" t="s">
        <v>195</v>
      </c>
      <c r="B132" s="5" t="s">
        <v>427</v>
      </c>
      <c r="C132" s="210"/>
      <c r="D132" s="301"/>
      <c r="E132" s="137"/>
    </row>
    <row r="133" spans="1:11" ht="12" customHeight="1" thickBot="1" x14ac:dyDescent="0.25">
      <c r="A133" s="25" t="s">
        <v>13</v>
      </c>
      <c r="B133" s="63" t="s">
        <v>372</v>
      </c>
      <c r="C133" s="209">
        <f>+C134+C135+C136+C137+C138+C139</f>
        <v>0</v>
      </c>
      <c r="D133" s="299">
        <f>+D134+D135+D136+D137+D138+D139</f>
        <v>0</v>
      </c>
      <c r="E133" s="136">
        <f>+E134+E135+E136+E137+E138+E139</f>
        <v>0</v>
      </c>
    </row>
    <row r="134" spans="1:11" ht="12" customHeight="1" x14ac:dyDescent="0.2">
      <c r="A134" s="240" t="s">
        <v>60</v>
      </c>
      <c r="B134" s="7" t="s">
        <v>381</v>
      </c>
      <c r="C134" s="210"/>
      <c r="D134" s="301"/>
      <c r="E134" s="137"/>
    </row>
    <row r="135" spans="1:11" ht="12" customHeight="1" x14ac:dyDescent="0.2">
      <c r="A135" s="240" t="s">
        <v>61</v>
      </c>
      <c r="B135" s="7" t="s">
        <v>373</v>
      </c>
      <c r="C135" s="210"/>
      <c r="D135" s="301"/>
      <c r="E135" s="137"/>
    </row>
    <row r="136" spans="1:11" ht="12" customHeight="1" x14ac:dyDescent="0.2">
      <c r="A136" s="240" t="s">
        <v>62</v>
      </c>
      <c r="B136" s="7" t="s">
        <v>374</v>
      </c>
      <c r="C136" s="210"/>
      <c r="D136" s="301"/>
      <c r="E136" s="137"/>
    </row>
    <row r="137" spans="1:11" ht="12" customHeight="1" x14ac:dyDescent="0.2">
      <c r="A137" s="240" t="s">
        <v>120</v>
      </c>
      <c r="B137" s="7" t="s">
        <v>426</v>
      </c>
      <c r="C137" s="210"/>
      <c r="D137" s="301"/>
      <c r="E137" s="137"/>
    </row>
    <row r="138" spans="1:11" ht="12" customHeight="1" x14ac:dyDescent="0.2">
      <c r="A138" s="240" t="s">
        <v>121</v>
      </c>
      <c r="B138" s="7" t="s">
        <v>376</v>
      </c>
      <c r="C138" s="210"/>
      <c r="D138" s="301"/>
      <c r="E138" s="137"/>
    </row>
    <row r="139" spans="1:11" s="59" customFormat="1" ht="12" customHeight="1" thickBot="1" x14ac:dyDescent="0.25">
      <c r="A139" s="249" t="s">
        <v>122</v>
      </c>
      <c r="B139" s="5" t="s">
        <v>377</v>
      </c>
      <c r="C139" s="210"/>
      <c r="D139" s="301"/>
      <c r="E139" s="137"/>
    </row>
    <row r="140" spans="1:11" ht="12" customHeight="1" thickBot="1" x14ac:dyDescent="0.25">
      <c r="A140" s="25" t="s">
        <v>14</v>
      </c>
      <c r="B140" s="63" t="s">
        <v>441</v>
      </c>
      <c r="C140" s="215">
        <f>+C141+C142+C144+C145+C143</f>
        <v>165117408</v>
      </c>
      <c r="D140" s="303">
        <f>+D141+D142+D144+D145+D143</f>
        <v>0</v>
      </c>
      <c r="E140" s="252">
        <f>+E141+E142+E144+E145+E143</f>
        <v>79018869</v>
      </c>
      <c r="K140" s="120"/>
    </row>
    <row r="141" spans="1:11" x14ac:dyDescent="0.2">
      <c r="A141" s="240" t="s">
        <v>63</v>
      </c>
      <c r="B141" s="7" t="s">
        <v>296</v>
      </c>
      <c r="C141" s="210"/>
      <c r="D141" s="301"/>
      <c r="E141" s="137"/>
    </row>
    <row r="142" spans="1:11" ht="12" customHeight="1" x14ac:dyDescent="0.2">
      <c r="A142" s="240" t="s">
        <v>64</v>
      </c>
      <c r="B142" s="7" t="s">
        <v>297</v>
      </c>
      <c r="C142" s="210"/>
      <c r="D142" s="301"/>
      <c r="E142" s="137">
        <v>3680858</v>
      </c>
    </row>
    <row r="143" spans="1:11" ht="12" customHeight="1" x14ac:dyDescent="0.2">
      <c r="A143" s="240" t="s">
        <v>213</v>
      </c>
      <c r="B143" s="7" t="s">
        <v>440</v>
      </c>
      <c r="C143" s="210">
        <v>165117408</v>
      </c>
      <c r="D143" s="301"/>
      <c r="E143" s="137">
        <v>75338011</v>
      </c>
    </row>
    <row r="144" spans="1:11" s="59" customFormat="1" ht="12" customHeight="1" x14ac:dyDescent="0.2">
      <c r="A144" s="240" t="s">
        <v>214</v>
      </c>
      <c r="B144" s="7" t="s">
        <v>386</v>
      </c>
      <c r="C144" s="210"/>
      <c r="D144" s="301"/>
      <c r="E144" s="137"/>
    </row>
    <row r="145" spans="1:5" s="59" customFormat="1" ht="12" customHeight="1" thickBot="1" x14ac:dyDescent="0.25">
      <c r="A145" s="249" t="s">
        <v>215</v>
      </c>
      <c r="B145" s="5" t="s">
        <v>316</v>
      </c>
      <c r="C145" s="210"/>
      <c r="D145" s="301"/>
      <c r="E145" s="137"/>
    </row>
    <row r="146" spans="1:5" s="59" customFormat="1" ht="12" customHeight="1" thickBot="1" x14ac:dyDescent="0.25">
      <c r="A146" s="25" t="s">
        <v>15</v>
      </c>
      <c r="B146" s="63" t="s">
        <v>387</v>
      </c>
      <c r="C146" s="291">
        <f>+C147+C148+C149+C150+C151</f>
        <v>0</v>
      </c>
      <c r="D146" s="304">
        <f>+D147+D148+D149+D150+D151</f>
        <v>0</v>
      </c>
      <c r="E146" s="285">
        <f>+E147+E148+E149+E150+E151</f>
        <v>0</v>
      </c>
    </row>
    <row r="147" spans="1:5" s="59" customFormat="1" ht="12" customHeight="1" x14ac:dyDescent="0.2">
      <c r="A147" s="240" t="s">
        <v>65</v>
      </c>
      <c r="B147" s="7" t="s">
        <v>382</v>
      </c>
      <c r="C147" s="210"/>
      <c r="D147" s="301"/>
      <c r="E147" s="137"/>
    </row>
    <row r="148" spans="1:5" s="59" customFormat="1" ht="12" customHeight="1" x14ac:dyDescent="0.2">
      <c r="A148" s="240" t="s">
        <v>66</v>
      </c>
      <c r="B148" s="7" t="s">
        <v>389</v>
      </c>
      <c r="C148" s="210"/>
      <c r="D148" s="301"/>
      <c r="E148" s="137"/>
    </row>
    <row r="149" spans="1:5" s="59" customFormat="1" ht="12" customHeight="1" x14ac:dyDescent="0.2">
      <c r="A149" s="240" t="s">
        <v>225</v>
      </c>
      <c r="B149" s="7" t="s">
        <v>384</v>
      </c>
      <c r="C149" s="210"/>
      <c r="D149" s="301"/>
      <c r="E149" s="137"/>
    </row>
    <row r="150" spans="1:5" s="59" customFormat="1" ht="12" customHeight="1" x14ac:dyDescent="0.2">
      <c r="A150" s="240" t="s">
        <v>226</v>
      </c>
      <c r="B150" s="7" t="s">
        <v>429</v>
      </c>
      <c r="C150" s="210"/>
      <c r="D150" s="301"/>
      <c r="E150" s="137"/>
    </row>
    <row r="151" spans="1:5" ht="12.75" customHeight="1" thickBot="1" x14ac:dyDescent="0.25">
      <c r="A151" s="249" t="s">
        <v>388</v>
      </c>
      <c r="B151" s="5" t="s">
        <v>391</v>
      </c>
      <c r="C151" s="212"/>
      <c r="D151" s="302"/>
      <c r="E151" s="139"/>
    </row>
    <row r="152" spans="1:5" ht="12.75" customHeight="1" thickBot="1" x14ac:dyDescent="0.25">
      <c r="A152" s="280" t="s">
        <v>16</v>
      </c>
      <c r="B152" s="63" t="s">
        <v>392</v>
      </c>
      <c r="C152" s="291"/>
      <c r="D152" s="304"/>
      <c r="E152" s="285"/>
    </row>
    <row r="153" spans="1:5" ht="12.75" customHeight="1" thickBot="1" x14ac:dyDescent="0.25">
      <c r="A153" s="280" t="s">
        <v>17</v>
      </c>
      <c r="B153" s="63" t="s">
        <v>393</v>
      </c>
      <c r="C153" s="291"/>
      <c r="D153" s="304"/>
      <c r="E153" s="285"/>
    </row>
    <row r="154" spans="1:5" ht="12" customHeight="1" thickBot="1" x14ac:dyDescent="0.25">
      <c r="A154" s="25" t="s">
        <v>18</v>
      </c>
      <c r="B154" s="63" t="s">
        <v>395</v>
      </c>
      <c r="C154" s="293">
        <f>+C129+C133+C140+C146+C152+C153</f>
        <v>165117408</v>
      </c>
      <c r="D154" s="306">
        <f>+D129+D133+D140+D146+D152+D153</f>
        <v>0</v>
      </c>
      <c r="E154" s="287">
        <f>+E129+E133+E140+E146+E152+E153</f>
        <v>79018869</v>
      </c>
    </row>
    <row r="155" spans="1:5" ht="15" customHeight="1" thickBot="1" x14ac:dyDescent="0.25">
      <c r="A155" s="251" t="s">
        <v>19</v>
      </c>
      <c r="B155" s="196" t="s">
        <v>394</v>
      </c>
      <c r="C155" s="293">
        <f>+C128+C154</f>
        <v>806829516</v>
      </c>
      <c r="D155" s="306">
        <f>+D128+D154</f>
        <v>0</v>
      </c>
      <c r="E155" s="287">
        <f>+E128+E154</f>
        <v>222886950</v>
      </c>
    </row>
    <row r="156" spans="1:5" ht="13.5" thickBot="1" x14ac:dyDescent="0.25">
      <c r="A156" s="199"/>
      <c r="B156" s="200"/>
      <c r="C156" s="201"/>
      <c r="D156" s="201"/>
      <c r="E156" s="201"/>
    </row>
    <row r="157" spans="1:5" ht="15" customHeight="1" thickBot="1" x14ac:dyDescent="0.25">
      <c r="A157" s="118" t="s">
        <v>531</v>
      </c>
      <c r="B157" s="119"/>
      <c r="C157" s="378">
        <v>15</v>
      </c>
      <c r="D157" s="378"/>
      <c r="E157" s="377">
        <v>15</v>
      </c>
    </row>
    <row r="158" spans="1:5" ht="14.25" customHeight="1" thickBot="1" x14ac:dyDescent="0.25">
      <c r="A158" s="118" t="s">
        <v>532</v>
      </c>
      <c r="B158" s="119"/>
      <c r="C158" s="378">
        <v>8</v>
      </c>
      <c r="D158" s="378"/>
      <c r="E158" s="377">
        <v>8</v>
      </c>
    </row>
  </sheetData>
  <sheetProtection formatCells="0"/>
  <mergeCells count="4">
    <mergeCell ref="A7:E7"/>
    <mergeCell ref="B2:D2"/>
    <mergeCell ref="B3:D3"/>
    <mergeCell ref="A92:E92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BC43F-3F8A-4A57-97F9-AD8F810B52BD}">
  <sheetPr>
    <tabColor rgb="FF92D050"/>
  </sheetPr>
  <dimension ref="A1:K158"/>
  <sheetViews>
    <sheetView topLeftCell="A119" zoomScale="130" zoomScaleNormal="130" zoomScaleSheetLayoutView="100" workbookViewId="0">
      <selection activeCell="C157" sqref="C157:E158"/>
    </sheetView>
  </sheetViews>
  <sheetFormatPr defaultRowHeight="12.75" x14ac:dyDescent="0.2"/>
  <cols>
    <col min="1" max="1" width="16.1640625" style="202" customWidth="1"/>
    <col min="2" max="2" width="62" style="203" customWidth="1"/>
    <col min="3" max="3" width="14.1640625" style="204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102"/>
      <c r="B1" s="104"/>
      <c r="E1" s="368" t="s">
        <v>487</v>
      </c>
    </row>
    <row r="2" spans="1:5" s="55" customFormat="1" ht="21" customHeight="1" thickBot="1" x14ac:dyDescent="0.25">
      <c r="A2" s="369" t="s">
        <v>48</v>
      </c>
      <c r="B2" s="487" t="s">
        <v>541</v>
      </c>
      <c r="C2" s="487"/>
      <c r="D2" s="487"/>
      <c r="E2" s="370" t="s">
        <v>42</v>
      </c>
    </row>
    <row r="3" spans="1:5" s="55" customFormat="1" ht="24.75" thickBot="1" x14ac:dyDescent="0.25">
      <c r="A3" s="369" t="s">
        <v>141</v>
      </c>
      <c r="B3" s="487" t="s">
        <v>343</v>
      </c>
      <c r="C3" s="487"/>
      <c r="D3" s="487"/>
      <c r="E3" s="371" t="s">
        <v>46</v>
      </c>
    </row>
    <row r="4" spans="1:5" s="56" customFormat="1" ht="15.95" customHeight="1" thickBot="1" x14ac:dyDescent="0.3">
      <c r="A4" s="105"/>
      <c r="B4" s="105"/>
      <c r="C4" s="106"/>
      <c r="E4" s="106" t="str">
        <f>'6.1. sz. mell'!E4</f>
        <v xml:space="preserve"> Forintban!</v>
      </c>
    </row>
    <row r="5" spans="1:5" ht="24.75" thickBot="1" x14ac:dyDescent="0.25">
      <c r="A5" s="216" t="s">
        <v>142</v>
      </c>
      <c r="B5" s="107" t="s">
        <v>530</v>
      </c>
      <c r="C5" s="107" t="s">
        <v>484</v>
      </c>
      <c r="D5" s="91" t="s">
        <v>485</v>
      </c>
      <c r="E5" s="438" t="str">
        <f>+CONCATENATE("Teljesítés",CHAR(10),LEFT(ÖSSZEFÜGGÉSEK!A6,4),". VI. 30.")</f>
        <v>Teljesítés
2018. VI. 30.</v>
      </c>
    </row>
    <row r="6" spans="1:5" s="50" customFormat="1" ht="12.95" customHeight="1" thickBot="1" x14ac:dyDescent="0.25">
      <c r="A6" s="93" t="s">
        <v>409</v>
      </c>
      <c r="B6" s="94" t="s">
        <v>410</v>
      </c>
      <c r="C6" s="94" t="s">
        <v>411</v>
      </c>
      <c r="D6" s="372" t="s">
        <v>413</v>
      </c>
      <c r="E6" s="95" t="s">
        <v>412</v>
      </c>
    </row>
    <row r="7" spans="1:5" s="50" customFormat="1" ht="15.95" customHeight="1" thickBot="1" x14ac:dyDescent="0.25">
      <c r="A7" s="484" t="s">
        <v>43</v>
      </c>
      <c r="B7" s="485"/>
      <c r="C7" s="485"/>
      <c r="D7" s="485"/>
      <c r="E7" s="486"/>
    </row>
    <row r="8" spans="1:5" s="50" customFormat="1" ht="12" customHeight="1" thickBot="1" x14ac:dyDescent="0.25">
      <c r="A8" s="25" t="s">
        <v>9</v>
      </c>
      <c r="B8" s="19" t="s">
        <v>178</v>
      </c>
      <c r="C8" s="209">
        <f>+C9+C10+C11+C12+C13+C14</f>
        <v>109212674</v>
      </c>
      <c r="D8" s="299">
        <f>+D9+D10+D11+D12+D13+D14</f>
        <v>0</v>
      </c>
      <c r="E8" s="136">
        <f>+E9+E10+E11+E12+E13+E14</f>
        <v>58133251</v>
      </c>
    </row>
    <row r="9" spans="1:5" s="57" customFormat="1" ht="12" customHeight="1" x14ac:dyDescent="0.2">
      <c r="A9" s="240" t="s">
        <v>67</v>
      </c>
      <c r="B9" s="223" t="s">
        <v>179</v>
      </c>
      <c r="C9" s="211">
        <v>30667486</v>
      </c>
      <c r="D9" s="300"/>
      <c r="E9" s="138">
        <v>15981863</v>
      </c>
    </row>
    <row r="10" spans="1:5" s="58" customFormat="1" ht="12" customHeight="1" x14ac:dyDescent="0.2">
      <c r="A10" s="241" t="s">
        <v>68</v>
      </c>
      <c r="B10" s="224" t="s">
        <v>180</v>
      </c>
      <c r="C10" s="210">
        <v>46445433</v>
      </c>
      <c r="D10" s="301"/>
      <c r="E10" s="137">
        <v>23430554</v>
      </c>
    </row>
    <row r="11" spans="1:5" s="58" customFormat="1" ht="12" customHeight="1" x14ac:dyDescent="0.2">
      <c r="A11" s="241" t="s">
        <v>69</v>
      </c>
      <c r="B11" s="224" t="s">
        <v>181</v>
      </c>
      <c r="C11" s="210">
        <v>29146265</v>
      </c>
      <c r="D11" s="301"/>
      <c r="E11" s="137">
        <v>16083375</v>
      </c>
    </row>
    <row r="12" spans="1:5" s="58" customFormat="1" ht="12" customHeight="1" x14ac:dyDescent="0.2">
      <c r="A12" s="241" t="s">
        <v>70</v>
      </c>
      <c r="B12" s="224" t="s">
        <v>182</v>
      </c>
      <c r="C12" s="210">
        <v>2697090</v>
      </c>
      <c r="D12" s="301"/>
      <c r="E12" s="137">
        <v>1810816</v>
      </c>
    </row>
    <row r="13" spans="1:5" s="58" customFormat="1" ht="12" customHeight="1" x14ac:dyDescent="0.2">
      <c r="A13" s="241" t="s">
        <v>102</v>
      </c>
      <c r="B13" s="224" t="s">
        <v>417</v>
      </c>
      <c r="C13" s="210">
        <v>256400</v>
      </c>
      <c r="D13" s="301"/>
      <c r="E13" s="137">
        <v>826643</v>
      </c>
    </row>
    <row r="14" spans="1:5" s="57" customFormat="1" ht="12" customHeight="1" thickBot="1" x14ac:dyDescent="0.25">
      <c r="A14" s="242" t="s">
        <v>71</v>
      </c>
      <c r="B14" s="225" t="s">
        <v>355</v>
      </c>
      <c r="C14" s="210"/>
      <c r="D14" s="301"/>
      <c r="E14" s="137"/>
    </row>
    <row r="15" spans="1:5" s="57" customFormat="1" ht="12" customHeight="1" thickBot="1" x14ac:dyDescent="0.25">
      <c r="A15" s="25" t="s">
        <v>10</v>
      </c>
      <c r="B15" s="143" t="s">
        <v>183</v>
      </c>
      <c r="C15" s="209">
        <f>+C16+C17+C18+C19+C20</f>
        <v>14608139</v>
      </c>
      <c r="D15" s="299">
        <f>+D16+D17+D18+D19+D20</f>
        <v>0</v>
      </c>
      <c r="E15" s="136">
        <f>+E16+E17+E18+E19+E20</f>
        <v>6660134</v>
      </c>
    </row>
    <row r="16" spans="1:5" s="57" customFormat="1" ht="12" customHeight="1" x14ac:dyDescent="0.2">
      <c r="A16" s="240" t="s">
        <v>73</v>
      </c>
      <c r="B16" s="223" t="s">
        <v>184</v>
      </c>
      <c r="C16" s="211"/>
      <c r="D16" s="300"/>
      <c r="E16" s="138"/>
    </row>
    <row r="17" spans="1:5" s="57" customFormat="1" ht="12" customHeight="1" x14ac:dyDescent="0.2">
      <c r="A17" s="241" t="s">
        <v>74</v>
      </c>
      <c r="B17" s="224" t="s">
        <v>185</v>
      </c>
      <c r="C17" s="210"/>
      <c r="D17" s="301"/>
      <c r="E17" s="137"/>
    </row>
    <row r="18" spans="1:5" s="57" customFormat="1" ht="12" customHeight="1" x14ac:dyDescent="0.2">
      <c r="A18" s="241" t="s">
        <v>75</v>
      </c>
      <c r="B18" s="224" t="s">
        <v>346</v>
      </c>
      <c r="C18" s="210"/>
      <c r="D18" s="301"/>
      <c r="E18" s="137"/>
    </row>
    <row r="19" spans="1:5" s="57" customFormat="1" ht="12" customHeight="1" x14ac:dyDescent="0.2">
      <c r="A19" s="241" t="s">
        <v>76</v>
      </c>
      <c r="B19" s="224" t="s">
        <v>347</v>
      </c>
      <c r="C19" s="210"/>
      <c r="D19" s="301"/>
      <c r="E19" s="137"/>
    </row>
    <row r="20" spans="1:5" s="57" customFormat="1" ht="12" customHeight="1" x14ac:dyDescent="0.2">
      <c r="A20" s="241" t="s">
        <v>77</v>
      </c>
      <c r="B20" s="224" t="s">
        <v>186</v>
      </c>
      <c r="C20" s="210">
        <v>14608139</v>
      </c>
      <c r="D20" s="301"/>
      <c r="E20" s="137">
        <v>6660134</v>
      </c>
    </row>
    <row r="21" spans="1:5" s="58" customFormat="1" ht="12" customHeight="1" thickBot="1" x14ac:dyDescent="0.25">
      <c r="A21" s="242" t="s">
        <v>84</v>
      </c>
      <c r="B21" s="225" t="s">
        <v>187</v>
      </c>
      <c r="C21" s="212"/>
      <c r="D21" s="302"/>
      <c r="E21" s="139"/>
    </row>
    <row r="22" spans="1:5" s="58" customFormat="1" ht="12" customHeight="1" thickBot="1" x14ac:dyDescent="0.25">
      <c r="A22" s="25" t="s">
        <v>11</v>
      </c>
      <c r="B22" s="19" t="s">
        <v>188</v>
      </c>
      <c r="C22" s="209">
        <f>+C23+C24+C25+C26+C27</f>
        <v>300655070</v>
      </c>
      <c r="D22" s="299">
        <f>+D23+D24+D25+D26+D27</f>
        <v>0</v>
      </c>
      <c r="E22" s="136">
        <f>+E23+E24+E25+E26+E27</f>
        <v>165934824</v>
      </c>
    </row>
    <row r="23" spans="1:5" s="58" customFormat="1" ht="12" customHeight="1" x14ac:dyDescent="0.2">
      <c r="A23" s="240" t="s">
        <v>56</v>
      </c>
      <c r="B23" s="223" t="s">
        <v>189</v>
      </c>
      <c r="C23" s="211"/>
      <c r="D23" s="300"/>
      <c r="E23" s="138"/>
    </row>
    <row r="24" spans="1:5" s="57" customFormat="1" ht="12" customHeight="1" x14ac:dyDescent="0.2">
      <c r="A24" s="241" t="s">
        <v>57</v>
      </c>
      <c r="B24" s="224" t="s">
        <v>190</v>
      </c>
      <c r="C24" s="210"/>
      <c r="D24" s="301"/>
      <c r="E24" s="137"/>
    </row>
    <row r="25" spans="1:5" s="58" customFormat="1" ht="12" customHeight="1" x14ac:dyDescent="0.2">
      <c r="A25" s="241" t="s">
        <v>58</v>
      </c>
      <c r="B25" s="224" t="s">
        <v>348</v>
      </c>
      <c r="C25" s="210"/>
      <c r="D25" s="301"/>
      <c r="E25" s="137"/>
    </row>
    <row r="26" spans="1:5" s="58" customFormat="1" ht="12" customHeight="1" x14ac:dyDescent="0.2">
      <c r="A26" s="241" t="s">
        <v>59</v>
      </c>
      <c r="B26" s="224" t="s">
        <v>349</v>
      </c>
      <c r="C26" s="210"/>
      <c r="D26" s="301"/>
      <c r="E26" s="137"/>
    </row>
    <row r="27" spans="1:5" s="58" customFormat="1" ht="12" customHeight="1" x14ac:dyDescent="0.2">
      <c r="A27" s="241" t="s">
        <v>116</v>
      </c>
      <c r="B27" s="224" t="s">
        <v>191</v>
      </c>
      <c r="C27" s="210">
        <v>300655070</v>
      </c>
      <c r="D27" s="301"/>
      <c r="E27" s="137">
        <v>165934824</v>
      </c>
    </row>
    <row r="28" spans="1:5" s="58" customFormat="1" ht="12" customHeight="1" thickBot="1" x14ac:dyDescent="0.25">
      <c r="A28" s="242" t="s">
        <v>117</v>
      </c>
      <c r="B28" s="225" t="s">
        <v>192</v>
      </c>
      <c r="C28" s="212"/>
      <c r="D28" s="302"/>
      <c r="E28" s="139"/>
    </row>
    <row r="29" spans="1:5" s="58" customFormat="1" ht="12" customHeight="1" thickBot="1" x14ac:dyDescent="0.25">
      <c r="A29" s="25" t="s">
        <v>118</v>
      </c>
      <c r="B29" s="19" t="s">
        <v>521</v>
      </c>
      <c r="C29" s="215">
        <f>SUM(C30:C36)</f>
        <v>171790000</v>
      </c>
      <c r="D29" s="215">
        <f>SUM(D30:D36)</f>
        <v>0</v>
      </c>
      <c r="E29" s="252">
        <f>SUM(E30:E36)</f>
        <v>83698598</v>
      </c>
    </row>
    <row r="30" spans="1:5" s="58" customFormat="1" ht="12" customHeight="1" x14ac:dyDescent="0.2">
      <c r="A30" s="240" t="s">
        <v>193</v>
      </c>
      <c r="B30" s="223" t="s">
        <v>540</v>
      </c>
      <c r="C30" s="211">
        <v>101300000</v>
      </c>
      <c r="D30" s="211">
        <f>+D31+D32+D33</f>
        <v>0</v>
      </c>
      <c r="E30" s="138">
        <v>51422984</v>
      </c>
    </row>
    <row r="31" spans="1:5" s="58" customFormat="1" ht="12" customHeight="1" x14ac:dyDescent="0.2">
      <c r="A31" s="241" t="s">
        <v>194</v>
      </c>
      <c r="B31" s="224" t="s">
        <v>523</v>
      </c>
      <c r="C31" s="210"/>
      <c r="D31" s="210"/>
      <c r="E31" s="137"/>
    </row>
    <row r="32" spans="1:5" s="58" customFormat="1" ht="12" customHeight="1" x14ac:dyDescent="0.2">
      <c r="A32" s="241" t="s">
        <v>195</v>
      </c>
      <c r="B32" s="224" t="s">
        <v>524</v>
      </c>
      <c r="C32" s="210">
        <v>62350000</v>
      </c>
      <c r="D32" s="210"/>
      <c r="E32" s="137">
        <v>27249710</v>
      </c>
    </row>
    <row r="33" spans="1:5" s="58" customFormat="1" ht="12" customHeight="1" x14ac:dyDescent="0.2">
      <c r="A33" s="241" t="s">
        <v>196</v>
      </c>
      <c r="B33" s="224" t="s">
        <v>525</v>
      </c>
      <c r="C33" s="210">
        <v>140000</v>
      </c>
      <c r="D33" s="210"/>
      <c r="E33" s="137">
        <v>327860</v>
      </c>
    </row>
    <row r="34" spans="1:5" s="58" customFormat="1" ht="12" customHeight="1" x14ac:dyDescent="0.2">
      <c r="A34" s="241" t="s">
        <v>526</v>
      </c>
      <c r="B34" s="224" t="s">
        <v>197</v>
      </c>
      <c r="C34" s="210">
        <v>8000000</v>
      </c>
      <c r="D34" s="210"/>
      <c r="E34" s="137">
        <v>4602144</v>
      </c>
    </row>
    <row r="35" spans="1:5" s="58" customFormat="1" ht="12" customHeight="1" x14ac:dyDescent="0.2">
      <c r="A35" s="241" t="s">
        <v>527</v>
      </c>
      <c r="B35" s="224" t="s">
        <v>198</v>
      </c>
      <c r="C35" s="210"/>
      <c r="D35" s="210"/>
      <c r="E35" s="137"/>
    </row>
    <row r="36" spans="1:5" s="58" customFormat="1" ht="12" customHeight="1" thickBot="1" x14ac:dyDescent="0.25">
      <c r="A36" s="242" t="s">
        <v>528</v>
      </c>
      <c r="B36" s="389" t="s">
        <v>199</v>
      </c>
      <c r="C36" s="212"/>
      <c r="D36" s="212"/>
      <c r="E36" s="139">
        <v>95900</v>
      </c>
    </row>
    <row r="37" spans="1:5" s="58" customFormat="1" ht="12" customHeight="1" thickBot="1" x14ac:dyDescent="0.25">
      <c r="A37" s="25" t="s">
        <v>13</v>
      </c>
      <c r="B37" s="19" t="s">
        <v>356</v>
      </c>
      <c r="C37" s="209">
        <f>SUM(C38:C48)</f>
        <v>16881218</v>
      </c>
      <c r="D37" s="299">
        <f>SUM(D38:D48)</f>
        <v>0</v>
      </c>
      <c r="E37" s="136">
        <f>SUM(E38:E48)</f>
        <v>8197699</v>
      </c>
    </row>
    <row r="38" spans="1:5" s="58" customFormat="1" ht="12" customHeight="1" x14ac:dyDescent="0.2">
      <c r="A38" s="240" t="s">
        <v>60</v>
      </c>
      <c r="B38" s="223" t="s">
        <v>202</v>
      </c>
      <c r="C38" s="211"/>
      <c r="D38" s="300"/>
      <c r="E38" s="138"/>
    </row>
    <row r="39" spans="1:5" s="58" customFormat="1" ht="12" customHeight="1" x14ac:dyDescent="0.2">
      <c r="A39" s="241" t="s">
        <v>61</v>
      </c>
      <c r="B39" s="224" t="s">
        <v>203</v>
      </c>
      <c r="C39" s="210">
        <v>2028000</v>
      </c>
      <c r="D39" s="301"/>
      <c r="E39" s="137">
        <v>973954</v>
      </c>
    </row>
    <row r="40" spans="1:5" s="58" customFormat="1" ht="12" customHeight="1" x14ac:dyDescent="0.2">
      <c r="A40" s="241" t="s">
        <v>62</v>
      </c>
      <c r="B40" s="224" t="s">
        <v>204</v>
      </c>
      <c r="C40" s="210">
        <v>700000</v>
      </c>
      <c r="D40" s="301"/>
      <c r="E40" s="137">
        <v>691349</v>
      </c>
    </row>
    <row r="41" spans="1:5" s="58" customFormat="1" ht="12" customHeight="1" x14ac:dyDescent="0.2">
      <c r="A41" s="241" t="s">
        <v>120</v>
      </c>
      <c r="B41" s="224" t="s">
        <v>205</v>
      </c>
      <c r="C41" s="210"/>
      <c r="D41" s="301"/>
      <c r="E41" s="137">
        <v>171000</v>
      </c>
    </row>
    <row r="42" spans="1:5" s="58" customFormat="1" ht="12" customHeight="1" x14ac:dyDescent="0.2">
      <c r="A42" s="241" t="s">
        <v>121</v>
      </c>
      <c r="B42" s="224" t="s">
        <v>206</v>
      </c>
      <c r="C42" s="210">
        <v>10632405</v>
      </c>
      <c r="D42" s="301"/>
      <c r="E42" s="137">
        <v>4481612</v>
      </c>
    </row>
    <row r="43" spans="1:5" s="58" customFormat="1" ht="12" customHeight="1" x14ac:dyDescent="0.2">
      <c r="A43" s="241" t="s">
        <v>122</v>
      </c>
      <c r="B43" s="224" t="s">
        <v>207</v>
      </c>
      <c r="C43" s="210">
        <v>3520813</v>
      </c>
      <c r="D43" s="301"/>
      <c r="E43" s="137">
        <v>1768779</v>
      </c>
    </row>
    <row r="44" spans="1:5" s="58" customFormat="1" ht="12" customHeight="1" x14ac:dyDescent="0.2">
      <c r="A44" s="241" t="s">
        <v>123</v>
      </c>
      <c r="B44" s="224" t="s">
        <v>208</v>
      </c>
      <c r="C44" s="210"/>
      <c r="D44" s="301"/>
      <c r="E44" s="137"/>
    </row>
    <row r="45" spans="1:5" s="58" customFormat="1" ht="12" customHeight="1" x14ac:dyDescent="0.2">
      <c r="A45" s="241" t="s">
        <v>124</v>
      </c>
      <c r="B45" s="224" t="s">
        <v>529</v>
      </c>
      <c r="C45" s="210"/>
      <c r="D45" s="301"/>
      <c r="E45" s="137">
        <v>94</v>
      </c>
    </row>
    <row r="46" spans="1:5" s="58" customFormat="1" ht="12" customHeight="1" x14ac:dyDescent="0.2">
      <c r="A46" s="241" t="s">
        <v>200</v>
      </c>
      <c r="B46" s="224" t="s">
        <v>210</v>
      </c>
      <c r="C46" s="213"/>
      <c r="D46" s="373"/>
      <c r="E46" s="140"/>
    </row>
    <row r="47" spans="1:5" s="58" customFormat="1" ht="12" customHeight="1" x14ac:dyDescent="0.2">
      <c r="A47" s="242" t="s">
        <v>201</v>
      </c>
      <c r="B47" s="225" t="s">
        <v>358</v>
      </c>
      <c r="C47" s="214"/>
      <c r="D47" s="374"/>
      <c r="E47" s="141"/>
    </row>
    <row r="48" spans="1:5" s="58" customFormat="1" ht="12" customHeight="1" thickBot="1" x14ac:dyDescent="0.25">
      <c r="A48" s="242" t="s">
        <v>357</v>
      </c>
      <c r="B48" s="225" t="s">
        <v>211</v>
      </c>
      <c r="C48" s="214"/>
      <c r="D48" s="374"/>
      <c r="E48" s="141">
        <v>110911</v>
      </c>
    </row>
    <row r="49" spans="1:5" s="58" customFormat="1" ht="12" customHeight="1" thickBot="1" x14ac:dyDescent="0.25">
      <c r="A49" s="25" t="s">
        <v>14</v>
      </c>
      <c r="B49" s="19" t="s">
        <v>212</v>
      </c>
      <c r="C49" s="209">
        <f>SUM(C50:C54)</f>
        <v>0</v>
      </c>
      <c r="D49" s="299">
        <f>SUM(D50:D54)</f>
        <v>0</v>
      </c>
      <c r="E49" s="136">
        <f>SUM(E50:E54)</f>
        <v>1328740</v>
      </c>
    </row>
    <row r="50" spans="1:5" s="58" customFormat="1" ht="12" customHeight="1" x14ac:dyDescent="0.2">
      <c r="A50" s="240" t="s">
        <v>63</v>
      </c>
      <c r="B50" s="223" t="s">
        <v>216</v>
      </c>
      <c r="C50" s="263"/>
      <c r="D50" s="375"/>
      <c r="E50" s="142"/>
    </row>
    <row r="51" spans="1:5" s="58" customFormat="1" ht="12" customHeight="1" x14ac:dyDescent="0.2">
      <c r="A51" s="241" t="s">
        <v>64</v>
      </c>
      <c r="B51" s="224" t="s">
        <v>217</v>
      </c>
      <c r="C51" s="213"/>
      <c r="D51" s="373"/>
      <c r="E51" s="140">
        <v>1328740</v>
      </c>
    </row>
    <row r="52" spans="1:5" s="58" customFormat="1" ht="12" customHeight="1" x14ac:dyDescent="0.2">
      <c r="A52" s="241" t="s">
        <v>213</v>
      </c>
      <c r="B52" s="224" t="s">
        <v>218</v>
      </c>
      <c r="C52" s="213"/>
      <c r="D52" s="373"/>
      <c r="E52" s="140"/>
    </row>
    <row r="53" spans="1:5" s="58" customFormat="1" ht="12" customHeight="1" x14ac:dyDescent="0.2">
      <c r="A53" s="241" t="s">
        <v>214</v>
      </c>
      <c r="B53" s="224" t="s">
        <v>219</v>
      </c>
      <c r="C53" s="213"/>
      <c r="D53" s="373"/>
      <c r="E53" s="140"/>
    </row>
    <row r="54" spans="1:5" s="58" customFormat="1" ht="12" customHeight="1" thickBot="1" x14ac:dyDescent="0.25">
      <c r="A54" s="242" t="s">
        <v>215</v>
      </c>
      <c r="B54" s="225" t="s">
        <v>220</v>
      </c>
      <c r="C54" s="214"/>
      <c r="D54" s="374"/>
      <c r="E54" s="141"/>
    </row>
    <row r="55" spans="1:5" s="58" customFormat="1" ht="12" customHeight="1" thickBot="1" x14ac:dyDescent="0.25">
      <c r="A55" s="25" t="s">
        <v>125</v>
      </c>
      <c r="B55" s="19" t="s">
        <v>221</v>
      </c>
      <c r="C55" s="209">
        <f>SUM(C56:C58)</f>
        <v>0</v>
      </c>
      <c r="D55" s="299">
        <f>SUM(D56:D58)</f>
        <v>0</v>
      </c>
      <c r="E55" s="136">
        <f>SUM(E56:E58)</f>
        <v>0</v>
      </c>
    </row>
    <row r="56" spans="1:5" s="58" customFormat="1" ht="12" customHeight="1" x14ac:dyDescent="0.2">
      <c r="A56" s="240" t="s">
        <v>65</v>
      </c>
      <c r="B56" s="223" t="s">
        <v>222</v>
      </c>
      <c r="C56" s="211"/>
      <c r="D56" s="300"/>
      <c r="E56" s="138"/>
    </row>
    <row r="57" spans="1:5" s="58" customFormat="1" ht="12" customHeight="1" x14ac:dyDescent="0.2">
      <c r="A57" s="241" t="s">
        <v>66</v>
      </c>
      <c r="B57" s="224" t="s">
        <v>350</v>
      </c>
      <c r="C57" s="210"/>
      <c r="D57" s="301"/>
      <c r="E57" s="137"/>
    </row>
    <row r="58" spans="1:5" s="58" customFormat="1" ht="12" customHeight="1" x14ac:dyDescent="0.2">
      <c r="A58" s="241" t="s">
        <v>225</v>
      </c>
      <c r="B58" s="224" t="s">
        <v>223</v>
      </c>
      <c r="C58" s="210"/>
      <c r="D58" s="301"/>
      <c r="E58" s="137"/>
    </row>
    <row r="59" spans="1:5" s="58" customFormat="1" ht="12" customHeight="1" thickBot="1" x14ac:dyDescent="0.25">
      <c r="A59" s="242" t="s">
        <v>226</v>
      </c>
      <c r="B59" s="225" t="s">
        <v>224</v>
      </c>
      <c r="C59" s="212"/>
      <c r="D59" s="302"/>
      <c r="E59" s="139"/>
    </row>
    <row r="60" spans="1:5" s="58" customFormat="1" ht="12" customHeight="1" thickBot="1" x14ac:dyDescent="0.25">
      <c r="A60" s="25" t="s">
        <v>16</v>
      </c>
      <c r="B60" s="143" t="s">
        <v>227</v>
      </c>
      <c r="C60" s="209">
        <f>SUM(C61:C63)</f>
        <v>1663367</v>
      </c>
      <c r="D60" s="299">
        <f>SUM(D61:D63)</f>
        <v>0</v>
      </c>
      <c r="E60" s="136">
        <f>SUM(E61:E63)</f>
        <v>775998</v>
      </c>
    </row>
    <row r="61" spans="1:5" s="58" customFormat="1" ht="12" customHeight="1" x14ac:dyDescent="0.2">
      <c r="A61" s="240" t="s">
        <v>126</v>
      </c>
      <c r="B61" s="223" t="s">
        <v>229</v>
      </c>
      <c r="C61" s="213"/>
      <c r="D61" s="373"/>
      <c r="E61" s="140"/>
    </row>
    <row r="62" spans="1:5" s="58" customFormat="1" ht="12" customHeight="1" x14ac:dyDescent="0.2">
      <c r="A62" s="241" t="s">
        <v>127</v>
      </c>
      <c r="B62" s="224" t="s">
        <v>351</v>
      </c>
      <c r="C62" s="213">
        <v>1663367</v>
      </c>
      <c r="D62" s="373"/>
      <c r="E62" s="140">
        <v>775998</v>
      </c>
    </row>
    <row r="63" spans="1:5" s="58" customFormat="1" ht="12" customHeight="1" x14ac:dyDescent="0.2">
      <c r="A63" s="241" t="s">
        <v>160</v>
      </c>
      <c r="B63" s="224" t="s">
        <v>230</v>
      </c>
      <c r="C63" s="213"/>
      <c r="D63" s="373"/>
      <c r="E63" s="140"/>
    </row>
    <row r="64" spans="1:5" s="58" customFormat="1" ht="12" customHeight="1" thickBot="1" x14ac:dyDescent="0.25">
      <c r="A64" s="242" t="s">
        <v>228</v>
      </c>
      <c r="B64" s="225" t="s">
        <v>231</v>
      </c>
      <c r="C64" s="213"/>
      <c r="D64" s="373"/>
      <c r="E64" s="140"/>
    </row>
    <row r="65" spans="1:5" s="58" customFormat="1" ht="12" customHeight="1" thickBot="1" x14ac:dyDescent="0.25">
      <c r="A65" s="25" t="s">
        <v>17</v>
      </c>
      <c r="B65" s="19" t="s">
        <v>232</v>
      </c>
      <c r="C65" s="215">
        <f>+C8+C15+C22+C29+C37+C49+C55+C60</f>
        <v>614810468</v>
      </c>
      <c r="D65" s="303">
        <f>+D8+D15+D22+D29+D37+D49+D55+D60</f>
        <v>0</v>
      </c>
      <c r="E65" s="252">
        <f>+E8+E15+E22+E29+E37+E49+E55+E60</f>
        <v>324729244</v>
      </c>
    </row>
    <row r="66" spans="1:5" s="58" customFormat="1" ht="12" customHeight="1" thickBot="1" x14ac:dyDescent="0.2">
      <c r="A66" s="243" t="s">
        <v>320</v>
      </c>
      <c r="B66" s="143" t="s">
        <v>234</v>
      </c>
      <c r="C66" s="209">
        <f>SUM(C67:C69)</f>
        <v>0</v>
      </c>
      <c r="D66" s="299">
        <f>SUM(D67:D69)</f>
        <v>0</v>
      </c>
      <c r="E66" s="136">
        <f>SUM(E67:E69)</f>
        <v>0</v>
      </c>
    </row>
    <row r="67" spans="1:5" s="58" customFormat="1" ht="12" customHeight="1" x14ac:dyDescent="0.2">
      <c r="A67" s="240" t="s">
        <v>262</v>
      </c>
      <c r="B67" s="223" t="s">
        <v>235</v>
      </c>
      <c r="C67" s="213"/>
      <c r="D67" s="373"/>
      <c r="E67" s="140"/>
    </row>
    <row r="68" spans="1:5" s="58" customFormat="1" ht="12" customHeight="1" x14ac:dyDescent="0.2">
      <c r="A68" s="241" t="s">
        <v>271</v>
      </c>
      <c r="B68" s="224" t="s">
        <v>236</v>
      </c>
      <c r="C68" s="213"/>
      <c r="D68" s="373"/>
      <c r="E68" s="140"/>
    </row>
    <row r="69" spans="1:5" s="58" customFormat="1" ht="12" customHeight="1" thickBot="1" x14ac:dyDescent="0.25">
      <c r="A69" s="242" t="s">
        <v>272</v>
      </c>
      <c r="B69" s="226" t="s">
        <v>237</v>
      </c>
      <c r="C69" s="213"/>
      <c r="D69" s="376"/>
      <c r="E69" s="140"/>
    </row>
    <row r="70" spans="1:5" s="58" customFormat="1" ht="12" customHeight="1" thickBot="1" x14ac:dyDescent="0.2">
      <c r="A70" s="243" t="s">
        <v>238</v>
      </c>
      <c r="B70" s="143" t="s">
        <v>239</v>
      </c>
      <c r="C70" s="209">
        <f>SUM(C71:C74)</f>
        <v>0</v>
      </c>
      <c r="D70" s="209">
        <f>SUM(D71:D74)</f>
        <v>0</v>
      </c>
      <c r="E70" s="136">
        <f>SUM(E71:E74)</f>
        <v>10019403</v>
      </c>
    </row>
    <row r="71" spans="1:5" s="58" customFormat="1" ht="12" customHeight="1" x14ac:dyDescent="0.2">
      <c r="A71" s="240" t="s">
        <v>103</v>
      </c>
      <c r="B71" s="429" t="s">
        <v>240</v>
      </c>
      <c r="C71" s="213"/>
      <c r="D71" s="213"/>
      <c r="E71" s="140">
        <v>10019403</v>
      </c>
    </row>
    <row r="72" spans="1:5" s="58" customFormat="1" ht="12" customHeight="1" x14ac:dyDescent="0.2">
      <c r="A72" s="241" t="s">
        <v>104</v>
      </c>
      <c r="B72" s="429" t="s">
        <v>537</v>
      </c>
      <c r="C72" s="213"/>
      <c r="D72" s="213"/>
      <c r="E72" s="140"/>
    </row>
    <row r="73" spans="1:5" s="58" customFormat="1" ht="12" customHeight="1" x14ac:dyDescent="0.2">
      <c r="A73" s="241" t="s">
        <v>263</v>
      </c>
      <c r="B73" s="429" t="s">
        <v>241</v>
      </c>
      <c r="C73" s="213"/>
      <c r="D73" s="213"/>
      <c r="E73" s="140"/>
    </row>
    <row r="74" spans="1:5" s="58" customFormat="1" ht="12" customHeight="1" thickBot="1" x14ac:dyDescent="0.25">
      <c r="A74" s="242" t="s">
        <v>264</v>
      </c>
      <c r="B74" s="430" t="s">
        <v>538</v>
      </c>
      <c r="C74" s="213"/>
      <c r="D74" s="213"/>
      <c r="E74" s="140"/>
    </row>
    <row r="75" spans="1:5" s="58" customFormat="1" ht="12" customHeight="1" thickBot="1" x14ac:dyDescent="0.2">
      <c r="A75" s="243" t="s">
        <v>242</v>
      </c>
      <c r="B75" s="143" t="s">
        <v>243</v>
      </c>
      <c r="C75" s="209">
        <f>SUM(C76:C77)</f>
        <v>192019048</v>
      </c>
      <c r="D75" s="209">
        <f>SUM(D76:D77)</f>
        <v>0</v>
      </c>
      <c r="E75" s="136">
        <f>SUM(E76:E77)</f>
        <v>193739564</v>
      </c>
    </row>
    <row r="76" spans="1:5" s="58" customFormat="1" ht="12" customHeight="1" x14ac:dyDescent="0.2">
      <c r="A76" s="240" t="s">
        <v>265</v>
      </c>
      <c r="B76" s="223" t="s">
        <v>244</v>
      </c>
      <c r="C76" s="213">
        <v>192019048</v>
      </c>
      <c r="D76" s="213"/>
      <c r="E76" s="140">
        <v>193739564</v>
      </c>
    </row>
    <row r="77" spans="1:5" s="58" customFormat="1" ht="12" customHeight="1" thickBot="1" x14ac:dyDescent="0.25">
      <c r="A77" s="242" t="s">
        <v>266</v>
      </c>
      <c r="B77" s="225" t="s">
        <v>245</v>
      </c>
      <c r="C77" s="213"/>
      <c r="D77" s="213"/>
      <c r="E77" s="140"/>
    </row>
    <row r="78" spans="1:5" s="57" customFormat="1" ht="12" customHeight="1" thickBot="1" x14ac:dyDescent="0.2">
      <c r="A78" s="243" t="s">
        <v>246</v>
      </c>
      <c r="B78" s="143" t="s">
        <v>247</v>
      </c>
      <c r="C78" s="209">
        <f>SUM(C79:C81)</f>
        <v>0</v>
      </c>
      <c r="D78" s="209">
        <f>SUM(D79:D81)</f>
        <v>0</v>
      </c>
      <c r="E78" s="136">
        <f>SUM(E79:E81)</f>
        <v>0</v>
      </c>
    </row>
    <row r="79" spans="1:5" s="58" customFormat="1" ht="12" customHeight="1" x14ac:dyDescent="0.2">
      <c r="A79" s="240" t="s">
        <v>267</v>
      </c>
      <c r="B79" s="223" t="s">
        <v>248</v>
      </c>
      <c r="C79" s="213"/>
      <c r="D79" s="213"/>
      <c r="E79" s="140"/>
    </row>
    <row r="80" spans="1:5" s="58" customFormat="1" ht="12" customHeight="1" x14ac:dyDescent="0.2">
      <c r="A80" s="241" t="s">
        <v>268</v>
      </c>
      <c r="B80" s="224" t="s">
        <v>249</v>
      </c>
      <c r="C80" s="213"/>
      <c r="D80" s="213"/>
      <c r="E80" s="140"/>
    </row>
    <row r="81" spans="1:5" s="58" customFormat="1" ht="12" customHeight="1" thickBot="1" x14ac:dyDescent="0.25">
      <c r="A81" s="242" t="s">
        <v>269</v>
      </c>
      <c r="B81" s="225" t="s">
        <v>539</v>
      </c>
      <c r="C81" s="213"/>
      <c r="D81" s="213"/>
      <c r="E81" s="140"/>
    </row>
    <row r="82" spans="1:5" s="58" customFormat="1" ht="12" customHeight="1" thickBot="1" x14ac:dyDescent="0.2">
      <c r="A82" s="243" t="s">
        <v>250</v>
      </c>
      <c r="B82" s="143" t="s">
        <v>270</v>
      </c>
      <c r="C82" s="209">
        <f>SUM(C83:C86)</f>
        <v>0</v>
      </c>
      <c r="D82" s="209">
        <f>SUM(D83:D86)</f>
        <v>0</v>
      </c>
      <c r="E82" s="136">
        <f>SUM(E83:E86)</f>
        <v>0</v>
      </c>
    </row>
    <row r="83" spans="1:5" s="58" customFormat="1" ht="12" customHeight="1" x14ac:dyDescent="0.2">
      <c r="A83" s="244" t="s">
        <v>251</v>
      </c>
      <c r="B83" s="223" t="s">
        <v>252</v>
      </c>
      <c r="C83" s="213"/>
      <c r="D83" s="213"/>
      <c r="E83" s="140"/>
    </row>
    <row r="84" spans="1:5" s="58" customFormat="1" ht="12" customHeight="1" x14ac:dyDescent="0.2">
      <c r="A84" s="245" t="s">
        <v>253</v>
      </c>
      <c r="B84" s="224" t="s">
        <v>254</v>
      </c>
      <c r="C84" s="213"/>
      <c r="D84" s="213"/>
      <c r="E84" s="140"/>
    </row>
    <row r="85" spans="1:5" s="58" customFormat="1" ht="12" customHeight="1" x14ac:dyDescent="0.2">
      <c r="A85" s="245" t="s">
        <v>255</v>
      </c>
      <c r="B85" s="224" t="s">
        <v>256</v>
      </c>
      <c r="C85" s="213"/>
      <c r="D85" s="213"/>
      <c r="E85" s="140"/>
    </row>
    <row r="86" spans="1:5" s="57" customFormat="1" ht="12" customHeight="1" thickBot="1" x14ac:dyDescent="0.25">
      <c r="A86" s="246" t="s">
        <v>257</v>
      </c>
      <c r="B86" s="225" t="s">
        <v>258</v>
      </c>
      <c r="C86" s="213"/>
      <c r="D86" s="213"/>
      <c r="E86" s="140"/>
    </row>
    <row r="87" spans="1:5" s="57" customFormat="1" ht="12" customHeight="1" thickBot="1" x14ac:dyDescent="0.2">
      <c r="A87" s="243" t="s">
        <v>259</v>
      </c>
      <c r="B87" s="143" t="s">
        <v>397</v>
      </c>
      <c r="C87" s="266"/>
      <c r="D87" s="266"/>
      <c r="E87" s="267"/>
    </row>
    <row r="88" spans="1:5" s="57" customFormat="1" ht="12" customHeight="1" thickBot="1" x14ac:dyDescent="0.2">
      <c r="A88" s="243" t="s">
        <v>418</v>
      </c>
      <c r="B88" s="143" t="s">
        <v>260</v>
      </c>
      <c r="C88" s="266"/>
      <c r="D88" s="266"/>
      <c r="E88" s="267"/>
    </row>
    <row r="89" spans="1:5" s="57" customFormat="1" ht="12" customHeight="1" thickBot="1" x14ac:dyDescent="0.2">
      <c r="A89" s="243" t="s">
        <v>419</v>
      </c>
      <c r="B89" s="230" t="s">
        <v>400</v>
      </c>
      <c r="C89" s="215">
        <f>+C66+C70+C75+C78+C82+C88+C87</f>
        <v>192019048</v>
      </c>
      <c r="D89" s="215">
        <f>+D66+D70+D75+D78+D82+D88+D87</f>
        <v>0</v>
      </c>
      <c r="E89" s="252">
        <f>+E66+E70+E75+E78+E82+E88+E87</f>
        <v>203758967</v>
      </c>
    </row>
    <row r="90" spans="1:5" s="57" customFormat="1" ht="12" customHeight="1" thickBot="1" x14ac:dyDescent="0.2">
      <c r="A90" s="247" t="s">
        <v>420</v>
      </c>
      <c r="B90" s="231" t="s">
        <v>421</v>
      </c>
      <c r="C90" s="215">
        <f>+C65+C89</f>
        <v>806829516</v>
      </c>
      <c r="D90" s="215">
        <f>+D65+D89</f>
        <v>0</v>
      </c>
      <c r="E90" s="252">
        <f>+E65+E89</f>
        <v>528488211</v>
      </c>
    </row>
    <row r="91" spans="1:5" s="58" customFormat="1" ht="15" customHeight="1" thickBot="1" x14ac:dyDescent="0.25">
      <c r="A91" s="111"/>
      <c r="B91" s="112"/>
      <c r="C91" s="191"/>
    </row>
    <row r="92" spans="1:5" s="50" customFormat="1" ht="16.5" customHeight="1" thickBot="1" x14ac:dyDescent="0.25">
      <c r="A92" s="484" t="s">
        <v>44</v>
      </c>
      <c r="B92" s="485"/>
      <c r="C92" s="485"/>
      <c r="D92" s="485"/>
      <c r="E92" s="486"/>
    </row>
    <row r="93" spans="1:5" s="59" customFormat="1" ht="12" customHeight="1" thickBot="1" x14ac:dyDescent="0.25">
      <c r="A93" s="217" t="s">
        <v>9</v>
      </c>
      <c r="B93" s="24" t="s">
        <v>425</v>
      </c>
      <c r="C93" s="208">
        <f>+C94+C95+C96+C97+C98+C111</f>
        <v>156608673</v>
      </c>
      <c r="D93" s="208">
        <f>+D94+D95+D96+D97+D98+D111</f>
        <v>0</v>
      </c>
      <c r="E93" s="281">
        <f>+E94+E95+E96+E97+E98+E111</f>
        <v>79930415</v>
      </c>
    </row>
    <row r="94" spans="1:5" ht="12" customHeight="1" x14ac:dyDescent="0.2">
      <c r="A94" s="248" t="s">
        <v>67</v>
      </c>
      <c r="B94" s="8" t="s">
        <v>38</v>
      </c>
      <c r="C94" s="288">
        <v>34247400</v>
      </c>
      <c r="D94" s="288"/>
      <c r="E94" s="282">
        <v>17222521</v>
      </c>
    </row>
    <row r="95" spans="1:5" ht="12" customHeight="1" x14ac:dyDescent="0.2">
      <c r="A95" s="241" t="s">
        <v>68</v>
      </c>
      <c r="B95" s="6" t="s">
        <v>128</v>
      </c>
      <c r="C95" s="210">
        <v>6732529</v>
      </c>
      <c r="D95" s="210"/>
      <c r="E95" s="137">
        <v>3177658</v>
      </c>
    </row>
    <row r="96" spans="1:5" ht="12" customHeight="1" x14ac:dyDescent="0.2">
      <c r="A96" s="241" t="s">
        <v>69</v>
      </c>
      <c r="B96" s="6" t="s">
        <v>95</v>
      </c>
      <c r="C96" s="212">
        <v>65938129</v>
      </c>
      <c r="D96" s="210"/>
      <c r="E96" s="139">
        <v>38077359</v>
      </c>
    </row>
    <row r="97" spans="1:5" ht="12" customHeight="1" x14ac:dyDescent="0.2">
      <c r="A97" s="241" t="s">
        <v>70</v>
      </c>
      <c r="B97" s="9" t="s">
        <v>129</v>
      </c>
      <c r="C97" s="212">
        <v>10180000</v>
      </c>
      <c r="D97" s="302"/>
      <c r="E97" s="139">
        <v>1571677</v>
      </c>
    </row>
    <row r="98" spans="1:5" ht="12" customHeight="1" x14ac:dyDescent="0.2">
      <c r="A98" s="241" t="s">
        <v>79</v>
      </c>
      <c r="B98" s="17" t="s">
        <v>130</v>
      </c>
      <c r="C98" s="212">
        <v>37010615</v>
      </c>
      <c r="D98" s="302"/>
      <c r="E98" s="139">
        <v>19881200</v>
      </c>
    </row>
    <row r="99" spans="1:5" ht="12" customHeight="1" x14ac:dyDescent="0.2">
      <c r="A99" s="241" t="s">
        <v>71</v>
      </c>
      <c r="B99" s="6" t="s">
        <v>422</v>
      </c>
      <c r="C99" s="212"/>
      <c r="D99" s="302"/>
      <c r="E99" s="139">
        <v>26896</v>
      </c>
    </row>
    <row r="100" spans="1:5" ht="12" customHeight="1" x14ac:dyDescent="0.2">
      <c r="A100" s="241" t="s">
        <v>72</v>
      </c>
      <c r="B100" s="69" t="s">
        <v>363</v>
      </c>
      <c r="C100" s="212"/>
      <c r="D100" s="302"/>
      <c r="E100" s="139"/>
    </row>
    <row r="101" spans="1:5" ht="12" customHeight="1" x14ac:dyDescent="0.2">
      <c r="A101" s="241" t="s">
        <v>80</v>
      </c>
      <c r="B101" s="69" t="s">
        <v>362</v>
      </c>
      <c r="C101" s="212"/>
      <c r="D101" s="302"/>
      <c r="E101" s="139"/>
    </row>
    <row r="102" spans="1:5" ht="12" customHeight="1" x14ac:dyDescent="0.2">
      <c r="A102" s="241" t="s">
        <v>81</v>
      </c>
      <c r="B102" s="69" t="s">
        <v>276</v>
      </c>
      <c r="C102" s="212"/>
      <c r="D102" s="302"/>
      <c r="E102" s="139"/>
    </row>
    <row r="103" spans="1:5" ht="12" customHeight="1" x14ac:dyDescent="0.2">
      <c r="A103" s="241" t="s">
        <v>82</v>
      </c>
      <c r="B103" s="70" t="s">
        <v>277</v>
      </c>
      <c r="C103" s="212"/>
      <c r="D103" s="302"/>
      <c r="E103" s="139"/>
    </row>
    <row r="104" spans="1:5" ht="12" customHeight="1" x14ac:dyDescent="0.2">
      <c r="A104" s="241" t="s">
        <v>83</v>
      </c>
      <c r="B104" s="70" t="s">
        <v>278</v>
      </c>
      <c r="C104" s="212"/>
      <c r="D104" s="302"/>
      <c r="E104" s="139"/>
    </row>
    <row r="105" spans="1:5" ht="12" customHeight="1" x14ac:dyDescent="0.2">
      <c r="A105" s="241" t="s">
        <v>85</v>
      </c>
      <c r="B105" s="69" t="s">
        <v>279</v>
      </c>
      <c r="C105" s="212">
        <v>3430615</v>
      </c>
      <c r="D105" s="302"/>
      <c r="E105" s="139">
        <v>1831318</v>
      </c>
    </row>
    <row r="106" spans="1:5" ht="12" customHeight="1" x14ac:dyDescent="0.2">
      <c r="A106" s="241" t="s">
        <v>131</v>
      </c>
      <c r="B106" s="69" t="s">
        <v>280</v>
      </c>
      <c r="C106" s="212"/>
      <c r="D106" s="302"/>
      <c r="E106" s="139"/>
    </row>
    <row r="107" spans="1:5" ht="12" customHeight="1" x14ac:dyDescent="0.2">
      <c r="A107" s="241" t="s">
        <v>274</v>
      </c>
      <c r="B107" s="70" t="s">
        <v>281</v>
      </c>
      <c r="C107" s="210"/>
      <c r="D107" s="302"/>
      <c r="E107" s="139"/>
    </row>
    <row r="108" spans="1:5" ht="12" customHeight="1" x14ac:dyDescent="0.2">
      <c r="A108" s="249" t="s">
        <v>275</v>
      </c>
      <c r="B108" s="71" t="s">
        <v>282</v>
      </c>
      <c r="C108" s="212"/>
      <c r="D108" s="302"/>
      <c r="E108" s="139"/>
    </row>
    <row r="109" spans="1:5" ht="12" customHeight="1" x14ac:dyDescent="0.2">
      <c r="A109" s="241" t="s">
        <v>360</v>
      </c>
      <c r="B109" s="71" t="s">
        <v>283</v>
      </c>
      <c r="C109" s="212"/>
      <c r="D109" s="302"/>
      <c r="E109" s="139"/>
    </row>
    <row r="110" spans="1:5" ht="12" customHeight="1" x14ac:dyDescent="0.2">
      <c r="A110" s="241" t="s">
        <v>361</v>
      </c>
      <c r="B110" s="70" t="s">
        <v>284</v>
      </c>
      <c r="C110" s="210">
        <v>33580000</v>
      </c>
      <c r="D110" s="301"/>
      <c r="E110" s="137">
        <v>18022986</v>
      </c>
    </row>
    <row r="111" spans="1:5" ht="12" customHeight="1" x14ac:dyDescent="0.2">
      <c r="A111" s="241" t="s">
        <v>365</v>
      </c>
      <c r="B111" s="9" t="s">
        <v>39</v>
      </c>
      <c r="C111" s="210">
        <v>2500000</v>
      </c>
      <c r="D111" s="301"/>
      <c r="E111" s="137"/>
    </row>
    <row r="112" spans="1:5" ht="12" customHeight="1" x14ac:dyDescent="0.2">
      <c r="A112" s="242" t="s">
        <v>366</v>
      </c>
      <c r="B112" s="6" t="s">
        <v>423</v>
      </c>
      <c r="C112" s="212">
        <v>2500000</v>
      </c>
      <c r="D112" s="302"/>
      <c r="E112" s="139"/>
    </row>
    <row r="113" spans="1:5" ht="12" customHeight="1" thickBot="1" x14ac:dyDescent="0.25">
      <c r="A113" s="250" t="s">
        <v>367</v>
      </c>
      <c r="B113" s="72" t="s">
        <v>424</v>
      </c>
      <c r="C113" s="289"/>
      <c r="D113" s="379"/>
      <c r="E113" s="283"/>
    </row>
    <row r="114" spans="1:5" ht="12" customHeight="1" thickBot="1" x14ac:dyDescent="0.25">
      <c r="A114" s="25" t="s">
        <v>10</v>
      </c>
      <c r="B114" s="23" t="s">
        <v>285</v>
      </c>
      <c r="C114" s="209">
        <f>+C115+C117+C119</f>
        <v>485103435</v>
      </c>
      <c r="D114" s="299">
        <f>+D115+D117+D119</f>
        <v>0</v>
      </c>
      <c r="E114" s="136">
        <f>+E115+E117+E119</f>
        <v>63937666</v>
      </c>
    </row>
    <row r="115" spans="1:5" ht="12" customHeight="1" x14ac:dyDescent="0.2">
      <c r="A115" s="240" t="s">
        <v>73</v>
      </c>
      <c r="B115" s="6" t="s">
        <v>159</v>
      </c>
      <c r="C115" s="211">
        <v>478333435</v>
      </c>
      <c r="D115" s="300"/>
      <c r="E115" s="138">
        <v>59737666</v>
      </c>
    </row>
    <row r="116" spans="1:5" ht="12" customHeight="1" x14ac:dyDescent="0.2">
      <c r="A116" s="240" t="s">
        <v>74</v>
      </c>
      <c r="B116" s="10" t="s">
        <v>289</v>
      </c>
      <c r="C116" s="211">
        <v>457193247</v>
      </c>
      <c r="D116" s="300"/>
      <c r="E116" s="138">
        <v>42216975</v>
      </c>
    </row>
    <row r="117" spans="1:5" ht="12" customHeight="1" x14ac:dyDescent="0.2">
      <c r="A117" s="240" t="s">
        <v>75</v>
      </c>
      <c r="B117" s="10" t="s">
        <v>132</v>
      </c>
      <c r="C117" s="210">
        <v>1270000</v>
      </c>
      <c r="D117" s="301"/>
      <c r="E117" s="137"/>
    </row>
    <row r="118" spans="1:5" ht="12" customHeight="1" x14ac:dyDescent="0.2">
      <c r="A118" s="240" t="s">
        <v>76</v>
      </c>
      <c r="B118" s="10" t="s">
        <v>290</v>
      </c>
      <c r="C118" s="210"/>
      <c r="D118" s="301"/>
      <c r="E118" s="137"/>
    </row>
    <row r="119" spans="1:5" ht="12" customHeight="1" x14ac:dyDescent="0.2">
      <c r="A119" s="240" t="s">
        <v>77</v>
      </c>
      <c r="B119" s="145" t="s">
        <v>161</v>
      </c>
      <c r="C119" s="210">
        <v>5500000</v>
      </c>
      <c r="D119" s="301"/>
      <c r="E119" s="137">
        <v>4200000</v>
      </c>
    </row>
    <row r="120" spans="1:5" ht="12" customHeight="1" x14ac:dyDescent="0.2">
      <c r="A120" s="240" t="s">
        <v>84</v>
      </c>
      <c r="B120" s="144" t="s">
        <v>352</v>
      </c>
      <c r="C120" s="210"/>
      <c r="D120" s="301"/>
      <c r="E120" s="137"/>
    </row>
    <row r="121" spans="1:5" ht="12" customHeight="1" x14ac:dyDescent="0.2">
      <c r="A121" s="240" t="s">
        <v>86</v>
      </c>
      <c r="B121" s="219" t="s">
        <v>295</v>
      </c>
      <c r="C121" s="210"/>
      <c r="D121" s="301"/>
      <c r="E121" s="137"/>
    </row>
    <row r="122" spans="1:5" ht="12" customHeight="1" x14ac:dyDescent="0.2">
      <c r="A122" s="240" t="s">
        <v>133</v>
      </c>
      <c r="B122" s="70" t="s">
        <v>278</v>
      </c>
      <c r="C122" s="210"/>
      <c r="D122" s="301"/>
      <c r="E122" s="137"/>
    </row>
    <row r="123" spans="1:5" ht="12" customHeight="1" x14ac:dyDescent="0.2">
      <c r="A123" s="240" t="s">
        <v>134</v>
      </c>
      <c r="B123" s="70" t="s">
        <v>294</v>
      </c>
      <c r="C123" s="210"/>
      <c r="D123" s="301"/>
      <c r="E123" s="137"/>
    </row>
    <row r="124" spans="1:5" ht="12" customHeight="1" x14ac:dyDescent="0.2">
      <c r="A124" s="240" t="s">
        <v>135</v>
      </c>
      <c r="B124" s="70" t="s">
        <v>293</v>
      </c>
      <c r="C124" s="210"/>
      <c r="D124" s="301"/>
      <c r="E124" s="137"/>
    </row>
    <row r="125" spans="1:5" ht="12" customHeight="1" x14ac:dyDescent="0.2">
      <c r="A125" s="240" t="s">
        <v>286</v>
      </c>
      <c r="B125" s="70" t="s">
        <v>281</v>
      </c>
      <c r="C125" s="210">
        <v>2000000</v>
      </c>
      <c r="D125" s="301"/>
      <c r="E125" s="137">
        <v>700000</v>
      </c>
    </row>
    <row r="126" spans="1:5" ht="12" customHeight="1" x14ac:dyDescent="0.2">
      <c r="A126" s="240" t="s">
        <v>287</v>
      </c>
      <c r="B126" s="70" t="s">
        <v>292</v>
      </c>
      <c r="C126" s="210"/>
      <c r="D126" s="301"/>
      <c r="E126" s="137"/>
    </row>
    <row r="127" spans="1:5" ht="12" customHeight="1" thickBot="1" x14ac:dyDescent="0.25">
      <c r="A127" s="249" t="s">
        <v>288</v>
      </c>
      <c r="B127" s="70" t="s">
        <v>291</v>
      </c>
      <c r="C127" s="212">
        <v>3500000</v>
      </c>
      <c r="D127" s="302"/>
      <c r="E127" s="139">
        <v>3500000</v>
      </c>
    </row>
    <row r="128" spans="1:5" ht="12" customHeight="1" thickBot="1" x14ac:dyDescent="0.25">
      <c r="A128" s="25" t="s">
        <v>11</v>
      </c>
      <c r="B128" s="63" t="s">
        <v>370</v>
      </c>
      <c r="C128" s="209">
        <f>+C93+C114</f>
        <v>641712108</v>
      </c>
      <c r="D128" s="299">
        <f>+D93+D114</f>
        <v>0</v>
      </c>
      <c r="E128" s="136">
        <f>+E93+E114</f>
        <v>143868081</v>
      </c>
    </row>
    <row r="129" spans="1:11" ht="12" customHeight="1" thickBot="1" x14ac:dyDescent="0.25">
      <c r="A129" s="25" t="s">
        <v>12</v>
      </c>
      <c r="B129" s="63" t="s">
        <v>371</v>
      </c>
      <c r="C129" s="209">
        <f>+C130+C131+C132</f>
        <v>0</v>
      </c>
      <c r="D129" s="299">
        <f>+D130+D131+D132</f>
        <v>0</v>
      </c>
      <c r="E129" s="136">
        <f>+E130+E131+E132</f>
        <v>0</v>
      </c>
    </row>
    <row r="130" spans="1:11" s="59" customFormat="1" ht="12" customHeight="1" x14ac:dyDescent="0.2">
      <c r="A130" s="240" t="s">
        <v>193</v>
      </c>
      <c r="B130" s="7" t="s">
        <v>428</v>
      </c>
      <c r="C130" s="210"/>
      <c r="D130" s="301"/>
      <c r="E130" s="137"/>
    </row>
    <row r="131" spans="1:11" ht="12" customHeight="1" x14ac:dyDescent="0.2">
      <c r="A131" s="240" t="s">
        <v>194</v>
      </c>
      <c r="B131" s="7" t="s">
        <v>379</v>
      </c>
      <c r="C131" s="210"/>
      <c r="D131" s="301"/>
      <c r="E131" s="137"/>
    </row>
    <row r="132" spans="1:11" ht="12" customHeight="1" thickBot="1" x14ac:dyDescent="0.25">
      <c r="A132" s="249" t="s">
        <v>195</v>
      </c>
      <c r="B132" s="5" t="s">
        <v>427</v>
      </c>
      <c r="C132" s="210"/>
      <c r="D132" s="301"/>
      <c r="E132" s="137"/>
    </row>
    <row r="133" spans="1:11" ht="12" customHeight="1" thickBot="1" x14ac:dyDescent="0.25">
      <c r="A133" s="25" t="s">
        <v>13</v>
      </c>
      <c r="B133" s="63" t="s">
        <v>372</v>
      </c>
      <c r="C133" s="209">
        <f>+C134+C135+C136+C137+C138+C139</f>
        <v>0</v>
      </c>
      <c r="D133" s="299">
        <f>+D134+D135+D136+D137+D138+D139</f>
        <v>0</v>
      </c>
      <c r="E133" s="136">
        <f>+E134+E135+E136+E137+E138+E139</f>
        <v>0</v>
      </c>
    </row>
    <row r="134" spans="1:11" ht="12" customHeight="1" x14ac:dyDescent="0.2">
      <c r="A134" s="240" t="s">
        <v>60</v>
      </c>
      <c r="B134" s="7" t="s">
        <v>381</v>
      </c>
      <c r="C134" s="210"/>
      <c r="D134" s="301"/>
      <c r="E134" s="137"/>
    </row>
    <row r="135" spans="1:11" ht="12" customHeight="1" x14ac:dyDescent="0.2">
      <c r="A135" s="240" t="s">
        <v>61</v>
      </c>
      <c r="B135" s="7" t="s">
        <v>373</v>
      </c>
      <c r="C135" s="210"/>
      <c r="D135" s="301"/>
      <c r="E135" s="137"/>
    </row>
    <row r="136" spans="1:11" ht="12" customHeight="1" x14ac:dyDescent="0.2">
      <c r="A136" s="240" t="s">
        <v>62</v>
      </c>
      <c r="B136" s="7" t="s">
        <v>374</v>
      </c>
      <c r="C136" s="210"/>
      <c r="D136" s="301"/>
      <c r="E136" s="137"/>
    </row>
    <row r="137" spans="1:11" ht="12" customHeight="1" x14ac:dyDescent="0.2">
      <c r="A137" s="240" t="s">
        <v>120</v>
      </c>
      <c r="B137" s="7" t="s">
        <v>426</v>
      </c>
      <c r="C137" s="210"/>
      <c r="D137" s="301"/>
      <c r="E137" s="137"/>
    </row>
    <row r="138" spans="1:11" ht="12" customHeight="1" x14ac:dyDescent="0.2">
      <c r="A138" s="240" t="s">
        <v>121</v>
      </c>
      <c r="B138" s="7" t="s">
        <v>376</v>
      </c>
      <c r="C138" s="210"/>
      <c r="D138" s="301"/>
      <c r="E138" s="137"/>
    </row>
    <row r="139" spans="1:11" s="59" customFormat="1" ht="12" customHeight="1" thickBot="1" x14ac:dyDescent="0.25">
      <c r="A139" s="249" t="s">
        <v>122</v>
      </c>
      <c r="B139" s="5" t="s">
        <v>377</v>
      </c>
      <c r="C139" s="210"/>
      <c r="D139" s="301"/>
      <c r="E139" s="137"/>
    </row>
    <row r="140" spans="1:11" ht="12" customHeight="1" thickBot="1" x14ac:dyDescent="0.25">
      <c r="A140" s="25" t="s">
        <v>14</v>
      </c>
      <c r="B140" s="63" t="s">
        <v>441</v>
      </c>
      <c r="C140" s="215">
        <f>+C141+C142+C144+C145+C143</f>
        <v>165117408</v>
      </c>
      <c r="D140" s="303">
        <f>+D141+D142+D144+D145+D143</f>
        <v>0</v>
      </c>
      <c r="E140" s="252">
        <f>+E141+E142+E144+E145+E143</f>
        <v>79018869</v>
      </c>
      <c r="K140" s="120"/>
    </row>
    <row r="141" spans="1:11" x14ac:dyDescent="0.2">
      <c r="A141" s="240" t="s">
        <v>63</v>
      </c>
      <c r="B141" s="7" t="s">
        <v>296</v>
      </c>
      <c r="C141" s="210"/>
      <c r="D141" s="301"/>
      <c r="E141" s="137"/>
    </row>
    <row r="142" spans="1:11" ht="12" customHeight="1" x14ac:dyDescent="0.2">
      <c r="A142" s="240" t="s">
        <v>64</v>
      </c>
      <c r="B142" s="7" t="s">
        <v>297</v>
      </c>
      <c r="C142" s="210"/>
      <c r="D142" s="301"/>
      <c r="E142" s="137">
        <v>3680858</v>
      </c>
    </row>
    <row r="143" spans="1:11" ht="12" customHeight="1" x14ac:dyDescent="0.2">
      <c r="A143" s="240" t="s">
        <v>213</v>
      </c>
      <c r="B143" s="7" t="s">
        <v>440</v>
      </c>
      <c r="C143" s="210">
        <v>165117408</v>
      </c>
      <c r="D143" s="301"/>
      <c r="E143" s="137">
        <v>75338011</v>
      </c>
    </row>
    <row r="144" spans="1:11" s="59" customFormat="1" ht="12" customHeight="1" x14ac:dyDescent="0.2">
      <c r="A144" s="240" t="s">
        <v>214</v>
      </c>
      <c r="B144" s="7" t="s">
        <v>386</v>
      </c>
      <c r="C144" s="210"/>
      <c r="D144" s="301"/>
      <c r="E144" s="137"/>
    </row>
    <row r="145" spans="1:5" s="59" customFormat="1" ht="12" customHeight="1" thickBot="1" x14ac:dyDescent="0.25">
      <c r="A145" s="249" t="s">
        <v>215</v>
      </c>
      <c r="B145" s="5" t="s">
        <v>316</v>
      </c>
      <c r="C145" s="210"/>
      <c r="D145" s="301"/>
      <c r="E145" s="137"/>
    </row>
    <row r="146" spans="1:5" s="59" customFormat="1" ht="12" customHeight="1" thickBot="1" x14ac:dyDescent="0.25">
      <c r="A146" s="25" t="s">
        <v>15</v>
      </c>
      <c r="B146" s="63" t="s">
        <v>387</v>
      </c>
      <c r="C146" s="291">
        <f>+C147+C148+C149+C150+C151</f>
        <v>0</v>
      </c>
      <c r="D146" s="304">
        <f>+D147+D148+D149+D150+D151</f>
        <v>0</v>
      </c>
      <c r="E146" s="285">
        <f>+E147+E148+E149+E150+E151</f>
        <v>0</v>
      </c>
    </row>
    <row r="147" spans="1:5" s="59" customFormat="1" ht="12" customHeight="1" x14ac:dyDescent="0.2">
      <c r="A147" s="240" t="s">
        <v>65</v>
      </c>
      <c r="B147" s="7" t="s">
        <v>382</v>
      </c>
      <c r="C147" s="210"/>
      <c r="D147" s="301"/>
      <c r="E147" s="137"/>
    </row>
    <row r="148" spans="1:5" s="59" customFormat="1" ht="12" customHeight="1" x14ac:dyDescent="0.2">
      <c r="A148" s="240" t="s">
        <v>66</v>
      </c>
      <c r="B148" s="7" t="s">
        <v>389</v>
      </c>
      <c r="C148" s="210"/>
      <c r="D148" s="301"/>
      <c r="E148" s="137"/>
    </row>
    <row r="149" spans="1:5" s="59" customFormat="1" ht="12" customHeight="1" x14ac:dyDescent="0.2">
      <c r="A149" s="240" t="s">
        <v>225</v>
      </c>
      <c r="B149" s="7" t="s">
        <v>384</v>
      </c>
      <c r="C149" s="210"/>
      <c r="D149" s="301"/>
      <c r="E149" s="137"/>
    </row>
    <row r="150" spans="1:5" s="59" customFormat="1" ht="12" customHeight="1" x14ac:dyDescent="0.2">
      <c r="A150" s="240" t="s">
        <v>226</v>
      </c>
      <c r="B150" s="7" t="s">
        <v>429</v>
      </c>
      <c r="C150" s="210"/>
      <c r="D150" s="301"/>
      <c r="E150" s="137"/>
    </row>
    <row r="151" spans="1:5" ht="12.75" customHeight="1" thickBot="1" x14ac:dyDescent="0.25">
      <c r="A151" s="249" t="s">
        <v>388</v>
      </c>
      <c r="B151" s="5" t="s">
        <v>391</v>
      </c>
      <c r="C151" s="212"/>
      <c r="D151" s="302"/>
      <c r="E151" s="139"/>
    </row>
    <row r="152" spans="1:5" ht="12.75" customHeight="1" thickBot="1" x14ac:dyDescent="0.25">
      <c r="A152" s="280" t="s">
        <v>16</v>
      </c>
      <c r="B152" s="63" t="s">
        <v>392</v>
      </c>
      <c r="C152" s="291"/>
      <c r="D152" s="304"/>
      <c r="E152" s="285"/>
    </row>
    <row r="153" spans="1:5" ht="12.75" customHeight="1" thickBot="1" x14ac:dyDescent="0.25">
      <c r="A153" s="280" t="s">
        <v>17</v>
      </c>
      <c r="B153" s="63" t="s">
        <v>393</v>
      </c>
      <c r="C153" s="291"/>
      <c r="D153" s="304"/>
      <c r="E153" s="285"/>
    </row>
    <row r="154" spans="1:5" ht="12" customHeight="1" thickBot="1" x14ac:dyDescent="0.25">
      <c r="A154" s="25" t="s">
        <v>18</v>
      </c>
      <c r="B154" s="63" t="s">
        <v>395</v>
      </c>
      <c r="C154" s="293">
        <f>+C129+C133+C140+C146+C152+C153</f>
        <v>165117408</v>
      </c>
      <c r="D154" s="306">
        <f>+D129+D133+D140+D146+D152+D153</f>
        <v>0</v>
      </c>
      <c r="E154" s="287">
        <f>+E129+E133+E140+E146+E152+E153</f>
        <v>79018869</v>
      </c>
    </row>
    <row r="155" spans="1:5" ht="15" customHeight="1" thickBot="1" x14ac:dyDescent="0.25">
      <c r="A155" s="251" t="s">
        <v>19</v>
      </c>
      <c r="B155" s="196" t="s">
        <v>394</v>
      </c>
      <c r="C155" s="293">
        <f>+C128+C154</f>
        <v>806829516</v>
      </c>
      <c r="D155" s="306">
        <f>+D128+D154</f>
        <v>0</v>
      </c>
      <c r="E155" s="287">
        <f>+E128+E154</f>
        <v>222886950</v>
      </c>
    </row>
    <row r="156" spans="1:5" ht="13.5" thickBot="1" x14ac:dyDescent="0.25">
      <c r="A156" s="199"/>
      <c r="B156" s="200"/>
      <c r="C156" s="201"/>
      <c r="D156" s="201"/>
      <c r="E156" s="201"/>
    </row>
    <row r="157" spans="1:5" ht="15" customHeight="1" thickBot="1" x14ac:dyDescent="0.25">
      <c r="A157" s="390" t="s">
        <v>531</v>
      </c>
      <c r="B157" s="391"/>
      <c r="C157" s="378">
        <v>15</v>
      </c>
      <c r="D157" s="378"/>
      <c r="E157" s="377">
        <v>15</v>
      </c>
    </row>
    <row r="158" spans="1:5" ht="14.25" customHeight="1" thickBot="1" x14ac:dyDescent="0.25">
      <c r="A158" s="392" t="s">
        <v>532</v>
      </c>
      <c r="B158" s="393"/>
      <c r="C158" s="378">
        <v>8</v>
      </c>
      <c r="D158" s="378"/>
      <c r="E158" s="377">
        <v>8</v>
      </c>
    </row>
  </sheetData>
  <sheetProtection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C1127-DAFE-424B-B449-B0205587FA3C}">
  <sheetPr>
    <tabColor rgb="FF92D050"/>
  </sheetPr>
  <dimension ref="A1:K158"/>
  <sheetViews>
    <sheetView zoomScale="130" zoomScaleNormal="130" zoomScaleSheetLayoutView="100" workbookViewId="0">
      <selection activeCell="B3" sqref="B3:D3"/>
    </sheetView>
  </sheetViews>
  <sheetFormatPr defaultRowHeight="12.75" x14ac:dyDescent="0.2"/>
  <cols>
    <col min="1" max="1" width="16.1640625" style="202" customWidth="1"/>
    <col min="2" max="2" width="62" style="203" customWidth="1"/>
    <col min="3" max="3" width="14.1640625" style="204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102"/>
      <c r="B1" s="104"/>
      <c r="E1" s="368" t="s">
        <v>489</v>
      </c>
    </row>
    <row r="2" spans="1:5" s="55" customFormat="1" ht="21" customHeight="1" thickBot="1" x14ac:dyDescent="0.25">
      <c r="A2" s="369" t="s">
        <v>48</v>
      </c>
      <c r="B2" s="487" t="s">
        <v>541</v>
      </c>
      <c r="C2" s="487"/>
      <c r="D2" s="487"/>
      <c r="E2" s="370" t="s">
        <v>42</v>
      </c>
    </row>
    <row r="3" spans="1:5" s="55" customFormat="1" ht="24.75" thickBot="1" x14ac:dyDescent="0.25">
      <c r="A3" s="369" t="s">
        <v>141</v>
      </c>
      <c r="B3" s="487" t="s">
        <v>344</v>
      </c>
      <c r="C3" s="487"/>
      <c r="D3" s="487"/>
      <c r="E3" s="371" t="s">
        <v>46</v>
      </c>
    </row>
    <row r="4" spans="1:5" s="56" customFormat="1" ht="15.95" customHeight="1" thickBot="1" x14ac:dyDescent="0.3">
      <c r="A4" s="105"/>
      <c r="B4" s="105"/>
      <c r="C4" s="106"/>
      <c r="E4" s="106" t="str">
        <f>'6.1.1. sz. mell'!E4</f>
        <v xml:space="preserve"> Forintban!</v>
      </c>
    </row>
    <row r="5" spans="1:5" ht="24.75" thickBot="1" x14ac:dyDescent="0.25">
      <c r="A5" s="216" t="s">
        <v>142</v>
      </c>
      <c r="B5" s="107" t="s">
        <v>530</v>
      </c>
      <c r="C5" s="107" t="s">
        <v>484</v>
      </c>
      <c r="D5" s="91" t="s">
        <v>485</v>
      </c>
      <c r="E5" s="438" t="str">
        <f>+CONCATENATE("Teljesítés",CHAR(10),LEFT(ÖSSZEFÜGGÉSEK!A6,4),". VI. 30.")</f>
        <v>Teljesítés
2018. VI. 30.</v>
      </c>
    </row>
    <row r="6" spans="1:5" s="50" customFormat="1" ht="12.95" customHeight="1" thickBot="1" x14ac:dyDescent="0.25">
      <c r="A6" s="93" t="s">
        <v>409</v>
      </c>
      <c r="B6" s="94" t="s">
        <v>410</v>
      </c>
      <c r="C6" s="94" t="s">
        <v>411</v>
      </c>
      <c r="D6" s="372" t="s">
        <v>413</v>
      </c>
      <c r="E6" s="95" t="s">
        <v>412</v>
      </c>
    </row>
    <row r="7" spans="1:5" s="50" customFormat="1" ht="15.95" customHeight="1" thickBot="1" x14ac:dyDescent="0.25">
      <c r="A7" s="484" t="s">
        <v>43</v>
      </c>
      <c r="B7" s="485"/>
      <c r="C7" s="485"/>
      <c r="D7" s="485"/>
      <c r="E7" s="486"/>
    </row>
    <row r="8" spans="1:5" s="50" customFormat="1" ht="12" customHeight="1" thickBot="1" x14ac:dyDescent="0.25">
      <c r="A8" s="25" t="s">
        <v>9</v>
      </c>
      <c r="B8" s="19" t="s">
        <v>178</v>
      </c>
      <c r="C8" s="209">
        <f>+C9+C10+C11+C12+C13+C14</f>
        <v>0</v>
      </c>
      <c r="D8" s="299">
        <f>+D9+D10+D11+D12+D13+D14</f>
        <v>0</v>
      </c>
      <c r="E8" s="136">
        <f>+E9+E10+E11+E12+E13+E14</f>
        <v>0</v>
      </c>
    </row>
    <row r="9" spans="1:5" s="57" customFormat="1" ht="12" customHeight="1" x14ac:dyDescent="0.2">
      <c r="A9" s="240" t="s">
        <v>67</v>
      </c>
      <c r="B9" s="223" t="s">
        <v>179</v>
      </c>
      <c r="C9" s="211"/>
      <c r="D9" s="300"/>
      <c r="E9" s="138"/>
    </row>
    <row r="10" spans="1:5" s="58" customFormat="1" ht="12" customHeight="1" x14ac:dyDescent="0.2">
      <c r="A10" s="241" t="s">
        <v>68</v>
      </c>
      <c r="B10" s="224" t="s">
        <v>180</v>
      </c>
      <c r="C10" s="210"/>
      <c r="D10" s="301"/>
      <c r="E10" s="137"/>
    </row>
    <row r="11" spans="1:5" s="58" customFormat="1" ht="12" customHeight="1" x14ac:dyDescent="0.2">
      <c r="A11" s="241" t="s">
        <v>69</v>
      </c>
      <c r="B11" s="224" t="s">
        <v>181</v>
      </c>
      <c r="C11" s="210"/>
      <c r="D11" s="301"/>
      <c r="E11" s="137"/>
    </row>
    <row r="12" spans="1:5" s="58" customFormat="1" ht="12" customHeight="1" x14ac:dyDescent="0.2">
      <c r="A12" s="241" t="s">
        <v>70</v>
      </c>
      <c r="B12" s="224" t="s">
        <v>182</v>
      </c>
      <c r="C12" s="210"/>
      <c r="D12" s="301"/>
      <c r="E12" s="137"/>
    </row>
    <row r="13" spans="1:5" s="58" customFormat="1" ht="12" customHeight="1" x14ac:dyDescent="0.2">
      <c r="A13" s="241" t="s">
        <v>102</v>
      </c>
      <c r="B13" s="224" t="s">
        <v>417</v>
      </c>
      <c r="C13" s="210"/>
      <c r="D13" s="301"/>
      <c r="E13" s="137"/>
    </row>
    <row r="14" spans="1:5" s="57" customFormat="1" ht="12" customHeight="1" thickBot="1" x14ac:dyDescent="0.25">
      <c r="A14" s="242" t="s">
        <v>71</v>
      </c>
      <c r="B14" s="225" t="s">
        <v>355</v>
      </c>
      <c r="C14" s="210"/>
      <c r="D14" s="301"/>
      <c r="E14" s="137"/>
    </row>
    <row r="15" spans="1:5" s="57" customFormat="1" ht="12" customHeight="1" thickBot="1" x14ac:dyDescent="0.25">
      <c r="A15" s="25" t="s">
        <v>10</v>
      </c>
      <c r="B15" s="143" t="s">
        <v>183</v>
      </c>
      <c r="C15" s="209">
        <f>+C16+C17+C18+C19+C20</f>
        <v>0</v>
      </c>
      <c r="D15" s="299">
        <f>+D16+D17+D18+D19+D20</f>
        <v>0</v>
      </c>
      <c r="E15" s="136">
        <f>+E16+E17+E18+E19+E20</f>
        <v>0</v>
      </c>
    </row>
    <row r="16" spans="1:5" s="57" customFormat="1" ht="12" customHeight="1" x14ac:dyDescent="0.2">
      <c r="A16" s="240" t="s">
        <v>73</v>
      </c>
      <c r="B16" s="223" t="s">
        <v>184</v>
      </c>
      <c r="C16" s="211"/>
      <c r="D16" s="300"/>
      <c r="E16" s="138"/>
    </row>
    <row r="17" spans="1:5" s="57" customFormat="1" ht="12" customHeight="1" x14ac:dyDescent="0.2">
      <c r="A17" s="241" t="s">
        <v>74</v>
      </c>
      <c r="B17" s="224" t="s">
        <v>185</v>
      </c>
      <c r="C17" s="210"/>
      <c r="D17" s="301"/>
      <c r="E17" s="137"/>
    </row>
    <row r="18" spans="1:5" s="57" customFormat="1" ht="12" customHeight="1" x14ac:dyDescent="0.2">
      <c r="A18" s="241" t="s">
        <v>75</v>
      </c>
      <c r="B18" s="224" t="s">
        <v>346</v>
      </c>
      <c r="C18" s="210"/>
      <c r="D18" s="301"/>
      <c r="E18" s="137"/>
    </row>
    <row r="19" spans="1:5" s="57" customFormat="1" ht="12" customHeight="1" x14ac:dyDescent="0.2">
      <c r="A19" s="241" t="s">
        <v>76</v>
      </c>
      <c r="B19" s="224" t="s">
        <v>347</v>
      </c>
      <c r="C19" s="210"/>
      <c r="D19" s="301"/>
      <c r="E19" s="137"/>
    </row>
    <row r="20" spans="1:5" s="57" customFormat="1" ht="12" customHeight="1" x14ac:dyDescent="0.2">
      <c r="A20" s="241" t="s">
        <v>77</v>
      </c>
      <c r="B20" s="224" t="s">
        <v>186</v>
      </c>
      <c r="C20" s="210"/>
      <c r="D20" s="301"/>
      <c r="E20" s="137"/>
    </row>
    <row r="21" spans="1:5" s="58" customFormat="1" ht="12" customHeight="1" thickBot="1" x14ac:dyDescent="0.25">
      <c r="A21" s="242" t="s">
        <v>84</v>
      </c>
      <c r="B21" s="225" t="s">
        <v>187</v>
      </c>
      <c r="C21" s="212"/>
      <c r="D21" s="302"/>
      <c r="E21" s="139"/>
    </row>
    <row r="22" spans="1:5" s="58" customFormat="1" ht="12" customHeight="1" thickBot="1" x14ac:dyDescent="0.25">
      <c r="A22" s="25" t="s">
        <v>11</v>
      </c>
      <c r="B22" s="19" t="s">
        <v>188</v>
      </c>
      <c r="C22" s="209">
        <f>+C23+C24+C25+C26+C27</f>
        <v>0</v>
      </c>
      <c r="D22" s="299">
        <f>+D23+D24+D25+D26+D27</f>
        <v>0</v>
      </c>
      <c r="E22" s="136">
        <f>+E23+E24+E25+E26+E27</f>
        <v>0</v>
      </c>
    </row>
    <row r="23" spans="1:5" s="58" customFormat="1" ht="12" customHeight="1" x14ac:dyDescent="0.2">
      <c r="A23" s="240" t="s">
        <v>56</v>
      </c>
      <c r="B23" s="223" t="s">
        <v>189</v>
      </c>
      <c r="C23" s="211"/>
      <c r="D23" s="300"/>
      <c r="E23" s="138"/>
    </row>
    <row r="24" spans="1:5" s="57" customFormat="1" ht="12" customHeight="1" x14ac:dyDescent="0.2">
      <c r="A24" s="241" t="s">
        <v>57</v>
      </c>
      <c r="B24" s="224" t="s">
        <v>190</v>
      </c>
      <c r="C24" s="210"/>
      <c r="D24" s="301"/>
      <c r="E24" s="137"/>
    </row>
    <row r="25" spans="1:5" s="58" customFormat="1" ht="12" customHeight="1" x14ac:dyDescent="0.2">
      <c r="A25" s="241" t="s">
        <v>58</v>
      </c>
      <c r="B25" s="224" t="s">
        <v>348</v>
      </c>
      <c r="C25" s="210"/>
      <c r="D25" s="301"/>
      <c r="E25" s="137"/>
    </row>
    <row r="26" spans="1:5" s="58" customFormat="1" ht="12" customHeight="1" x14ac:dyDescent="0.2">
      <c r="A26" s="241" t="s">
        <v>59</v>
      </c>
      <c r="B26" s="224" t="s">
        <v>349</v>
      </c>
      <c r="C26" s="210"/>
      <c r="D26" s="301"/>
      <c r="E26" s="137"/>
    </row>
    <row r="27" spans="1:5" s="58" customFormat="1" ht="12" customHeight="1" x14ac:dyDescent="0.2">
      <c r="A27" s="241" t="s">
        <v>116</v>
      </c>
      <c r="B27" s="224" t="s">
        <v>191</v>
      </c>
      <c r="C27" s="210"/>
      <c r="D27" s="301"/>
      <c r="E27" s="137"/>
    </row>
    <row r="28" spans="1:5" s="58" customFormat="1" ht="12" customHeight="1" thickBot="1" x14ac:dyDescent="0.25">
      <c r="A28" s="242" t="s">
        <v>117</v>
      </c>
      <c r="B28" s="225" t="s">
        <v>192</v>
      </c>
      <c r="C28" s="212"/>
      <c r="D28" s="302"/>
      <c r="E28" s="139"/>
    </row>
    <row r="29" spans="1:5" s="58" customFormat="1" ht="12" customHeight="1" thickBot="1" x14ac:dyDescent="0.25">
      <c r="A29" s="25" t="s">
        <v>118</v>
      </c>
      <c r="B29" s="19" t="s">
        <v>521</v>
      </c>
      <c r="C29" s="215">
        <f>SUM(C30:C36)</f>
        <v>0</v>
      </c>
      <c r="D29" s="215">
        <f>SUM(D30:D36)</f>
        <v>0</v>
      </c>
      <c r="E29" s="252">
        <f>SUM(E30:E36)</f>
        <v>0</v>
      </c>
    </row>
    <row r="30" spans="1:5" s="58" customFormat="1" ht="12" customHeight="1" x14ac:dyDescent="0.2">
      <c r="A30" s="240" t="s">
        <v>193</v>
      </c>
      <c r="B30" s="223" t="s">
        <v>522</v>
      </c>
      <c r="C30" s="211">
        <f>+C31+C32+C33</f>
        <v>0</v>
      </c>
      <c r="D30" s="211">
        <f>+D31+D32+D33</f>
        <v>0</v>
      </c>
      <c r="E30" s="138">
        <f>+E31+E32+E33</f>
        <v>0</v>
      </c>
    </row>
    <row r="31" spans="1:5" s="58" customFormat="1" ht="12" customHeight="1" x14ac:dyDescent="0.2">
      <c r="A31" s="241" t="s">
        <v>194</v>
      </c>
      <c r="B31" s="224" t="s">
        <v>523</v>
      </c>
      <c r="C31" s="210"/>
      <c r="D31" s="210"/>
      <c r="E31" s="137"/>
    </row>
    <row r="32" spans="1:5" s="58" customFormat="1" ht="12" customHeight="1" x14ac:dyDescent="0.2">
      <c r="A32" s="241" t="s">
        <v>195</v>
      </c>
      <c r="B32" s="224" t="s">
        <v>524</v>
      </c>
      <c r="C32" s="210"/>
      <c r="D32" s="210"/>
      <c r="E32" s="137"/>
    </row>
    <row r="33" spans="1:5" s="58" customFormat="1" ht="12" customHeight="1" x14ac:dyDescent="0.2">
      <c r="A33" s="241" t="s">
        <v>196</v>
      </c>
      <c r="B33" s="224" t="s">
        <v>525</v>
      </c>
      <c r="C33" s="210"/>
      <c r="D33" s="210"/>
      <c r="E33" s="137"/>
    </row>
    <row r="34" spans="1:5" s="58" customFormat="1" ht="12" customHeight="1" x14ac:dyDescent="0.2">
      <c r="A34" s="241" t="s">
        <v>526</v>
      </c>
      <c r="B34" s="224" t="s">
        <v>197</v>
      </c>
      <c r="C34" s="210"/>
      <c r="D34" s="210"/>
      <c r="E34" s="137"/>
    </row>
    <row r="35" spans="1:5" s="58" customFormat="1" ht="12" customHeight="1" x14ac:dyDescent="0.2">
      <c r="A35" s="241" t="s">
        <v>527</v>
      </c>
      <c r="B35" s="224" t="s">
        <v>198</v>
      </c>
      <c r="C35" s="210"/>
      <c r="D35" s="210"/>
      <c r="E35" s="137"/>
    </row>
    <row r="36" spans="1:5" s="58" customFormat="1" ht="12" customHeight="1" thickBot="1" x14ac:dyDescent="0.25">
      <c r="A36" s="242" t="s">
        <v>528</v>
      </c>
      <c r="B36" s="389" t="s">
        <v>199</v>
      </c>
      <c r="C36" s="212"/>
      <c r="D36" s="212"/>
      <c r="E36" s="139"/>
    </row>
    <row r="37" spans="1:5" s="58" customFormat="1" ht="12" customHeight="1" thickBot="1" x14ac:dyDescent="0.25">
      <c r="A37" s="25" t="s">
        <v>13</v>
      </c>
      <c r="B37" s="19" t="s">
        <v>356</v>
      </c>
      <c r="C37" s="209">
        <f>SUM(C38:C48)</f>
        <v>0</v>
      </c>
      <c r="D37" s="299">
        <f>SUM(D38:D48)</f>
        <v>0</v>
      </c>
      <c r="E37" s="136">
        <f>SUM(E38:E48)</f>
        <v>0</v>
      </c>
    </row>
    <row r="38" spans="1:5" s="58" customFormat="1" ht="12" customHeight="1" x14ac:dyDescent="0.2">
      <c r="A38" s="240" t="s">
        <v>60</v>
      </c>
      <c r="B38" s="223" t="s">
        <v>202</v>
      </c>
      <c r="C38" s="211"/>
      <c r="D38" s="300"/>
      <c r="E38" s="138"/>
    </row>
    <row r="39" spans="1:5" s="58" customFormat="1" ht="12" customHeight="1" x14ac:dyDescent="0.2">
      <c r="A39" s="241" t="s">
        <v>61</v>
      </c>
      <c r="B39" s="224" t="s">
        <v>203</v>
      </c>
      <c r="C39" s="210"/>
      <c r="D39" s="301"/>
      <c r="E39" s="137"/>
    </row>
    <row r="40" spans="1:5" s="58" customFormat="1" ht="12" customHeight="1" x14ac:dyDescent="0.2">
      <c r="A40" s="241" t="s">
        <v>62</v>
      </c>
      <c r="B40" s="224" t="s">
        <v>204</v>
      </c>
      <c r="C40" s="210"/>
      <c r="D40" s="301"/>
      <c r="E40" s="137"/>
    </row>
    <row r="41" spans="1:5" s="58" customFormat="1" ht="12" customHeight="1" x14ac:dyDescent="0.2">
      <c r="A41" s="241" t="s">
        <v>120</v>
      </c>
      <c r="B41" s="224" t="s">
        <v>205</v>
      </c>
      <c r="C41" s="210"/>
      <c r="D41" s="301"/>
      <c r="E41" s="137"/>
    </row>
    <row r="42" spans="1:5" s="58" customFormat="1" ht="12" customHeight="1" x14ac:dyDescent="0.2">
      <c r="A42" s="241" t="s">
        <v>121</v>
      </c>
      <c r="B42" s="224" t="s">
        <v>206</v>
      </c>
      <c r="C42" s="210"/>
      <c r="D42" s="301"/>
      <c r="E42" s="137"/>
    </row>
    <row r="43" spans="1:5" s="58" customFormat="1" ht="12" customHeight="1" x14ac:dyDescent="0.2">
      <c r="A43" s="241" t="s">
        <v>122</v>
      </c>
      <c r="B43" s="224" t="s">
        <v>207</v>
      </c>
      <c r="C43" s="210"/>
      <c r="D43" s="301"/>
      <c r="E43" s="137"/>
    </row>
    <row r="44" spans="1:5" s="58" customFormat="1" ht="12" customHeight="1" x14ac:dyDescent="0.2">
      <c r="A44" s="241" t="s">
        <v>123</v>
      </c>
      <c r="B44" s="224" t="s">
        <v>208</v>
      </c>
      <c r="C44" s="210"/>
      <c r="D44" s="301"/>
      <c r="E44" s="137"/>
    </row>
    <row r="45" spans="1:5" s="58" customFormat="1" ht="12" customHeight="1" x14ac:dyDescent="0.2">
      <c r="A45" s="241" t="s">
        <v>124</v>
      </c>
      <c r="B45" s="224" t="s">
        <v>529</v>
      </c>
      <c r="C45" s="210"/>
      <c r="D45" s="301"/>
      <c r="E45" s="137"/>
    </row>
    <row r="46" spans="1:5" s="58" customFormat="1" ht="12" customHeight="1" x14ac:dyDescent="0.2">
      <c r="A46" s="241" t="s">
        <v>200</v>
      </c>
      <c r="B46" s="224" t="s">
        <v>210</v>
      </c>
      <c r="C46" s="213"/>
      <c r="D46" s="373"/>
      <c r="E46" s="140"/>
    </row>
    <row r="47" spans="1:5" s="58" customFormat="1" ht="12" customHeight="1" x14ac:dyDescent="0.2">
      <c r="A47" s="242" t="s">
        <v>201</v>
      </c>
      <c r="B47" s="225" t="s">
        <v>358</v>
      </c>
      <c r="C47" s="214"/>
      <c r="D47" s="374"/>
      <c r="E47" s="141"/>
    </row>
    <row r="48" spans="1:5" s="58" customFormat="1" ht="12" customHeight="1" thickBot="1" x14ac:dyDescent="0.25">
      <c r="A48" s="242" t="s">
        <v>357</v>
      </c>
      <c r="B48" s="225" t="s">
        <v>211</v>
      </c>
      <c r="C48" s="214"/>
      <c r="D48" s="374"/>
      <c r="E48" s="141"/>
    </row>
    <row r="49" spans="1:5" s="58" customFormat="1" ht="12" customHeight="1" thickBot="1" x14ac:dyDescent="0.25">
      <c r="A49" s="25" t="s">
        <v>14</v>
      </c>
      <c r="B49" s="19" t="s">
        <v>212</v>
      </c>
      <c r="C49" s="209">
        <f>SUM(C50:C54)</f>
        <v>0</v>
      </c>
      <c r="D49" s="299">
        <f>SUM(D50:D54)</f>
        <v>0</v>
      </c>
      <c r="E49" s="136">
        <f>SUM(E50:E54)</f>
        <v>0</v>
      </c>
    </row>
    <row r="50" spans="1:5" s="58" customFormat="1" ht="12" customHeight="1" x14ac:dyDescent="0.2">
      <c r="A50" s="240" t="s">
        <v>63</v>
      </c>
      <c r="B50" s="223" t="s">
        <v>216</v>
      </c>
      <c r="C50" s="263"/>
      <c r="D50" s="375"/>
      <c r="E50" s="142"/>
    </row>
    <row r="51" spans="1:5" s="58" customFormat="1" ht="12" customHeight="1" x14ac:dyDescent="0.2">
      <c r="A51" s="241" t="s">
        <v>64</v>
      </c>
      <c r="B51" s="224" t="s">
        <v>217</v>
      </c>
      <c r="C51" s="213"/>
      <c r="D51" s="373"/>
      <c r="E51" s="140"/>
    </row>
    <row r="52" spans="1:5" s="58" customFormat="1" ht="12" customHeight="1" x14ac:dyDescent="0.2">
      <c r="A52" s="241" t="s">
        <v>213</v>
      </c>
      <c r="B52" s="224" t="s">
        <v>218</v>
      </c>
      <c r="C52" s="213"/>
      <c r="D52" s="373"/>
      <c r="E52" s="140"/>
    </row>
    <row r="53" spans="1:5" s="58" customFormat="1" ht="12" customHeight="1" x14ac:dyDescent="0.2">
      <c r="A53" s="241" t="s">
        <v>214</v>
      </c>
      <c r="B53" s="224" t="s">
        <v>219</v>
      </c>
      <c r="C53" s="213"/>
      <c r="D53" s="373"/>
      <c r="E53" s="140"/>
    </row>
    <row r="54" spans="1:5" s="58" customFormat="1" ht="12" customHeight="1" thickBot="1" x14ac:dyDescent="0.25">
      <c r="A54" s="242" t="s">
        <v>215</v>
      </c>
      <c r="B54" s="225" t="s">
        <v>220</v>
      </c>
      <c r="C54" s="214"/>
      <c r="D54" s="374"/>
      <c r="E54" s="141"/>
    </row>
    <row r="55" spans="1:5" s="58" customFormat="1" ht="12" customHeight="1" thickBot="1" x14ac:dyDescent="0.25">
      <c r="A55" s="25" t="s">
        <v>125</v>
      </c>
      <c r="B55" s="19" t="s">
        <v>221</v>
      </c>
      <c r="C55" s="209">
        <f>SUM(C56:C58)</f>
        <v>0</v>
      </c>
      <c r="D55" s="299">
        <f>SUM(D56:D58)</f>
        <v>0</v>
      </c>
      <c r="E55" s="136">
        <f>SUM(E56:E58)</f>
        <v>0</v>
      </c>
    </row>
    <row r="56" spans="1:5" s="58" customFormat="1" ht="12" customHeight="1" x14ac:dyDescent="0.2">
      <c r="A56" s="240" t="s">
        <v>65</v>
      </c>
      <c r="B56" s="223" t="s">
        <v>222</v>
      </c>
      <c r="C56" s="211"/>
      <c r="D56" s="300"/>
      <c r="E56" s="138"/>
    </row>
    <row r="57" spans="1:5" s="58" customFormat="1" ht="12" customHeight="1" x14ac:dyDescent="0.2">
      <c r="A57" s="241" t="s">
        <v>66</v>
      </c>
      <c r="B57" s="224" t="s">
        <v>350</v>
      </c>
      <c r="C57" s="210"/>
      <c r="D57" s="301"/>
      <c r="E57" s="137"/>
    </row>
    <row r="58" spans="1:5" s="58" customFormat="1" ht="12" customHeight="1" x14ac:dyDescent="0.2">
      <c r="A58" s="241" t="s">
        <v>225</v>
      </c>
      <c r="B58" s="224" t="s">
        <v>223</v>
      </c>
      <c r="C58" s="210"/>
      <c r="D58" s="301"/>
      <c r="E58" s="137"/>
    </row>
    <row r="59" spans="1:5" s="58" customFormat="1" ht="12" customHeight="1" thickBot="1" x14ac:dyDescent="0.25">
      <c r="A59" s="242" t="s">
        <v>226</v>
      </c>
      <c r="B59" s="225" t="s">
        <v>224</v>
      </c>
      <c r="C59" s="212"/>
      <c r="D59" s="302"/>
      <c r="E59" s="139"/>
    </row>
    <row r="60" spans="1:5" s="58" customFormat="1" ht="12" customHeight="1" thickBot="1" x14ac:dyDescent="0.25">
      <c r="A60" s="25" t="s">
        <v>16</v>
      </c>
      <c r="B60" s="143" t="s">
        <v>227</v>
      </c>
      <c r="C60" s="209">
        <f>SUM(C61:C63)</f>
        <v>0</v>
      </c>
      <c r="D60" s="299">
        <f>SUM(D61:D63)</f>
        <v>0</v>
      </c>
      <c r="E60" s="136">
        <f>SUM(E61:E63)</f>
        <v>0</v>
      </c>
    </row>
    <row r="61" spans="1:5" s="58" customFormat="1" ht="12" customHeight="1" x14ac:dyDescent="0.2">
      <c r="A61" s="240" t="s">
        <v>126</v>
      </c>
      <c r="B61" s="223" t="s">
        <v>229</v>
      </c>
      <c r="C61" s="213"/>
      <c r="D61" s="373"/>
      <c r="E61" s="140"/>
    </row>
    <row r="62" spans="1:5" s="58" customFormat="1" ht="12" customHeight="1" x14ac:dyDescent="0.2">
      <c r="A62" s="241" t="s">
        <v>127</v>
      </c>
      <c r="B62" s="224" t="s">
        <v>351</v>
      </c>
      <c r="C62" s="213"/>
      <c r="D62" s="373"/>
      <c r="E62" s="140"/>
    </row>
    <row r="63" spans="1:5" s="58" customFormat="1" ht="12" customHeight="1" x14ac:dyDescent="0.2">
      <c r="A63" s="241" t="s">
        <v>160</v>
      </c>
      <c r="B63" s="224" t="s">
        <v>230</v>
      </c>
      <c r="C63" s="213"/>
      <c r="D63" s="373"/>
      <c r="E63" s="140"/>
    </row>
    <row r="64" spans="1:5" s="58" customFormat="1" ht="12" customHeight="1" thickBot="1" x14ac:dyDescent="0.25">
      <c r="A64" s="242" t="s">
        <v>228</v>
      </c>
      <c r="B64" s="225" t="s">
        <v>231</v>
      </c>
      <c r="C64" s="213"/>
      <c r="D64" s="373"/>
      <c r="E64" s="140"/>
    </row>
    <row r="65" spans="1:5" s="58" customFormat="1" ht="12" customHeight="1" thickBot="1" x14ac:dyDescent="0.25">
      <c r="A65" s="25" t="s">
        <v>17</v>
      </c>
      <c r="B65" s="19" t="s">
        <v>232</v>
      </c>
      <c r="C65" s="215">
        <f>+C8+C15+C22+C29+C37+C49+C55+C60</f>
        <v>0</v>
      </c>
      <c r="D65" s="303">
        <f>+D8+D15+D22+D29+D37+D49+D55+D60</f>
        <v>0</v>
      </c>
      <c r="E65" s="252">
        <f>+E8+E15+E22+E29+E37+E49+E55+E60</f>
        <v>0</v>
      </c>
    </row>
    <row r="66" spans="1:5" s="58" customFormat="1" ht="12" customHeight="1" thickBot="1" x14ac:dyDescent="0.2">
      <c r="A66" s="243" t="s">
        <v>320</v>
      </c>
      <c r="B66" s="143" t="s">
        <v>234</v>
      </c>
      <c r="C66" s="209">
        <f>SUM(C67:C69)</f>
        <v>0</v>
      </c>
      <c r="D66" s="299">
        <f>SUM(D67:D69)</f>
        <v>0</v>
      </c>
      <c r="E66" s="136">
        <f>SUM(E67:E69)</f>
        <v>0</v>
      </c>
    </row>
    <row r="67" spans="1:5" s="58" customFormat="1" ht="12" customHeight="1" x14ac:dyDescent="0.2">
      <c r="A67" s="240" t="s">
        <v>262</v>
      </c>
      <c r="B67" s="223" t="s">
        <v>235</v>
      </c>
      <c r="C67" s="213"/>
      <c r="D67" s="373"/>
      <c r="E67" s="140"/>
    </row>
    <row r="68" spans="1:5" s="58" customFormat="1" ht="12" customHeight="1" x14ac:dyDescent="0.2">
      <c r="A68" s="241" t="s">
        <v>271</v>
      </c>
      <c r="B68" s="224" t="s">
        <v>236</v>
      </c>
      <c r="C68" s="213"/>
      <c r="D68" s="373"/>
      <c r="E68" s="140"/>
    </row>
    <row r="69" spans="1:5" s="58" customFormat="1" ht="12" customHeight="1" thickBot="1" x14ac:dyDescent="0.25">
      <c r="A69" s="242" t="s">
        <v>272</v>
      </c>
      <c r="B69" s="226" t="s">
        <v>237</v>
      </c>
      <c r="C69" s="213"/>
      <c r="D69" s="376"/>
      <c r="E69" s="140"/>
    </row>
    <row r="70" spans="1:5" s="58" customFormat="1" ht="12" customHeight="1" thickBot="1" x14ac:dyDescent="0.2">
      <c r="A70" s="243" t="s">
        <v>238</v>
      </c>
      <c r="B70" s="143" t="s">
        <v>239</v>
      </c>
      <c r="C70" s="209">
        <f>SUM(C71:C74)</f>
        <v>0</v>
      </c>
      <c r="D70" s="209">
        <f>SUM(D71:D74)</f>
        <v>0</v>
      </c>
      <c r="E70" s="136">
        <f>SUM(E71:E74)</f>
        <v>0</v>
      </c>
    </row>
    <row r="71" spans="1:5" s="58" customFormat="1" ht="12" customHeight="1" x14ac:dyDescent="0.2">
      <c r="A71" s="240" t="s">
        <v>103</v>
      </c>
      <c r="B71" s="429" t="s">
        <v>240</v>
      </c>
      <c r="C71" s="213"/>
      <c r="D71" s="213"/>
      <c r="E71" s="140"/>
    </row>
    <row r="72" spans="1:5" s="58" customFormat="1" ht="12" customHeight="1" x14ac:dyDescent="0.2">
      <c r="A72" s="241" t="s">
        <v>104</v>
      </c>
      <c r="B72" s="429" t="s">
        <v>537</v>
      </c>
      <c r="C72" s="213"/>
      <c r="D72" s="213"/>
      <c r="E72" s="140"/>
    </row>
    <row r="73" spans="1:5" s="58" customFormat="1" ht="12" customHeight="1" x14ac:dyDescent="0.2">
      <c r="A73" s="241" t="s">
        <v>263</v>
      </c>
      <c r="B73" s="429" t="s">
        <v>241</v>
      </c>
      <c r="C73" s="213"/>
      <c r="D73" s="213"/>
      <c r="E73" s="140"/>
    </row>
    <row r="74" spans="1:5" s="58" customFormat="1" ht="12" customHeight="1" thickBot="1" x14ac:dyDescent="0.25">
      <c r="A74" s="242" t="s">
        <v>264</v>
      </c>
      <c r="B74" s="430" t="s">
        <v>538</v>
      </c>
      <c r="C74" s="213"/>
      <c r="D74" s="213"/>
      <c r="E74" s="140"/>
    </row>
    <row r="75" spans="1:5" s="58" customFormat="1" ht="12" customHeight="1" thickBot="1" x14ac:dyDescent="0.2">
      <c r="A75" s="243" t="s">
        <v>242</v>
      </c>
      <c r="B75" s="143" t="s">
        <v>243</v>
      </c>
      <c r="C75" s="209">
        <f>SUM(C76:C77)</f>
        <v>0</v>
      </c>
      <c r="D75" s="209">
        <f>SUM(D76:D77)</f>
        <v>0</v>
      </c>
      <c r="E75" s="136">
        <f>SUM(E76:E77)</f>
        <v>0</v>
      </c>
    </row>
    <row r="76" spans="1:5" s="58" customFormat="1" ht="12" customHeight="1" x14ac:dyDescent="0.2">
      <c r="A76" s="240" t="s">
        <v>265</v>
      </c>
      <c r="B76" s="223" t="s">
        <v>244</v>
      </c>
      <c r="C76" s="213"/>
      <c r="D76" s="213"/>
      <c r="E76" s="140"/>
    </row>
    <row r="77" spans="1:5" s="58" customFormat="1" ht="12" customHeight="1" thickBot="1" x14ac:dyDescent="0.25">
      <c r="A77" s="242" t="s">
        <v>266</v>
      </c>
      <c r="B77" s="225" t="s">
        <v>245</v>
      </c>
      <c r="C77" s="213"/>
      <c r="D77" s="213"/>
      <c r="E77" s="140"/>
    </row>
    <row r="78" spans="1:5" s="57" customFormat="1" ht="12" customHeight="1" thickBot="1" x14ac:dyDescent="0.2">
      <c r="A78" s="243" t="s">
        <v>246</v>
      </c>
      <c r="B78" s="143" t="s">
        <v>247</v>
      </c>
      <c r="C78" s="209">
        <f>SUM(C79:C81)</f>
        <v>0</v>
      </c>
      <c r="D78" s="209">
        <f>SUM(D79:D81)</f>
        <v>0</v>
      </c>
      <c r="E78" s="136">
        <f>SUM(E79:E81)</f>
        <v>0</v>
      </c>
    </row>
    <row r="79" spans="1:5" s="58" customFormat="1" ht="12" customHeight="1" x14ac:dyDescent="0.2">
      <c r="A79" s="240" t="s">
        <v>267</v>
      </c>
      <c r="B79" s="223" t="s">
        <v>248</v>
      </c>
      <c r="C79" s="213"/>
      <c r="D79" s="213"/>
      <c r="E79" s="140"/>
    </row>
    <row r="80" spans="1:5" s="58" customFormat="1" ht="12" customHeight="1" x14ac:dyDescent="0.2">
      <c r="A80" s="241" t="s">
        <v>268</v>
      </c>
      <c r="B80" s="224" t="s">
        <v>249</v>
      </c>
      <c r="C80" s="213"/>
      <c r="D80" s="213"/>
      <c r="E80" s="140"/>
    </row>
    <row r="81" spans="1:5" s="58" customFormat="1" ht="12" customHeight="1" thickBot="1" x14ac:dyDescent="0.25">
      <c r="A81" s="242" t="s">
        <v>269</v>
      </c>
      <c r="B81" s="225" t="s">
        <v>539</v>
      </c>
      <c r="C81" s="213"/>
      <c r="D81" s="213"/>
      <c r="E81" s="140"/>
    </row>
    <row r="82" spans="1:5" s="58" customFormat="1" ht="12" customHeight="1" thickBot="1" x14ac:dyDescent="0.2">
      <c r="A82" s="243" t="s">
        <v>250</v>
      </c>
      <c r="B82" s="143" t="s">
        <v>270</v>
      </c>
      <c r="C82" s="209">
        <f>SUM(C83:C86)</f>
        <v>0</v>
      </c>
      <c r="D82" s="209">
        <f>SUM(D83:D86)</f>
        <v>0</v>
      </c>
      <c r="E82" s="136">
        <f>SUM(E83:E86)</f>
        <v>0</v>
      </c>
    </row>
    <row r="83" spans="1:5" s="58" customFormat="1" ht="12" customHeight="1" x14ac:dyDescent="0.2">
      <c r="A83" s="244" t="s">
        <v>251</v>
      </c>
      <c r="B83" s="223" t="s">
        <v>252</v>
      </c>
      <c r="C83" s="213"/>
      <c r="D83" s="213"/>
      <c r="E83" s="140"/>
    </row>
    <row r="84" spans="1:5" s="58" customFormat="1" ht="12" customHeight="1" x14ac:dyDescent="0.2">
      <c r="A84" s="245" t="s">
        <v>253</v>
      </c>
      <c r="B84" s="224" t="s">
        <v>254</v>
      </c>
      <c r="C84" s="213"/>
      <c r="D84" s="213"/>
      <c r="E84" s="140"/>
    </row>
    <row r="85" spans="1:5" s="58" customFormat="1" ht="12" customHeight="1" x14ac:dyDescent="0.2">
      <c r="A85" s="245" t="s">
        <v>255</v>
      </c>
      <c r="B85" s="224" t="s">
        <v>256</v>
      </c>
      <c r="C85" s="213"/>
      <c r="D85" s="213"/>
      <c r="E85" s="140"/>
    </row>
    <row r="86" spans="1:5" s="57" customFormat="1" ht="12" customHeight="1" thickBot="1" x14ac:dyDescent="0.25">
      <c r="A86" s="246" t="s">
        <v>257</v>
      </c>
      <c r="B86" s="225" t="s">
        <v>258</v>
      </c>
      <c r="C86" s="213"/>
      <c r="D86" s="213"/>
      <c r="E86" s="140"/>
    </row>
    <row r="87" spans="1:5" s="57" customFormat="1" ht="12" customHeight="1" thickBot="1" x14ac:dyDescent="0.2">
      <c r="A87" s="243" t="s">
        <v>259</v>
      </c>
      <c r="B87" s="143" t="s">
        <v>397</v>
      </c>
      <c r="C87" s="266"/>
      <c r="D87" s="266"/>
      <c r="E87" s="267"/>
    </row>
    <row r="88" spans="1:5" s="57" customFormat="1" ht="12" customHeight="1" thickBot="1" x14ac:dyDescent="0.2">
      <c r="A88" s="243" t="s">
        <v>418</v>
      </c>
      <c r="B88" s="143" t="s">
        <v>260</v>
      </c>
      <c r="C88" s="266"/>
      <c r="D88" s="266"/>
      <c r="E88" s="267"/>
    </row>
    <row r="89" spans="1:5" s="57" customFormat="1" ht="12" customHeight="1" thickBot="1" x14ac:dyDescent="0.2">
      <c r="A89" s="243" t="s">
        <v>419</v>
      </c>
      <c r="B89" s="230" t="s">
        <v>400</v>
      </c>
      <c r="C89" s="215">
        <f>+C66+C70+C75+C78+C82+C88+C87</f>
        <v>0</v>
      </c>
      <c r="D89" s="215">
        <f>+D66+D70+D75+D78+D82+D88+D87</f>
        <v>0</v>
      </c>
      <c r="E89" s="252">
        <f>+E66+E70+E75+E78+E82+E88+E87</f>
        <v>0</v>
      </c>
    </row>
    <row r="90" spans="1:5" s="57" customFormat="1" ht="12" customHeight="1" thickBot="1" x14ac:dyDescent="0.2">
      <c r="A90" s="247" t="s">
        <v>420</v>
      </c>
      <c r="B90" s="231" t="s">
        <v>421</v>
      </c>
      <c r="C90" s="215">
        <f>+C65+C89</f>
        <v>0</v>
      </c>
      <c r="D90" s="215">
        <f>+D65+D89</f>
        <v>0</v>
      </c>
      <c r="E90" s="252">
        <f>+E65+E89</f>
        <v>0</v>
      </c>
    </row>
    <row r="91" spans="1:5" s="58" customFormat="1" ht="15" customHeight="1" thickBot="1" x14ac:dyDescent="0.25">
      <c r="A91" s="111"/>
      <c r="B91" s="112"/>
      <c r="C91" s="191"/>
    </row>
    <row r="92" spans="1:5" s="50" customFormat="1" ht="16.5" customHeight="1" thickBot="1" x14ac:dyDescent="0.25">
      <c r="A92" s="484" t="s">
        <v>44</v>
      </c>
      <c r="B92" s="485"/>
      <c r="C92" s="485"/>
      <c r="D92" s="485"/>
      <c r="E92" s="486"/>
    </row>
    <row r="93" spans="1:5" s="59" customFormat="1" ht="12" customHeight="1" thickBot="1" x14ac:dyDescent="0.25">
      <c r="A93" s="217" t="s">
        <v>9</v>
      </c>
      <c r="B93" s="24" t="s">
        <v>425</v>
      </c>
      <c r="C93" s="208">
        <f>+C94+C95+C96+C97+C98+C111</f>
        <v>0</v>
      </c>
      <c r="D93" s="208">
        <f>+D94+D95+D96+D97+D98+D111</f>
        <v>0</v>
      </c>
      <c r="E93" s="281">
        <f>+E94+E95+E96+E97+E98+E111</f>
        <v>0</v>
      </c>
    </row>
    <row r="94" spans="1:5" ht="12" customHeight="1" x14ac:dyDescent="0.2">
      <c r="A94" s="248" t="s">
        <v>67</v>
      </c>
      <c r="B94" s="8" t="s">
        <v>38</v>
      </c>
      <c r="C94" s="288"/>
      <c r="D94" s="288"/>
      <c r="E94" s="282"/>
    </row>
    <row r="95" spans="1:5" ht="12" customHeight="1" x14ac:dyDescent="0.2">
      <c r="A95" s="241" t="s">
        <v>68</v>
      </c>
      <c r="B95" s="6" t="s">
        <v>128</v>
      </c>
      <c r="C95" s="210"/>
      <c r="D95" s="210"/>
      <c r="E95" s="137"/>
    </row>
    <row r="96" spans="1:5" ht="12" customHeight="1" x14ac:dyDescent="0.2">
      <c r="A96" s="241" t="s">
        <v>69</v>
      </c>
      <c r="B96" s="6" t="s">
        <v>95</v>
      </c>
      <c r="C96" s="212"/>
      <c r="D96" s="210"/>
      <c r="E96" s="139"/>
    </row>
    <row r="97" spans="1:5" ht="12" customHeight="1" x14ac:dyDescent="0.2">
      <c r="A97" s="241" t="s">
        <v>70</v>
      </c>
      <c r="B97" s="9" t="s">
        <v>129</v>
      </c>
      <c r="C97" s="212"/>
      <c r="D97" s="302"/>
      <c r="E97" s="139"/>
    </row>
    <row r="98" spans="1:5" ht="12" customHeight="1" x14ac:dyDescent="0.2">
      <c r="A98" s="241" t="s">
        <v>79</v>
      </c>
      <c r="B98" s="17" t="s">
        <v>130</v>
      </c>
      <c r="C98" s="212"/>
      <c r="D98" s="302"/>
      <c r="E98" s="139"/>
    </row>
    <row r="99" spans="1:5" ht="12" customHeight="1" x14ac:dyDescent="0.2">
      <c r="A99" s="241" t="s">
        <v>71</v>
      </c>
      <c r="B99" s="6" t="s">
        <v>422</v>
      </c>
      <c r="C99" s="212"/>
      <c r="D99" s="302"/>
      <c r="E99" s="139"/>
    </row>
    <row r="100" spans="1:5" ht="12" customHeight="1" x14ac:dyDescent="0.2">
      <c r="A100" s="241" t="s">
        <v>72</v>
      </c>
      <c r="B100" s="69" t="s">
        <v>363</v>
      </c>
      <c r="C100" s="212"/>
      <c r="D100" s="302"/>
      <c r="E100" s="139"/>
    </row>
    <row r="101" spans="1:5" ht="12" customHeight="1" x14ac:dyDescent="0.2">
      <c r="A101" s="241" t="s">
        <v>80</v>
      </c>
      <c r="B101" s="69" t="s">
        <v>362</v>
      </c>
      <c r="C101" s="212"/>
      <c r="D101" s="302"/>
      <c r="E101" s="139"/>
    </row>
    <row r="102" spans="1:5" ht="12" customHeight="1" x14ac:dyDescent="0.2">
      <c r="A102" s="241" t="s">
        <v>81</v>
      </c>
      <c r="B102" s="69" t="s">
        <v>276</v>
      </c>
      <c r="C102" s="212"/>
      <c r="D102" s="302"/>
      <c r="E102" s="139"/>
    </row>
    <row r="103" spans="1:5" ht="12" customHeight="1" x14ac:dyDescent="0.2">
      <c r="A103" s="241" t="s">
        <v>82</v>
      </c>
      <c r="B103" s="70" t="s">
        <v>277</v>
      </c>
      <c r="C103" s="212"/>
      <c r="D103" s="302"/>
      <c r="E103" s="139"/>
    </row>
    <row r="104" spans="1:5" ht="12" customHeight="1" x14ac:dyDescent="0.2">
      <c r="A104" s="241" t="s">
        <v>83</v>
      </c>
      <c r="B104" s="70" t="s">
        <v>278</v>
      </c>
      <c r="C104" s="212"/>
      <c r="D104" s="302"/>
      <c r="E104" s="139"/>
    </row>
    <row r="105" spans="1:5" ht="12" customHeight="1" x14ac:dyDescent="0.2">
      <c r="A105" s="241" t="s">
        <v>85</v>
      </c>
      <c r="B105" s="69" t="s">
        <v>279</v>
      </c>
      <c r="C105" s="212"/>
      <c r="D105" s="302"/>
      <c r="E105" s="139"/>
    </row>
    <row r="106" spans="1:5" ht="12" customHeight="1" x14ac:dyDescent="0.2">
      <c r="A106" s="241" t="s">
        <v>131</v>
      </c>
      <c r="B106" s="69" t="s">
        <v>280</v>
      </c>
      <c r="C106" s="212"/>
      <c r="D106" s="302"/>
      <c r="E106" s="139"/>
    </row>
    <row r="107" spans="1:5" ht="12" customHeight="1" x14ac:dyDescent="0.2">
      <c r="A107" s="241" t="s">
        <v>274</v>
      </c>
      <c r="B107" s="70" t="s">
        <v>281</v>
      </c>
      <c r="C107" s="210"/>
      <c r="D107" s="302"/>
      <c r="E107" s="139"/>
    </row>
    <row r="108" spans="1:5" ht="12" customHeight="1" x14ac:dyDescent="0.2">
      <c r="A108" s="249" t="s">
        <v>275</v>
      </c>
      <c r="B108" s="71" t="s">
        <v>282</v>
      </c>
      <c r="C108" s="212"/>
      <c r="D108" s="302"/>
      <c r="E108" s="139"/>
    </row>
    <row r="109" spans="1:5" ht="12" customHeight="1" x14ac:dyDescent="0.2">
      <c r="A109" s="241" t="s">
        <v>360</v>
      </c>
      <c r="B109" s="71" t="s">
        <v>283</v>
      </c>
      <c r="C109" s="212"/>
      <c r="D109" s="302"/>
      <c r="E109" s="139"/>
    </row>
    <row r="110" spans="1:5" ht="12" customHeight="1" x14ac:dyDescent="0.2">
      <c r="A110" s="241" t="s">
        <v>361</v>
      </c>
      <c r="B110" s="70" t="s">
        <v>284</v>
      </c>
      <c r="C110" s="210"/>
      <c r="D110" s="301"/>
      <c r="E110" s="137"/>
    </row>
    <row r="111" spans="1:5" ht="12" customHeight="1" x14ac:dyDescent="0.2">
      <c r="A111" s="241" t="s">
        <v>365</v>
      </c>
      <c r="B111" s="9" t="s">
        <v>39</v>
      </c>
      <c r="C111" s="210"/>
      <c r="D111" s="301"/>
      <c r="E111" s="137"/>
    </row>
    <row r="112" spans="1:5" ht="12" customHeight="1" x14ac:dyDescent="0.2">
      <c r="A112" s="242" t="s">
        <v>366</v>
      </c>
      <c r="B112" s="6" t="s">
        <v>423</v>
      </c>
      <c r="C112" s="212"/>
      <c r="D112" s="302"/>
      <c r="E112" s="139"/>
    </row>
    <row r="113" spans="1:5" ht="12" customHeight="1" thickBot="1" x14ac:dyDescent="0.25">
      <c r="A113" s="250" t="s">
        <v>367</v>
      </c>
      <c r="B113" s="72" t="s">
        <v>424</v>
      </c>
      <c r="C113" s="289"/>
      <c r="D113" s="379"/>
      <c r="E113" s="283"/>
    </row>
    <row r="114" spans="1:5" ht="12" customHeight="1" thickBot="1" x14ac:dyDescent="0.25">
      <c r="A114" s="25" t="s">
        <v>10</v>
      </c>
      <c r="B114" s="23" t="s">
        <v>285</v>
      </c>
      <c r="C114" s="209">
        <f>+C115+C117+C119</f>
        <v>0</v>
      </c>
      <c r="D114" s="299">
        <f>+D115+D117+D119</f>
        <v>0</v>
      </c>
      <c r="E114" s="136">
        <f>+E115+E117+E119</f>
        <v>0</v>
      </c>
    </row>
    <row r="115" spans="1:5" ht="12" customHeight="1" x14ac:dyDescent="0.2">
      <c r="A115" s="240" t="s">
        <v>73</v>
      </c>
      <c r="B115" s="6" t="s">
        <v>159</v>
      </c>
      <c r="C115" s="211"/>
      <c r="D115" s="300"/>
      <c r="E115" s="138"/>
    </row>
    <row r="116" spans="1:5" ht="12" customHeight="1" x14ac:dyDescent="0.2">
      <c r="A116" s="240" t="s">
        <v>74</v>
      </c>
      <c r="B116" s="10" t="s">
        <v>289</v>
      </c>
      <c r="C116" s="211"/>
      <c r="D116" s="300"/>
      <c r="E116" s="138"/>
    </row>
    <row r="117" spans="1:5" ht="12" customHeight="1" x14ac:dyDescent="0.2">
      <c r="A117" s="240" t="s">
        <v>75</v>
      </c>
      <c r="B117" s="10" t="s">
        <v>132</v>
      </c>
      <c r="C117" s="210"/>
      <c r="D117" s="301"/>
      <c r="E117" s="137"/>
    </row>
    <row r="118" spans="1:5" ht="12" customHeight="1" x14ac:dyDescent="0.2">
      <c r="A118" s="240" t="s">
        <v>76</v>
      </c>
      <c r="B118" s="10" t="s">
        <v>290</v>
      </c>
      <c r="C118" s="210"/>
      <c r="D118" s="301"/>
      <c r="E118" s="137"/>
    </row>
    <row r="119" spans="1:5" ht="12" customHeight="1" x14ac:dyDescent="0.2">
      <c r="A119" s="240" t="s">
        <v>77</v>
      </c>
      <c r="B119" s="145" t="s">
        <v>161</v>
      </c>
      <c r="C119" s="210"/>
      <c r="D119" s="301"/>
      <c r="E119" s="137"/>
    </row>
    <row r="120" spans="1:5" ht="12" customHeight="1" x14ac:dyDescent="0.2">
      <c r="A120" s="240" t="s">
        <v>84</v>
      </c>
      <c r="B120" s="144" t="s">
        <v>352</v>
      </c>
      <c r="C120" s="210"/>
      <c r="D120" s="301"/>
      <c r="E120" s="137"/>
    </row>
    <row r="121" spans="1:5" ht="12" customHeight="1" x14ac:dyDescent="0.2">
      <c r="A121" s="240" t="s">
        <v>86</v>
      </c>
      <c r="B121" s="219" t="s">
        <v>295</v>
      </c>
      <c r="C121" s="210"/>
      <c r="D121" s="301"/>
      <c r="E121" s="137"/>
    </row>
    <row r="122" spans="1:5" ht="12" customHeight="1" x14ac:dyDescent="0.2">
      <c r="A122" s="240" t="s">
        <v>133</v>
      </c>
      <c r="B122" s="70" t="s">
        <v>278</v>
      </c>
      <c r="C122" s="210"/>
      <c r="D122" s="301"/>
      <c r="E122" s="137"/>
    </row>
    <row r="123" spans="1:5" ht="12" customHeight="1" x14ac:dyDescent="0.2">
      <c r="A123" s="240" t="s">
        <v>134</v>
      </c>
      <c r="B123" s="70" t="s">
        <v>294</v>
      </c>
      <c r="C123" s="210"/>
      <c r="D123" s="301"/>
      <c r="E123" s="137"/>
    </row>
    <row r="124" spans="1:5" ht="12" customHeight="1" x14ac:dyDescent="0.2">
      <c r="A124" s="240" t="s">
        <v>135</v>
      </c>
      <c r="B124" s="70" t="s">
        <v>293</v>
      </c>
      <c r="C124" s="210"/>
      <c r="D124" s="301"/>
      <c r="E124" s="137"/>
    </row>
    <row r="125" spans="1:5" ht="12" customHeight="1" x14ac:dyDescent="0.2">
      <c r="A125" s="240" t="s">
        <v>286</v>
      </c>
      <c r="B125" s="70" t="s">
        <v>281</v>
      </c>
      <c r="C125" s="210"/>
      <c r="D125" s="301"/>
      <c r="E125" s="137"/>
    </row>
    <row r="126" spans="1:5" ht="12" customHeight="1" x14ac:dyDescent="0.2">
      <c r="A126" s="240" t="s">
        <v>287</v>
      </c>
      <c r="B126" s="70" t="s">
        <v>292</v>
      </c>
      <c r="C126" s="210"/>
      <c r="D126" s="301"/>
      <c r="E126" s="137"/>
    </row>
    <row r="127" spans="1:5" ht="12" customHeight="1" thickBot="1" x14ac:dyDescent="0.25">
      <c r="A127" s="249" t="s">
        <v>288</v>
      </c>
      <c r="B127" s="70" t="s">
        <v>291</v>
      </c>
      <c r="C127" s="212"/>
      <c r="D127" s="302"/>
      <c r="E127" s="139"/>
    </row>
    <row r="128" spans="1:5" ht="12" customHeight="1" thickBot="1" x14ac:dyDescent="0.25">
      <c r="A128" s="25" t="s">
        <v>11</v>
      </c>
      <c r="B128" s="63" t="s">
        <v>370</v>
      </c>
      <c r="C128" s="209">
        <f>+C93+C114</f>
        <v>0</v>
      </c>
      <c r="D128" s="299">
        <f>+D93+D114</f>
        <v>0</v>
      </c>
      <c r="E128" s="136">
        <f>+E93+E114</f>
        <v>0</v>
      </c>
    </row>
    <row r="129" spans="1:11" ht="12" customHeight="1" thickBot="1" x14ac:dyDescent="0.25">
      <c r="A129" s="25" t="s">
        <v>12</v>
      </c>
      <c r="B129" s="63" t="s">
        <v>371</v>
      </c>
      <c r="C129" s="209">
        <f>+C130+C131+C132</f>
        <v>0</v>
      </c>
      <c r="D129" s="299">
        <f>+D130+D131+D132</f>
        <v>0</v>
      </c>
      <c r="E129" s="136">
        <f>+E130+E131+E132</f>
        <v>0</v>
      </c>
    </row>
    <row r="130" spans="1:11" s="59" customFormat="1" ht="12" customHeight="1" x14ac:dyDescent="0.2">
      <c r="A130" s="240" t="s">
        <v>193</v>
      </c>
      <c r="B130" s="7" t="s">
        <v>428</v>
      </c>
      <c r="C130" s="210"/>
      <c r="D130" s="301"/>
      <c r="E130" s="137"/>
    </row>
    <row r="131" spans="1:11" ht="12" customHeight="1" x14ac:dyDescent="0.2">
      <c r="A131" s="240" t="s">
        <v>194</v>
      </c>
      <c r="B131" s="7" t="s">
        <v>379</v>
      </c>
      <c r="C131" s="210"/>
      <c r="D131" s="301"/>
      <c r="E131" s="137"/>
    </row>
    <row r="132" spans="1:11" ht="12" customHeight="1" thickBot="1" x14ac:dyDescent="0.25">
      <c r="A132" s="249" t="s">
        <v>195</v>
      </c>
      <c r="B132" s="5" t="s">
        <v>427</v>
      </c>
      <c r="C132" s="210"/>
      <c r="D132" s="301"/>
      <c r="E132" s="137"/>
    </row>
    <row r="133" spans="1:11" ht="12" customHeight="1" thickBot="1" x14ac:dyDescent="0.25">
      <c r="A133" s="25" t="s">
        <v>13</v>
      </c>
      <c r="B133" s="63" t="s">
        <v>372</v>
      </c>
      <c r="C133" s="209">
        <f>+C134+C135+C136+C137+C138+C139</f>
        <v>0</v>
      </c>
      <c r="D133" s="299">
        <f>+D134+D135+D136+D137+D138+D139</f>
        <v>0</v>
      </c>
      <c r="E133" s="136">
        <f>+E134+E135+E136+E137+E138+E139</f>
        <v>0</v>
      </c>
    </row>
    <row r="134" spans="1:11" ht="12" customHeight="1" x14ac:dyDescent="0.2">
      <c r="A134" s="240" t="s">
        <v>60</v>
      </c>
      <c r="B134" s="7" t="s">
        <v>381</v>
      </c>
      <c r="C134" s="210"/>
      <c r="D134" s="301"/>
      <c r="E134" s="137"/>
    </row>
    <row r="135" spans="1:11" ht="12" customHeight="1" x14ac:dyDescent="0.2">
      <c r="A135" s="240" t="s">
        <v>61</v>
      </c>
      <c r="B135" s="7" t="s">
        <v>373</v>
      </c>
      <c r="C135" s="210"/>
      <c r="D135" s="301"/>
      <c r="E135" s="137"/>
    </row>
    <row r="136" spans="1:11" ht="12" customHeight="1" x14ac:dyDescent="0.2">
      <c r="A136" s="240" t="s">
        <v>62</v>
      </c>
      <c r="B136" s="7" t="s">
        <v>374</v>
      </c>
      <c r="C136" s="210"/>
      <c r="D136" s="301"/>
      <c r="E136" s="137"/>
    </row>
    <row r="137" spans="1:11" ht="12" customHeight="1" x14ac:dyDescent="0.2">
      <c r="A137" s="240" t="s">
        <v>120</v>
      </c>
      <c r="B137" s="7" t="s">
        <v>426</v>
      </c>
      <c r="C137" s="210"/>
      <c r="D137" s="301"/>
      <c r="E137" s="137"/>
    </row>
    <row r="138" spans="1:11" ht="12" customHeight="1" x14ac:dyDescent="0.2">
      <c r="A138" s="240" t="s">
        <v>121</v>
      </c>
      <c r="B138" s="7" t="s">
        <v>376</v>
      </c>
      <c r="C138" s="210"/>
      <c r="D138" s="301"/>
      <c r="E138" s="137"/>
    </row>
    <row r="139" spans="1:11" s="59" customFormat="1" ht="12" customHeight="1" thickBot="1" x14ac:dyDescent="0.25">
      <c r="A139" s="249" t="s">
        <v>122</v>
      </c>
      <c r="B139" s="5" t="s">
        <v>377</v>
      </c>
      <c r="C139" s="210"/>
      <c r="D139" s="301"/>
      <c r="E139" s="137"/>
    </row>
    <row r="140" spans="1:11" ht="12" customHeight="1" thickBot="1" x14ac:dyDescent="0.25">
      <c r="A140" s="25" t="s">
        <v>14</v>
      </c>
      <c r="B140" s="63" t="s">
        <v>441</v>
      </c>
      <c r="C140" s="215">
        <f>+C141+C142+C144+C145+C143</f>
        <v>0</v>
      </c>
      <c r="D140" s="303">
        <f>+D141+D142+D144+D145+D143</f>
        <v>0</v>
      </c>
      <c r="E140" s="252">
        <f>+E141+E142+E144+E145+E143</f>
        <v>0</v>
      </c>
      <c r="K140" s="120"/>
    </row>
    <row r="141" spans="1:11" x14ac:dyDescent="0.2">
      <c r="A141" s="240" t="s">
        <v>63</v>
      </c>
      <c r="B141" s="7" t="s">
        <v>296</v>
      </c>
      <c r="C141" s="210"/>
      <c r="D141" s="301"/>
      <c r="E141" s="137"/>
    </row>
    <row r="142" spans="1:11" ht="12" customHeight="1" x14ac:dyDescent="0.2">
      <c r="A142" s="240" t="s">
        <v>64</v>
      </c>
      <c r="B142" s="7" t="s">
        <v>297</v>
      </c>
      <c r="C142" s="210"/>
      <c r="D142" s="301"/>
      <c r="E142" s="137"/>
    </row>
    <row r="143" spans="1:11" ht="12" customHeight="1" x14ac:dyDescent="0.2">
      <c r="A143" s="240" t="s">
        <v>213</v>
      </c>
      <c r="B143" s="7" t="s">
        <v>440</v>
      </c>
      <c r="C143" s="210"/>
      <c r="D143" s="301"/>
      <c r="E143" s="137"/>
    </row>
    <row r="144" spans="1:11" s="59" customFormat="1" ht="12" customHeight="1" x14ac:dyDescent="0.2">
      <c r="A144" s="240" t="s">
        <v>214</v>
      </c>
      <c r="B144" s="7" t="s">
        <v>386</v>
      </c>
      <c r="C144" s="210"/>
      <c r="D144" s="301"/>
      <c r="E144" s="137"/>
    </row>
    <row r="145" spans="1:5" s="59" customFormat="1" ht="12" customHeight="1" thickBot="1" x14ac:dyDescent="0.25">
      <c r="A145" s="249" t="s">
        <v>215</v>
      </c>
      <c r="B145" s="5" t="s">
        <v>316</v>
      </c>
      <c r="C145" s="210"/>
      <c r="D145" s="301"/>
      <c r="E145" s="137"/>
    </row>
    <row r="146" spans="1:5" s="59" customFormat="1" ht="12" customHeight="1" thickBot="1" x14ac:dyDescent="0.25">
      <c r="A146" s="25" t="s">
        <v>15</v>
      </c>
      <c r="B146" s="63" t="s">
        <v>387</v>
      </c>
      <c r="C146" s="291">
        <f>+C147+C148+C149+C150+C151</f>
        <v>0</v>
      </c>
      <c r="D146" s="304">
        <f>+D147+D148+D149+D150+D151</f>
        <v>0</v>
      </c>
      <c r="E146" s="285">
        <f>+E147+E148+E149+E150+E151</f>
        <v>0</v>
      </c>
    </row>
    <row r="147" spans="1:5" s="59" customFormat="1" ht="12" customHeight="1" x14ac:dyDescent="0.2">
      <c r="A147" s="240" t="s">
        <v>65</v>
      </c>
      <c r="B147" s="7" t="s">
        <v>382</v>
      </c>
      <c r="C147" s="210"/>
      <c r="D147" s="301"/>
      <c r="E147" s="137"/>
    </row>
    <row r="148" spans="1:5" s="59" customFormat="1" ht="12" customHeight="1" x14ac:dyDescent="0.2">
      <c r="A148" s="240" t="s">
        <v>66</v>
      </c>
      <c r="B148" s="7" t="s">
        <v>389</v>
      </c>
      <c r="C148" s="210"/>
      <c r="D148" s="301"/>
      <c r="E148" s="137"/>
    </row>
    <row r="149" spans="1:5" s="59" customFormat="1" ht="12" customHeight="1" x14ac:dyDescent="0.2">
      <c r="A149" s="240" t="s">
        <v>225</v>
      </c>
      <c r="B149" s="7" t="s">
        <v>384</v>
      </c>
      <c r="C149" s="210"/>
      <c r="D149" s="301"/>
      <c r="E149" s="137"/>
    </row>
    <row r="150" spans="1:5" s="59" customFormat="1" ht="12" customHeight="1" x14ac:dyDescent="0.2">
      <c r="A150" s="240" t="s">
        <v>226</v>
      </c>
      <c r="B150" s="7" t="s">
        <v>429</v>
      </c>
      <c r="C150" s="210"/>
      <c r="D150" s="301"/>
      <c r="E150" s="137"/>
    </row>
    <row r="151" spans="1:5" ht="12.75" customHeight="1" thickBot="1" x14ac:dyDescent="0.25">
      <c r="A151" s="249" t="s">
        <v>388</v>
      </c>
      <c r="B151" s="5" t="s">
        <v>391</v>
      </c>
      <c r="C151" s="212"/>
      <c r="D151" s="302"/>
      <c r="E151" s="139"/>
    </row>
    <row r="152" spans="1:5" ht="12.75" customHeight="1" thickBot="1" x14ac:dyDescent="0.25">
      <c r="A152" s="280" t="s">
        <v>16</v>
      </c>
      <c r="B152" s="63" t="s">
        <v>392</v>
      </c>
      <c r="C152" s="291"/>
      <c r="D152" s="304"/>
      <c r="E152" s="285"/>
    </row>
    <row r="153" spans="1:5" ht="12.75" customHeight="1" thickBot="1" x14ac:dyDescent="0.25">
      <c r="A153" s="280" t="s">
        <v>17</v>
      </c>
      <c r="B153" s="63" t="s">
        <v>393</v>
      </c>
      <c r="C153" s="291"/>
      <c r="D153" s="304"/>
      <c r="E153" s="285"/>
    </row>
    <row r="154" spans="1:5" ht="12" customHeight="1" thickBot="1" x14ac:dyDescent="0.25">
      <c r="A154" s="25" t="s">
        <v>18</v>
      </c>
      <c r="B154" s="63" t="s">
        <v>395</v>
      </c>
      <c r="C154" s="293">
        <f>+C129+C133+C140+C146+C152+C153</f>
        <v>0</v>
      </c>
      <c r="D154" s="306">
        <f>+D129+D133+D140+D146+D152+D153</f>
        <v>0</v>
      </c>
      <c r="E154" s="287">
        <f>+E129+E133+E140+E146+E152+E153</f>
        <v>0</v>
      </c>
    </row>
    <row r="155" spans="1:5" ht="15" customHeight="1" thickBot="1" x14ac:dyDescent="0.25">
      <c r="A155" s="251" t="s">
        <v>19</v>
      </c>
      <c r="B155" s="196" t="s">
        <v>394</v>
      </c>
      <c r="C155" s="293">
        <f>+C128+C154</f>
        <v>0</v>
      </c>
      <c r="D155" s="306">
        <f>+D128+D154</f>
        <v>0</v>
      </c>
      <c r="E155" s="287">
        <f>+E128+E154</f>
        <v>0</v>
      </c>
    </row>
    <row r="156" spans="1:5" ht="13.5" thickBot="1" x14ac:dyDescent="0.25">
      <c r="A156" s="199"/>
      <c r="B156" s="200"/>
      <c r="C156" s="201"/>
      <c r="D156" s="201"/>
      <c r="E156" s="201"/>
    </row>
    <row r="157" spans="1:5" ht="15" customHeight="1" thickBot="1" x14ac:dyDescent="0.25">
      <c r="A157" s="390" t="s">
        <v>531</v>
      </c>
      <c r="B157" s="391"/>
      <c r="C157" s="378"/>
      <c r="D157" s="378"/>
      <c r="E157" s="377"/>
    </row>
    <row r="158" spans="1:5" ht="14.25" customHeight="1" thickBot="1" x14ac:dyDescent="0.25">
      <c r="A158" s="392" t="s">
        <v>532</v>
      </c>
      <c r="B158" s="393"/>
      <c r="C158" s="378"/>
      <c r="D158" s="378"/>
      <c r="E158" s="377"/>
    </row>
  </sheetData>
  <sheetProtection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67C4-1AF9-4736-8FB5-7FC33B592C70}">
  <sheetPr>
    <tabColor rgb="FF92D050"/>
  </sheetPr>
  <dimension ref="A1:K158"/>
  <sheetViews>
    <sheetView zoomScale="130" zoomScaleNormal="130" zoomScaleSheetLayoutView="100" workbookViewId="0">
      <selection activeCell="B2" sqref="B2:D2"/>
    </sheetView>
  </sheetViews>
  <sheetFormatPr defaultRowHeight="12.75" x14ac:dyDescent="0.2"/>
  <cols>
    <col min="1" max="1" width="16.1640625" style="202" customWidth="1"/>
    <col min="2" max="2" width="62" style="203" customWidth="1"/>
    <col min="3" max="3" width="14.1640625" style="204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102"/>
      <c r="B1" s="104"/>
      <c r="E1" s="368" t="s">
        <v>488</v>
      </c>
    </row>
    <row r="2" spans="1:5" s="55" customFormat="1" ht="21" customHeight="1" thickBot="1" x14ac:dyDescent="0.25">
      <c r="A2" s="369" t="s">
        <v>48</v>
      </c>
      <c r="B2" s="487" t="s">
        <v>541</v>
      </c>
      <c r="C2" s="487"/>
      <c r="D2" s="487"/>
      <c r="E2" s="370" t="s">
        <v>42</v>
      </c>
    </row>
    <row r="3" spans="1:5" s="55" customFormat="1" ht="24.75" thickBot="1" x14ac:dyDescent="0.25">
      <c r="A3" s="369" t="s">
        <v>141</v>
      </c>
      <c r="B3" s="487" t="s">
        <v>439</v>
      </c>
      <c r="C3" s="487"/>
      <c r="D3" s="487"/>
      <c r="E3" s="371" t="s">
        <v>46</v>
      </c>
    </row>
    <row r="4" spans="1:5" s="56" customFormat="1" ht="15.95" customHeight="1" thickBot="1" x14ac:dyDescent="0.3">
      <c r="A4" s="105"/>
      <c r="B4" s="105"/>
      <c r="C4" s="106"/>
      <c r="E4" s="106" t="str">
        <f>'6.1.2. sz. mell'!E4</f>
        <v xml:space="preserve"> Forintban!</v>
      </c>
    </row>
    <row r="5" spans="1:5" ht="24.75" thickBot="1" x14ac:dyDescent="0.25">
      <c r="A5" s="216" t="s">
        <v>142</v>
      </c>
      <c r="B5" s="107" t="s">
        <v>530</v>
      </c>
      <c r="C5" s="107" t="s">
        <v>484</v>
      </c>
      <c r="D5" s="91" t="s">
        <v>485</v>
      </c>
      <c r="E5" s="438" t="str">
        <f>+CONCATENATE("Teljesítés",CHAR(10),LEFT(ÖSSZEFÜGGÉSEK!A6,4),". VI. 30.")</f>
        <v>Teljesítés
2018. VI. 30.</v>
      </c>
    </row>
    <row r="6" spans="1:5" s="50" customFormat="1" ht="12.95" customHeight="1" thickBot="1" x14ac:dyDescent="0.25">
      <c r="A6" s="93" t="s">
        <v>409</v>
      </c>
      <c r="B6" s="94" t="s">
        <v>410</v>
      </c>
      <c r="C6" s="94" t="s">
        <v>411</v>
      </c>
      <c r="D6" s="372" t="s">
        <v>413</v>
      </c>
      <c r="E6" s="95" t="s">
        <v>412</v>
      </c>
    </row>
    <row r="7" spans="1:5" s="50" customFormat="1" ht="15.95" customHeight="1" thickBot="1" x14ac:dyDescent="0.25">
      <c r="A7" s="484" t="s">
        <v>43</v>
      </c>
      <c r="B7" s="485"/>
      <c r="C7" s="485"/>
      <c r="D7" s="485"/>
      <c r="E7" s="486"/>
    </row>
    <row r="8" spans="1:5" s="50" customFormat="1" ht="12" customHeight="1" thickBot="1" x14ac:dyDescent="0.25">
      <c r="A8" s="25" t="s">
        <v>9</v>
      </c>
      <c r="B8" s="19" t="s">
        <v>178</v>
      </c>
      <c r="C8" s="209">
        <f>+C9+C10+C11+C12+C13+C14</f>
        <v>0</v>
      </c>
      <c r="D8" s="299">
        <f>+D9+D10+D11+D12+D13+D14</f>
        <v>0</v>
      </c>
      <c r="E8" s="136">
        <f>+E9+E10+E11+E12+E13+E14</f>
        <v>0</v>
      </c>
    </row>
    <row r="9" spans="1:5" s="57" customFormat="1" ht="12" customHeight="1" x14ac:dyDescent="0.2">
      <c r="A9" s="240" t="s">
        <v>67</v>
      </c>
      <c r="B9" s="223" t="s">
        <v>179</v>
      </c>
      <c r="C9" s="211"/>
      <c r="D9" s="300"/>
      <c r="E9" s="138"/>
    </row>
    <row r="10" spans="1:5" s="58" customFormat="1" ht="12" customHeight="1" x14ac:dyDescent="0.2">
      <c r="A10" s="241" t="s">
        <v>68</v>
      </c>
      <c r="B10" s="224" t="s">
        <v>180</v>
      </c>
      <c r="C10" s="210"/>
      <c r="D10" s="301"/>
      <c r="E10" s="137"/>
    </row>
    <row r="11" spans="1:5" s="58" customFormat="1" ht="12" customHeight="1" x14ac:dyDescent="0.2">
      <c r="A11" s="241" t="s">
        <v>69</v>
      </c>
      <c r="B11" s="224" t="s">
        <v>181</v>
      </c>
      <c r="C11" s="210"/>
      <c r="D11" s="301"/>
      <c r="E11" s="137"/>
    </row>
    <row r="12" spans="1:5" s="58" customFormat="1" ht="12" customHeight="1" x14ac:dyDescent="0.2">
      <c r="A12" s="241" t="s">
        <v>70</v>
      </c>
      <c r="B12" s="224" t="s">
        <v>182</v>
      </c>
      <c r="C12" s="210"/>
      <c r="D12" s="301"/>
      <c r="E12" s="137"/>
    </row>
    <row r="13" spans="1:5" s="58" customFormat="1" ht="12" customHeight="1" x14ac:dyDescent="0.2">
      <c r="A13" s="241" t="s">
        <v>102</v>
      </c>
      <c r="B13" s="224" t="s">
        <v>417</v>
      </c>
      <c r="C13" s="210"/>
      <c r="D13" s="301"/>
      <c r="E13" s="137"/>
    </row>
    <row r="14" spans="1:5" s="57" customFormat="1" ht="12" customHeight="1" thickBot="1" x14ac:dyDescent="0.25">
      <c r="A14" s="242" t="s">
        <v>71</v>
      </c>
      <c r="B14" s="225" t="s">
        <v>355</v>
      </c>
      <c r="C14" s="210"/>
      <c r="D14" s="301"/>
      <c r="E14" s="137"/>
    </row>
    <row r="15" spans="1:5" s="57" customFormat="1" ht="12" customHeight="1" thickBot="1" x14ac:dyDescent="0.25">
      <c r="A15" s="25" t="s">
        <v>10</v>
      </c>
      <c r="B15" s="143" t="s">
        <v>183</v>
      </c>
      <c r="C15" s="209">
        <f>+C16+C17+C18+C19+C20</f>
        <v>0</v>
      </c>
      <c r="D15" s="299">
        <f>+D16+D17+D18+D19+D20</f>
        <v>0</v>
      </c>
      <c r="E15" s="136">
        <f>+E16+E17+E18+E19+E20</f>
        <v>0</v>
      </c>
    </row>
    <row r="16" spans="1:5" s="57" customFormat="1" ht="12" customHeight="1" x14ac:dyDescent="0.2">
      <c r="A16" s="240" t="s">
        <v>73</v>
      </c>
      <c r="B16" s="223" t="s">
        <v>184</v>
      </c>
      <c r="C16" s="211"/>
      <c r="D16" s="300"/>
      <c r="E16" s="138"/>
    </row>
    <row r="17" spans="1:5" s="57" customFormat="1" ht="12" customHeight="1" x14ac:dyDescent="0.2">
      <c r="A17" s="241" t="s">
        <v>74</v>
      </c>
      <c r="B17" s="224" t="s">
        <v>185</v>
      </c>
      <c r="C17" s="210"/>
      <c r="D17" s="301"/>
      <c r="E17" s="137"/>
    </row>
    <row r="18" spans="1:5" s="57" customFormat="1" ht="12" customHeight="1" x14ac:dyDescent="0.2">
      <c r="A18" s="241" t="s">
        <v>75</v>
      </c>
      <c r="B18" s="224" t="s">
        <v>346</v>
      </c>
      <c r="C18" s="210"/>
      <c r="D18" s="301"/>
      <c r="E18" s="137"/>
    </row>
    <row r="19" spans="1:5" s="57" customFormat="1" ht="12" customHeight="1" x14ac:dyDescent="0.2">
      <c r="A19" s="241" t="s">
        <v>76</v>
      </c>
      <c r="B19" s="224" t="s">
        <v>347</v>
      </c>
      <c r="C19" s="210"/>
      <c r="D19" s="301"/>
      <c r="E19" s="137"/>
    </row>
    <row r="20" spans="1:5" s="57" customFormat="1" ht="12" customHeight="1" x14ac:dyDescent="0.2">
      <c r="A20" s="241" t="s">
        <v>77</v>
      </c>
      <c r="B20" s="224" t="s">
        <v>186</v>
      </c>
      <c r="C20" s="210"/>
      <c r="D20" s="301"/>
      <c r="E20" s="137"/>
    </row>
    <row r="21" spans="1:5" s="58" customFormat="1" ht="12" customHeight="1" thickBot="1" x14ac:dyDescent="0.25">
      <c r="A21" s="242" t="s">
        <v>84</v>
      </c>
      <c r="B21" s="225" t="s">
        <v>187</v>
      </c>
      <c r="C21" s="212"/>
      <c r="D21" s="302"/>
      <c r="E21" s="139"/>
    </row>
    <row r="22" spans="1:5" s="58" customFormat="1" ht="12" customHeight="1" thickBot="1" x14ac:dyDescent="0.25">
      <c r="A22" s="25" t="s">
        <v>11</v>
      </c>
      <c r="B22" s="19" t="s">
        <v>188</v>
      </c>
      <c r="C22" s="209">
        <f>+C23+C24+C25+C26+C27</f>
        <v>0</v>
      </c>
      <c r="D22" s="299">
        <f>+D23+D24+D25+D26+D27</f>
        <v>0</v>
      </c>
      <c r="E22" s="136">
        <f>+E23+E24+E25+E26+E27</f>
        <v>0</v>
      </c>
    </row>
    <row r="23" spans="1:5" s="58" customFormat="1" ht="12" customHeight="1" x14ac:dyDescent="0.2">
      <c r="A23" s="240" t="s">
        <v>56</v>
      </c>
      <c r="B23" s="223" t="s">
        <v>189</v>
      </c>
      <c r="C23" s="211"/>
      <c r="D23" s="300"/>
      <c r="E23" s="138"/>
    </row>
    <row r="24" spans="1:5" s="57" customFormat="1" ht="12" customHeight="1" x14ac:dyDescent="0.2">
      <c r="A24" s="241" t="s">
        <v>57</v>
      </c>
      <c r="B24" s="224" t="s">
        <v>190</v>
      </c>
      <c r="C24" s="210"/>
      <c r="D24" s="301"/>
      <c r="E24" s="137"/>
    </row>
    <row r="25" spans="1:5" s="58" customFormat="1" ht="12" customHeight="1" x14ac:dyDescent="0.2">
      <c r="A25" s="241" t="s">
        <v>58</v>
      </c>
      <c r="B25" s="224" t="s">
        <v>348</v>
      </c>
      <c r="C25" s="210"/>
      <c r="D25" s="301"/>
      <c r="E25" s="137"/>
    </row>
    <row r="26" spans="1:5" s="58" customFormat="1" ht="12" customHeight="1" x14ac:dyDescent="0.2">
      <c r="A26" s="241" t="s">
        <v>59</v>
      </c>
      <c r="B26" s="224" t="s">
        <v>349</v>
      </c>
      <c r="C26" s="210"/>
      <c r="D26" s="301"/>
      <c r="E26" s="137"/>
    </row>
    <row r="27" spans="1:5" s="58" customFormat="1" ht="12" customHeight="1" x14ac:dyDescent="0.2">
      <c r="A27" s="241" t="s">
        <v>116</v>
      </c>
      <c r="B27" s="224" t="s">
        <v>191</v>
      </c>
      <c r="C27" s="210"/>
      <c r="D27" s="301"/>
      <c r="E27" s="137"/>
    </row>
    <row r="28" spans="1:5" s="58" customFormat="1" ht="12" customHeight="1" thickBot="1" x14ac:dyDescent="0.25">
      <c r="A28" s="242" t="s">
        <v>117</v>
      </c>
      <c r="B28" s="225" t="s">
        <v>192</v>
      </c>
      <c r="C28" s="212"/>
      <c r="D28" s="302"/>
      <c r="E28" s="139"/>
    </row>
    <row r="29" spans="1:5" s="58" customFormat="1" ht="12" customHeight="1" thickBot="1" x14ac:dyDescent="0.25">
      <c r="A29" s="25" t="s">
        <v>118</v>
      </c>
      <c r="B29" s="19" t="s">
        <v>521</v>
      </c>
      <c r="C29" s="215">
        <f>SUM(C30:C36)</f>
        <v>0</v>
      </c>
      <c r="D29" s="215">
        <f>SUM(D30:D36)</f>
        <v>0</v>
      </c>
      <c r="E29" s="252">
        <f>SUM(E30:E36)</f>
        <v>0</v>
      </c>
    </row>
    <row r="30" spans="1:5" s="58" customFormat="1" ht="12" customHeight="1" x14ac:dyDescent="0.2">
      <c r="A30" s="240" t="s">
        <v>193</v>
      </c>
      <c r="B30" s="223" t="s">
        <v>522</v>
      </c>
      <c r="C30" s="211">
        <f>+C31+C32+C33</f>
        <v>0</v>
      </c>
      <c r="D30" s="211">
        <f>+D31+D32+D33</f>
        <v>0</v>
      </c>
      <c r="E30" s="138">
        <f>+E31+E32+E33</f>
        <v>0</v>
      </c>
    </row>
    <row r="31" spans="1:5" s="58" customFormat="1" ht="12" customHeight="1" x14ac:dyDescent="0.2">
      <c r="A31" s="241" t="s">
        <v>194</v>
      </c>
      <c r="B31" s="224" t="s">
        <v>523</v>
      </c>
      <c r="C31" s="210"/>
      <c r="D31" s="210"/>
      <c r="E31" s="137"/>
    </row>
    <row r="32" spans="1:5" s="58" customFormat="1" ht="12" customHeight="1" x14ac:dyDescent="0.2">
      <c r="A32" s="241" t="s">
        <v>195</v>
      </c>
      <c r="B32" s="224" t="s">
        <v>524</v>
      </c>
      <c r="C32" s="210"/>
      <c r="D32" s="210"/>
      <c r="E32" s="137"/>
    </row>
    <row r="33" spans="1:5" s="58" customFormat="1" ht="12" customHeight="1" x14ac:dyDescent="0.2">
      <c r="A33" s="241" t="s">
        <v>196</v>
      </c>
      <c r="B33" s="224" t="s">
        <v>525</v>
      </c>
      <c r="C33" s="210"/>
      <c r="D33" s="210"/>
      <c r="E33" s="137"/>
    </row>
    <row r="34" spans="1:5" s="58" customFormat="1" ht="12" customHeight="1" x14ac:dyDescent="0.2">
      <c r="A34" s="241" t="s">
        <v>526</v>
      </c>
      <c r="B34" s="224" t="s">
        <v>197</v>
      </c>
      <c r="C34" s="210"/>
      <c r="D34" s="210"/>
      <c r="E34" s="137"/>
    </row>
    <row r="35" spans="1:5" s="58" customFormat="1" ht="12" customHeight="1" x14ac:dyDescent="0.2">
      <c r="A35" s="241" t="s">
        <v>527</v>
      </c>
      <c r="B35" s="224" t="s">
        <v>198</v>
      </c>
      <c r="C35" s="210"/>
      <c r="D35" s="210"/>
      <c r="E35" s="137"/>
    </row>
    <row r="36" spans="1:5" s="58" customFormat="1" ht="12" customHeight="1" thickBot="1" x14ac:dyDescent="0.25">
      <c r="A36" s="242" t="s">
        <v>528</v>
      </c>
      <c r="B36" s="389" t="s">
        <v>199</v>
      </c>
      <c r="C36" s="212"/>
      <c r="D36" s="212"/>
      <c r="E36" s="139"/>
    </row>
    <row r="37" spans="1:5" s="58" customFormat="1" ht="12" customHeight="1" thickBot="1" x14ac:dyDescent="0.25">
      <c r="A37" s="25" t="s">
        <v>13</v>
      </c>
      <c r="B37" s="19" t="s">
        <v>356</v>
      </c>
      <c r="C37" s="209">
        <f>SUM(C38:C48)</f>
        <v>0</v>
      </c>
      <c r="D37" s="299">
        <f>SUM(D38:D48)</f>
        <v>0</v>
      </c>
      <c r="E37" s="136">
        <f>SUM(E38:E48)</f>
        <v>0</v>
      </c>
    </row>
    <row r="38" spans="1:5" s="58" customFormat="1" ht="12" customHeight="1" x14ac:dyDescent="0.2">
      <c r="A38" s="240" t="s">
        <v>60</v>
      </c>
      <c r="B38" s="223" t="s">
        <v>202</v>
      </c>
      <c r="C38" s="211"/>
      <c r="D38" s="300"/>
      <c r="E38" s="138"/>
    </row>
    <row r="39" spans="1:5" s="58" customFormat="1" ht="12" customHeight="1" x14ac:dyDescent="0.2">
      <c r="A39" s="241" t="s">
        <v>61</v>
      </c>
      <c r="B39" s="224" t="s">
        <v>203</v>
      </c>
      <c r="C39" s="210"/>
      <c r="D39" s="301"/>
      <c r="E39" s="137"/>
    </row>
    <row r="40" spans="1:5" s="58" customFormat="1" ht="12" customHeight="1" x14ac:dyDescent="0.2">
      <c r="A40" s="241" t="s">
        <v>62</v>
      </c>
      <c r="B40" s="224" t="s">
        <v>204</v>
      </c>
      <c r="C40" s="210"/>
      <c r="D40" s="301"/>
      <c r="E40" s="137"/>
    </row>
    <row r="41" spans="1:5" s="58" customFormat="1" ht="12" customHeight="1" x14ac:dyDescent="0.2">
      <c r="A41" s="241" t="s">
        <v>120</v>
      </c>
      <c r="B41" s="224" t="s">
        <v>205</v>
      </c>
      <c r="C41" s="210"/>
      <c r="D41" s="301"/>
      <c r="E41" s="137"/>
    </row>
    <row r="42" spans="1:5" s="58" customFormat="1" ht="12" customHeight="1" x14ac:dyDescent="0.2">
      <c r="A42" s="241" t="s">
        <v>121</v>
      </c>
      <c r="B42" s="224" t="s">
        <v>206</v>
      </c>
      <c r="C42" s="210"/>
      <c r="D42" s="301"/>
      <c r="E42" s="137"/>
    </row>
    <row r="43" spans="1:5" s="58" customFormat="1" ht="12" customHeight="1" x14ac:dyDescent="0.2">
      <c r="A43" s="241" t="s">
        <v>122</v>
      </c>
      <c r="B43" s="224" t="s">
        <v>207</v>
      </c>
      <c r="C43" s="210"/>
      <c r="D43" s="301"/>
      <c r="E43" s="137"/>
    </row>
    <row r="44" spans="1:5" s="58" customFormat="1" ht="12" customHeight="1" x14ac:dyDescent="0.2">
      <c r="A44" s="241" t="s">
        <v>123</v>
      </c>
      <c r="B44" s="224" t="s">
        <v>208</v>
      </c>
      <c r="C44" s="210"/>
      <c r="D44" s="301"/>
      <c r="E44" s="137"/>
    </row>
    <row r="45" spans="1:5" s="58" customFormat="1" ht="12" customHeight="1" x14ac:dyDescent="0.2">
      <c r="A45" s="241" t="s">
        <v>124</v>
      </c>
      <c r="B45" s="224" t="s">
        <v>529</v>
      </c>
      <c r="C45" s="210"/>
      <c r="D45" s="301"/>
      <c r="E45" s="137"/>
    </row>
    <row r="46" spans="1:5" s="58" customFormat="1" ht="12" customHeight="1" x14ac:dyDescent="0.2">
      <c r="A46" s="241" t="s">
        <v>200</v>
      </c>
      <c r="B46" s="224" t="s">
        <v>210</v>
      </c>
      <c r="C46" s="213"/>
      <c r="D46" s="373"/>
      <c r="E46" s="140"/>
    </row>
    <row r="47" spans="1:5" s="58" customFormat="1" ht="12" customHeight="1" x14ac:dyDescent="0.2">
      <c r="A47" s="242" t="s">
        <v>201</v>
      </c>
      <c r="B47" s="225" t="s">
        <v>358</v>
      </c>
      <c r="C47" s="214"/>
      <c r="D47" s="374"/>
      <c r="E47" s="141"/>
    </row>
    <row r="48" spans="1:5" s="58" customFormat="1" ht="12" customHeight="1" thickBot="1" x14ac:dyDescent="0.25">
      <c r="A48" s="242" t="s">
        <v>357</v>
      </c>
      <c r="B48" s="225" t="s">
        <v>211</v>
      </c>
      <c r="C48" s="214"/>
      <c r="D48" s="374"/>
      <c r="E48" s="141"/>
    </row>
    <row r="49" spans="1:5" s="58" customFormat="1" ht="12" customHeight="1" thickBot="1" x14ac:dyDescent="0.25">
      <c r="A49" s="25" t="s">
        <v>14</v>
      </c>
      <c r="B49" s="19" t="s">
        <v>212</v>
      </c>
      <c r="C49" s="209">
        <f>SUM(C50:C54)</f>
        <v>0</v>
      </c>
      <c r="D49" s="299">
        <f>SUM(D50:D54)</f>
        <v>0</v>
      </c>
      <c r="E49" s="136">
        <f>SUM(E50:E54)</f>
        <v>0</v>
      </c>
    </row>
    <row r="50" spans="1:5" s="58" customFormat="1" ht="12" customHeight="1" x14ac:dyDescent="0.2">
      <c r="A50" s="240" t="s">
        <v>63</v>
      </c>
      <c r="B50" s="223" t="s">
        <v>216</v>
      </c>
      <c r="C50" s="263"/>
      <c r="D50" s="375"/>
      <c r="E50" s="142"/>
    </row>
    <row r="51" spans="1:5" s="58" customFormat="1" ht="12" customHeight="1" x14ac:dyDescent="0.2">
      <c r="A51" s="241" t="s">
        <v>64</v>
      </c>
      <c r="B51" s="224" t="s">
        <v>217</v>
      </c>
      <c r="C51" s="213"/>
      <c r="D51" s="373"/>
      <c r="E51" s="140"/>
    </row>
    <row r="52" spans="1:5" s="58" customFormat="1" ht="12" customHeight="1" x14ac:dyDescent="0.2">
      <c r="A52" s="241" t="s">
        <v>213</v>
      </c>
      <c r="B52" s="224" t="s">
        <v>218</v>
      </c>
      <c r="C52" s="213"/>
      <c r="D52" s="373"/>
      <c r="E52" s="140"/>
    </row>
    <row r="53" spans="1:5" s="58" customFormat="1" ht="12" customHeight="1" x14ac:dyDescent="0.2">
      <c r="A53" s="241" t="s">
        <v>214</v>
      </c>
      <c r="B53" s="224" t="s">
        <v>219</v>
      </c>
      <c r="C53" s="213"/>
      <c r="D53" s="373"/>
      <c r="E53" s="140"/>
    </row>
    <row r="54" spans="1:5" s="58" customFormat="1" ht="12" customHeight="1" thickBot="1" x14ac:dyDescent="0.25">
      <c r="A54" s="242" t="s">
        <v>215</v>
      </c>
      <c r="B54" s="225" t="s">
        <v>220</v>
      </c>
      <c r="C54" s="214"/>
      <c r="D54" s="374"/>
      <c r="E54" s="141"/>
    </row>
    <row r="55" spans="1:5" s="58" customFormat="1" ht="12" customHeight="1" thickBot="1" x14ac:dyDescent="0.25">
      <c r="A55" s="25" t="s">
        <v>125</v>
      </c>
      <c r="B55" s="19" t="s">
        <v>221</v>
      </c>
      <c r="C55" s="209">
        <f>SUM(C56:C58)</f>
        <v>0</v>
      </c>
      <c r="D55" s="299">
        <f>SUM(D56:D58)</f>
        <v>0</v>
      </c>
      <c r="E55" s="136">
        <f>SUM(E56:E58)</f>
        <v>0</v>
      </c>
    </row>
    <row r="56" spans="1:5" s="58" customFormat="1" ht="12" customHeight="1" x14ac:dyDescent="0.2">
      <c r="A56" s="240" t="s">
        <v>65</v>
      </c>
      <c r="B56" s="223" t="s">
        <v>222</v>
      </c>
      <c r="C56" s="211"/>
      <c r="D56" s="300"/>
      <c r="E56" s="138"/>
    </row>
    <row r="57" spans="1:5" s="58" customFormat="1" ht="12" customHeight="1" x14ac:dyDescent="0.2">
      <c r="A57" s="241" t="s">
        <v>66</v>
      </c>
      <c r="B57" s="224" t="s">
        <v>350</v>
      </c>
      <c r="C57" s="210"/>
      <c r="D57" s="301"/>
      <c r="E57" s="137"/>
    </row>
    <row r="58" spans="1:5" s="58" customFormat="1" ht="12" customHeight="1" x14ac:dyDescent="0.2">
      <c r="A58" s="241" t="s">
        <v>225</v>
      </c>
      <c r="B58" s="224" t="s">
        <v>223</v>
      </c>
      <c r="C58" s="210"/>
      <c r="D58" s="301"/>
      <c r="E58" s="137"/>
    </row>
    <row r="59" spans="1:5" s="58" customFormat="1" ht="12" customHeight="1" thickBot="1" x14ac:dyDescent="0.25">
      <c r="A59" s="242" t="s">
        <v>226</v>
      </c>
      <c r="B59" s="225" t="s">
        <v>224</v>
      </c>
      <c r="C59" s="212"/>
      <c r="D59" s="302"/>
      <c r="E59" s="139"/>
    </row>
    <row r="60" spans="1:5" s="58" customFormat="1" ht="12" customHeight="1" thickBot="1" x14ac:dyDescent="0.25">
      <c r="A60" s="25" t="s">
        <v>16</v>
      </c>
      <c r="B60" s="143" t="s">
        <v>227</v>
      </c>
      <c r="C60" s="209">
        <f>SUM(C61:C63)</f>
        <v>0</v>
      </c>
      <c r="D60" s="299">
        <f>SUM(D61:D63)</f>
        <v>0</v>
      </c>
      <c r="E60" s="136">
        <f>SUM(E61:E63)</f>
        <v>0</v>
      </c>
    </row>
    <row r="61" spans="1:5" s="58" customFormat="1" ht="12" customHeight="1" x14ac:dyDescent="0.2">
      <c r="A61" s="240" t="s">
        <v>126</v>
      </c>
      <c r="B61" s="223" t="s">
        <v>229</v>
      </c>
      <c r="C61" s="213"/>
      <c r="D61" s="373"/>
      <c r="E61" s="140"/>
    </row>
    <row r="62" spans="1:5" s="58" customFormat="1" ht="12" customHeight="1" x14ac:dyDescent="0.2">
      <c r="A62" s="241" t="s">
        <v>127</v>
      </c>
      <c r="B62" s="224" t="s">
        <v>351</v>
      </c>
      <c r="C62" s="213"/>
      <c r="D62" s="373"/>
      <c r="E62" s="140"/>
    </row>
    <row r="63" spans="1:5" s="58" customFormat="1" ht="12" customHeight="1" x14ac:dyDescent="0.2">
      <c r="A63" s="241" t="s">
        <v>160</v>
      </c>
      <c r="B63" s="224" t="s">
        <v>230</v>
      </c>
      <c r="C63" s="213"/>
      <c r="D63" s="373"/>
      <c r="E63" s="140"/>
    </row>
    <row r="64" spans="1:5" s="58" customFormat="1" ht="12" customHeight="1" thickBot="1" x14ac:dyDescent="0.25">
      <c r="A64" s="242" t="s">
        <v>228</v>
      </c>
      <c r="B64" s="225" t="s">
        <v>231</v>
      </c>
      <c r="C64" s="213"/>
      <c r="D64" s="373"/>
      <c r="E64" s="140"/>
    </row>
    <row r="65" spans="1:5" s="58" customFormat="1" ht="12" customHeight="1" thickBot="1" x14ac:dyDescent="0.25">
      <c r="A65" s="25" t="s">
        <v>17</v>
      </c>
      <c r="B65" s="19" t="s">
        <v>232</v>
      </c>
      <c r="C65" s="215">
        <f>+C8+C15+C22+C29+C37+C49+C55+C60</f>
        <v>0</v>
      </c>
      <c r="D65" s="303">
        <f>+D8+D15+D22+D29+D37+D49+D55+D60</f>
        <v>0</v>
      </c>
      <c r="E65" s="252">
        <f>+E8+E15+E22+E29+E37+E49+E55+E60</f>
        <v>0</v>
      </c>
    </row>
    <row r="66" spans="1:5" s="58" customFormat="1" ht="12" customHeight="1" thickBot="1" x14ac:dyDescent="0.2">
      <c r="A66" s="243" t="s">
        <v>320</v>
      </c>
      <c r="B66" s="143" t="s">
        <v>234</v>
      </c>
      <c r="C66" s="209">
        <f>SUM(C67:C69)</f>
        <v>0</v>
      </c>
      <c r="D66" s="299">
        <f>SUM(D67:D69)</f>
        <v>0</v>
      </c>
      <c r="E66" s="136">
        <f>SUM(E67:E69)</f>
        <v>0</v>
      </c>
    </row>
    <row r="67" spans="1:5" s="58" customFormat="1" ht="12" customHeight="1" x14ac:dyDescent="0.2">
      <c r="A67" s="240" t="s">
        <v>262</v>
      </c>
      <c r="B67" s="223" t="s">
        <v>235</v>
      </c>
      <c r="C67" s="213"/>
      <c r="D67" s="373"/>
      <c r="E67" s="140"/>
    </row>
    <row r="68" spans="1:5" s="58" customFormat="1" ht="12" customHeight="1" x14ac:dyDescent="0.2">
      <c r="A68" s="241" t="s">
        <v>271</v>
      </c>
      <c r="B68" s="224" t="s">
        <v>236</v>
      </c>
      <c r="C68" s="213"/>
      <c r="D68" s="373"/>
      <c r="E68" s="140"/>
    </row>
    <row r="69" spans="1:5" s="58" customFormat="1" ht="12" customHeight="1" thickBot="1" x14ac:dyDescent="0.25">
      <c r="A69" s="242" t="s">
        <v>272</v>
      </c>
      <c r="B69" s="226" t="s">
        <v>237</v>
      </c>
      <c r="C69" s="213"/>
      <c r="D69" s="376"/>
      <c r="E69" s="140"/>
    </row>
    <row r="70" spans="1:5" s="58" customFormat="1" ht="12" customHeight="1" thickBot="1" x14ac:dyDescent="0.2">
      <c r="A70" s="243" t="s">
        <v>238</v>
      </c>
      <c r="B70" s="143" t="s">
        <v>239</v>
      </c>
      <c r="C70" s="209">
        <f>SUM(C71:C74)</f>
        <v>0</v>
      </c>
      <c r="D70" s="209">
        <f>SUM(D71:D74)</f>
        <v>0</v>
      </c>
      <c r="E70" s="136">
        <f>SUM(E71:E74)</f>
        <v>0</v>
      </c>
    </row>
    <row r="71" spans="1:5" s="58" customFormat="1" ht="12" customHeight="1" x14ac:dyDescent="0.2">
      <c r="A71" s="240" t="s">
        <v>103</v>
      </c>
      <c r="B71" s="429" t="s">
        <v>240</v>
      </c>
      <c r="C71" s="213"/>
      <c r="D71" s="213"/>
      <c r="E71" s="140"/>
    </row>
    <row r="72" spans="1:5" s="58" customFormat="1" ht="12" customHeight="1" x14ac:dyDescent="0.2">
      <c r="A72" s="241" t="s">
        <v>104</v>
      </c>
      <c r="B72" s="429" t="s">
        <v>537</v>
      </c>
      <c r="C72" s="213"/>
      <c r="D72" s="213"/>
      <c r="E72" s="140"/>
    </row>
    <row r="73" spans="1:5" s="58" customFormat="1" ht="12" customHeight="1" x14ac:dyDescent="0.2">
      <c r="A73" s="241" t="s">
        <v>263</v>
      </c>
      <c r="B73" s="429" t="s">
        <v>241</v>
      </c>
      <c r="C73" s="213"/>
      <c r="D73" s="213"/>
      <c r="E73" s="140"/>
    </row>
    <row r="74" spans="1:5" s="58" customFormat="1" ht="12" customHeight="1" thickBot="1" x14ac:dyDescent="0.25">
      <c r="A74" s="242" t="s">
        <v>264</v>
      </c>
      <c r="B74" s="430" t="s">
        <v>538</v>
      </c>
      <c r="C74" s="213"/>
      <c r="D74" s="213"/>
      <c r="E74" s="140"/>
    </row>
    <row r="75" spans="1:5" s="58" customFormat="1" ht="12" customHeight="1" thickBot="1" x14ac:dyDescent="0.2">
      <c r="A75" s="243" t="s">
        <v>242</v>
      </c>
      <c r="B75" s="143" t="s">
        <v>243</v>
      </c>
      <c r="C75" s="209">
        <f>SUM(C76:C77)</f>
        <v>0</v>
      </c>
      <c r="D75" s="209">
        <f>SUM(D76:D77)</f>
        <v>0</v>
      </c>
      <c r="E75" s="136">
        <f>SUM(E76:E77)</f>
        <v>0</v>
      </c>
    </row>
    <row r="76" spans="1:5" s="58" customFormat="1" ht="12" customHeight="1" x14ac:dyDescent="0.2">
      <c r="A76" s="240" t="s">
        <v>265</v>
      </c>
      <c r="B76" s="223" t="s">
        <v>244</v>
      </c>
      <c r="C76" s="213"/>
      <c r="D76" s="213"/>
      <c r="E76" s="140"/>
    </row>
    <row r="77" spans="1:5" s="58" customFormat="1" ht="12" customHeight="1" thickBot="1" x14ac:dyDescent="0.25">
      <c r="A77" s="242" t="s">
        <v>266</v>
      </c>
      <c r="B77" s="225" t="s">
        <v>245</v>
      </c>
      <c r="C77" s="213"/>
      <c r="D77" s="213"/>
      <c r="E77" s="140"/>
    </row>
    <row r="78" spans="1:5" s="57" customFormat="1" ht="12" customHeight="1" thickBot="1" x14ac:dyDescent="0.2">
      <c r="A78" s="243" t="s">
        <v>246</v>
      </c>
      <c r="B78" s="143" t="s">
        <v>247</v>
      </c>
      <c r="C78" s="209">
        <f>SUM(C79:C81)</f>
        <v>0</v>
      </c>
      <c r="D78" s="209">
        <f>SUM(D79:D81)</f>
        <v>0</v>
      </c>
      <c r="E78" s="136">
        <f>SUM(E79:E81)</f>
        <v>0</v>
      </c>
    </row>
    <row r="79" spans="1:5" s="58" customFormat="1" ht="12" customHeight="1" x14ac:dyDescent="0.2">
      <c r="A79" s="240" t="s">
        <v>267</v>
      </c>
      <c r="B79" s="223" t="s">
        <v>248</v>
      </c>
      <c r="C79" s="213"/>
      <c r="D79" s="213"/>
      <c r="E79" s="140"/>
    </row>
    <row r="80" spans="1:5" s="58" customFormat="1" ht="12" customHeight="1" x14ac:dyDescent="0.2">
      <c r="A80" s="241" t="s">
        <v>268</v>
      </c>
      <c r="B80" s="224" t="s">
        <v>249</v>
      </c>
      <c r="C80" s="213"/>
      <c r="D80" s="213"/>
      <c r="E80" s="140"/>
    </row>
    <row r="81" spans="1:5" s="58" customFormat="1" ht="12" customHeight="1" thickBot="1" x14ac:dyDescent="0.25">
      <c r="A81" s="242" t="s">
        <v>269</v>
      </c>
      <c r="B81" s="225" t="s">
        <v>539</v>
      </c>
      <c r="C81" s="213"/>
      <c r="D81" s="213"/>
      <c r="E81" s="140"/>
    </row>
    <row r="82" spans="1:5" s="58" customFormat="1" ht="12" customHeight="1" thickBot="1" x14ac:dyDescent="0.2">
      <c r="A82" s="243" t="s">
        <v>250</v>
      </c>
      <c r="B82" s="143" t="s">
        <v>270</v>
      </c>
      <c r="C82" s="209">
        <f>SUM(C83:C86)</f>
        <v>0</v>
      </c>
      <c r="D82" s="209">
        <f>SUM(D83:D86)</f>
        <v>0</v>
      </c>
      <c r="E82" s="136">
        <f>SUM(E83:E86)</f>
        <v>0</v>
      </c>
    </row>
    <row r="83" spans="1:5" s="58" customFormat="1" ht="12" customHeight="1" x14ac:dyDescent="0.2">
      <c r="A83" s="244" t="s">
        <v>251</v>
      </c>
      <c r="B83" s="223" t="s">
        <v>252</v>
      </c>
      <c r="C83" s="213"/>
      <c r="D83" s="213"/>
      <c r="E83" s="140"/>
    </row>
    <row r="84" spans="1:5" s="58" customFormat="1" ht="12" customHeight="1" x14ac:dyDescent="0.2">
      <c r="A84" s="245" t="s">
        <v>253</v>
      </c>
      <c r="B84" s="224" t="s">
        <v>254</v>
      </c>
      <c r="C84" s="213"/>
      <c r="D84" s="213"/>
      <c r="E84" s="140"/>
    </row>
    <row r="85" spans="1:5" s="58" customFormat="1" ht="12" customHeight="1" x14ac:dyDescent="0.2">
      <c r="A85" s="245" t="s">
        <v>255</v>
      </c>
      <c r="B85" s="224" t="s">
        <v>256</v>
      </c>
      <c r="C85" s="213"/>
      <c r="D85" s="213"/>
      <c r="E85" s="140"/>
    </row>
    <row r="86" spans="1:5" s="57" customFormat="1" ht="12" customHeight="1" thickBot="1" x14ac:dyDescent="0.25">
      <c r="A86" s="246" t="s">
        <v>257</v>
      </c>
      <c r="B86" s="225" t="s">
        <v>258</v>
      </c>
      <c r="C86" s="213"/>
      <c r="D86" s="213"/>
      <c r="E86" s="140"/>
    </row>
    <row r="87" spans="1:5" s="57" customFormat="1" ht="12" customHeight="1" thickBot="1" x14ac:dyDescent="0.2">
      <c r="A87" s="243" t="s">
        <v>259</v>
      </c>
      <c r="B87" s="143" t="s">
        <v>397</v>
      </c>
      <c r="C87" s="266"/>
      <c r="D87" s="266"/>
      <c r="E87" s="267"/>
    </row>
    <row r="88" spans="1:5" s="57" customFormat="1" ht="12" customHeight="1" thickBot="1" x14ac:dyDescent="0.2">
      <c r="A88" s="243" t="s">
        <v>418</v>
      </c>
      <c r="B88" s="143" t="s">
        <v>260</v>
      </c>
      <c r="C88" s="266"/>
      <c r="D88" s="266"/>
      <c r="E88" s="267"/>
    </row>
    <row r="89" spans="1:5" s="57" customFormat="1" ht="12" customHeight="1" thickBot="1" x14ac:dyDescent="0.2">
      <c r="A89" s="243" t="s">
        <v>419</v>
      </c>
      <c r="B89" s="230" t="s">
        <v>400</v>
      </c>
      <c r="C89" s="215">
        <f>+C66+C70+C75+C78+C82+C88+C87</f>
        <v>0</v>
      </c>
      <c r="D89" s="215">
        <f>+D66+D70+D75+D78+D82+D88+D87</f>
        <v>0</v>
      </c>
      <c r="E89" s="252">
        <f>+E66+E70+E75+E78+E82+E88+E87</f>
        <v>0</v>
      </c>
    </row>
    <row r="90" spans="1:5" s="57" customFormat="1" ht="12" customHeight="1" thickBot="1" x14ac:dyDescent="0.2">
      <c r="A90" s="247" t="s">
        <v>420</v>
      </c>
      <c r="B90" s="231" t="s">
        <v>421</v>
      </c>
      <c r="C90" s="215">
        <f>+C65+C89</f>
        <v>0</v>
      </c>
      <c r="D90" s="215">
        <f>+D65+D89</f>
        <v>0</v>
      </c>
      <c r="E90" s="252">
        <f>+E65+E89</f>
        <v>0</v>
      </c>
    </row>
    <row r="91" spans="1:5" s="58" customFormat="1" ht="15" customHeight="1" thickBot="1" x14ac:dyDescent="0.25">
      <c r="A91" s="111"/>
      <c r="B91" s="112"/>
      <c r="C91" s="191"/>
    </row>
    <row r="92" spans="1:5" s="50" customFormat="1" ht="16.5" customHeight="1" thickBot="1" x14ac:dyDescent="0.25">
      <c r="A92" s="484" t="s">
        <v>44</v>
      </c>
      <c r="B92" s="485"/>
      <c r="C92" s="485"/>
      <c r="D92" s="485"/>
      <c r="E92" s="486"/>
    </row>
    <row r="93" spans="1:5" s="59" customFormat="1" ht="12" customHeight="1" thickBot="1" x14ac:dyDescent="0.25">
      <c r="A93" s="217" t="s">
        <v>9</v>
      </c>
      <c r="B93" s="24" t="s">
        <v>425</v>
      </c>
      <c r="C93" s="208">
        <f>+C94+C95+C96+C97+C98+C111</f>
        <v>0</v>
      </c>
      <c r="D93" s="208">
        <f>+D94+D95+D96+D97+D98+D111</f>
        <v>0</v>
      </c>
      <c r="E93" s="281">
        <f>+E94+E95+E96+E97+E98+E111</f>
        <v>0</v>
      </c>
    </row>
    <row r="94" spans="1:5" ht="12" customHeight="1" x14ac:dyDescent="0.2">
      <c r="A94" s="248" t="s">
        <v>67</v>
      </c>
      <c r="B94" s="8" t="s">
        <v>38</v>
      </c>
      <c r="C94" s="288"/>
      <c r="D94" s="288"/>
      <c r="E94" s="282"/>
    </row>
    <row r="95" spans="1:5" ht="12" customHeight="1" x14ac:dyDescent="0.2">
      <c r="A95" s="241" t="s">
        <v>68</v>
      </c>
      <c r="B95" s="6" t="s">
        <v>128</v>
      </c>
      <c r="C95" s="210"/>
      <c r="D95" s="210"/>
      <c r="E95" s="137"/>
    </row>
    <row r="96" spans="1:5" ht="12" customHeight="1" x14ac:dyDescent="0.2">
      <c r="A96" s="241" t="s">
        <v>69</v>
      </c>
      <c r="B96" s="6" t="s">
        <v>95</v>
      </c>
      <c r="C96" s="212"/>
      <c r="D96" s="210"/>
      <c r="E96" s="139"/>
    </row>
    <row r="97" spans="1:5" ht="12" customHeight="1" x14ac:dyDescent="0.2">
      <c r="A97" s="241" t="s">
        <v>70</v>
      </c>
      <c r="B97" s="9" t="s">
        <v>129</v>
      </c>
      <c r="C97" s="212"/>
      <c r="D97" s="302"/>
      <c r="E97" s="139"/>
    </row>
    <row r="98" spans="1:5" ht="12" customHeight="1" x14ac:dyDescent="0.2">
      <c r="A98" s="241" t="s">
        <v>79</v>
      </c>
      <c r="B98" s="17" t="s">
        <v>130</v>
      </c>
      <c r="C98" s="212"/>
      <c r="D98" s="302"/>
      <c r="E98" s="139"/>
    </row>
    <row r="99" spans="1:5" ht="12" customHeight="1" x14ac:dyDescent="0.2">
      <c r="A99" s="241" t="s">
        <v>71</v>
      </c>
      <c r="B99" s="6" t="s">
        <v>422</v>
      </c>
      <c r="C99" s="212"/>
      <c r="D99" s="302"/>
      <c r="E99" s="139"/>
    </row>
    <row r="100" spans="1:5" ht="12" customHeight="1" x14ac:dyDescent="0.2">
      <c r="A100" s="241" t="s">
        <v>72</v>
      </c>
      <c r="B100" s="69" t="s">
        <v>363</v>
      </c>
      <c r="C100" s="212"/>
      <c r="D100" s="302"/>
      <c r="E100" s="139"/>
    </row>
    <row r="101" spans="1:5" ht="12" customHeight="1" x14ac:dyDescent="0.2">
      <c r="A101" s="241" t="s">
        <v>80</v>
      </c>
      <c r="B101" s="69" t="s">
        <v>362</v>
      </c>
      <c r="C101" s="212"/>
      <c r="D101" s="302"/>
      <c r="E101" s="139"/>
    </row>
    <row r="102" spans="1:5" ht="12" customHeight="1" x14ac:dyDescent="0.2">
      <c r="A102" s="241" t="s">
        <v>81</v>
      </c>
      <c r="B102" s="69" t="s">
        <v>276</v>
      </c>
      <c r="C102" s="212"/>
      <c r="D102" s="302"/>
      <c r="E102" s="139"/>
    </row>
    <row r="103" spans="1:5" ht="12" customHeight="1" x14ac:dyDescent="0.2">
      <c r="A103" s="241" t="s">
        <v>82</v>
      </c>
      <c r="B103" s="70" t="s">
        <v>277</v>
      </c>
      <c r="C103" s="212"/>
      <c r="D103" s="302"/>
      <c r="E103" s="139"/>
    </row>
    <row r="104" spans="1:5" ht="12" customHeight="1" x14ac:dyDescent="0.2">
      <c r="A104" s="241" t="s">
        <v>83</v>
      </c>
      <c r="B104" s="70" t="s">
        <v>278</v>
      </c>
      <c r="C104" s="212"/>
      <c r="D104" s="302"/>
      <c r="E104" s="139"/>
    </row>
    <row r="105" spans="1:5" ht="12" customHeight="1" x14ac:dyDescent="0.2">
      <c r="A105" s="241" t="s">
        <v>85</v>
      </c>
      <c r="B105" s="69" t="s">
        <v>279</v>
      </c>
      <c r="C105" s="212"/>
      <c r="D105" s="302"/>
      <c r="E105" s="139"/>
    </row>
    <row r="106" spans="1:5" ht="12" customHeight="1" x14ac:dyDescent="0.2">
      <c r="A106" s="241" t="s">
        <v>131</v>
      </c>
      <c r="B106" s="69" t="s">
        <v>280</v>
      </c>
      <c r="C106" s="212"/>
      <c r="D106" s="302"/>
      <c r="E106" s="139"/>
    </row>
    <row r="107" spans="1:5" ht="12" customHeight="1" x14ac:dyDescent="0.2">
      <c r="A107" s="241" t="s">
        <v>274</v>
      </c>
      <c r="B107" s="70" t="s">
        <v>281</v>
      </c>
      <c r="C107" s="210"/>
      <c r="D107" s="302"/>
      <c r="E107" s="139"/>
    </row>
    <row r="108" spans="1:5" ht="12" customHeight="1" x14ac:dyDescent="0.2">
      <c r="A108" s="249" t="s">
        <v>275</v>
      </c>
      <c r="B108" s="71" t="s">
        <v>282</v>
      </c>
      <c r="C108" s="212"/>
      <c r="D108" s="302"/>
      <c r="E108" s="139"/>
    </row>
    <row r="109" spans="1:5" ht="12" customHeight="1" x14ac:dyDescent="0.2">
      <c r="A109" s="241" t="s">
        <v>360</v>
      </c>
      <c r="B109" s="71" t="s">
        <v>283</v>
      </c>
      <c r="C109" s="212"/>
      <c r="D109" s="302"/>
      <c r="E109" s="139"/>
    </row>
    <row r="110" spans="1:5" ht="12" customHeight="1" x14ac:dyDescent="0.2">
      <c r="A110" s="241" t="s">
        <v>361</v>
      </c>
      <c r="B110" s="70" t="s">
        <v>284</v>
      </c>
      <c r="C110" s="210"/>
      <c r="D110" s="301"/>
      <c r="E110" s="137"/>
    </row>
    <row r="111" spans="1:5" ht="12" customHeight="1" x14ac:dyDescent="0.2">
      <c r="A111" s="241" t="s">
        <v>365</v>
      </c>
      <c r="B111" s="9" t="s">
        <v>39</v>
      </c>
      <c r="C111" s="210"/>
      <c r="D111" s="301"/>
      <c r="E111" s="137"/>
    </row>
    <row r="112" spans="1:5" ht="12" customHeight="1" x14ac:dyDescent="0.2">
      <c r="A112" s="242" t="s">
        <v>366</v>
      </c>
      <c r="B112" s="6" t="s">
        <v>423</v>
      </c>
      <c r="C112" s="212"/>
      <c r="D112" s="302"/>
      <c r="E112" s="139"/>
    </row>
    <row r="113" spans="1:5" ht="12" customHeight="1" thickBot="1" x14ac:dyDescent="0.25">
      <c r="A113" s="250" t="s">
        <v>367</v>
      </c>
      <c r="B113" s="72" t="s">
        <v>424</v>
      </c>
      <c r="C113" s="289"/>
      <c r="D113" s="379"/>
      <c r="E113" s="283"/>
    </row>
    <row r="114" spans="1:5" ht="12" customHeight="1" thickBot="1" x14ac:dyDescent="0.25">
      <c r="A114" s="25" t="s">
        <v>10</v>
      </c>
      <c r="B114" s="23" t="s">
        <v>285</v>
      </c>
      <c r="C114" s="209">
        <f>+C115+C117+C119</f>
        <v>0</v>
      </c>
      <c r="D114" s="299">
        <f>+D115+D117+D119</f>
        <v>0</v>
      </c>
      <c r="E114" s="136">
        <f>+E115+E117+E119</f>
        <v>0</v>
      </c>
    </row>
    <row r="115" spans="1:5" ht="12" customHeight="1" x14ac:dyDescent="0.2">
      <c r="A115" s="240" t="s">
        <v>73</v>
      </c>
      <c r="B115" s="6" t="s">
        <v>159</v>
      </c>
      <c r="C115" s="211"/>
      <c r="D115" s="300"/>
      <c r="E115" s="138"/>
    </row>
    <row r="116" spans="1:5" ht="12" customHeight="1" x14ac:dyDescent="0.2">
      <c r="A116" s="240" t="s">
        <v>74</v>
      </c>
      <c r="B116" s="10" t="s">
        <v>289</v>
      </c>
      <c r="C116" s="211"/>
      <c r="D116" s="300"/>
      <c r="E116" s="138"/>
    </row>
    <row r="117" spans="1:5" ht="12" customHeight="1" x14ac:dyDescent="0.2">
      <c r="A117" s="240" t="s">
        <v>75</v>
      </c>
      <c r="B117" s="10" t="s">
        <v>132</v>
      </c>
      <c r="C117" s="210"/>
      <c r="D117" s="301"/>
      <c r="E117" s="137"/>
    </row>
    <row r="118" spans="1:5" ht="12" customHeight="1" x14ac:dyDescent="0.2">
      <c r="A118" s="240" t="s">
        <v>76</v>
      </c>
      <c r="B118" s="10" t="s">
        <v>290</v>
      </c>
      <c r="C118" s="210"/>
      <c r="D118" s="301"/>
      <c r="E118" s="137"/>
    </row>
    <row r="119" spans="1:5" ht="12" customHeight="1" x14ac:dyDescent="0.2">
      <c r="A119" s="240" t="s">
        <v>77</v>
      </c>
      <c r="B119" s="145" t="s">
        <v>161</v>
      </c>
      <c r="C119" s="210"/>
      <c r="D119" s="301"/>
      <c r="E119" s="137"/>
    </row>
    <row r="120" spans="1:5" ht="12" customHeight="1" x14ac:dyDescent="0.2">
      <c r="A120" s="240" t="s">
        <v>84</v>
      </c>
      <c r="B120" s="144" t="s">
        <v>352</v>
      </c>
      <c r="C120" s="210"/>
      <c r="D120" s="301"/>
      <c r="E120" s="137"/>
    </row>
    <row r="121" spans="1:5" ht="12" customHeight="1" x14ac:dyDescent="0.2">
      <c r="A121" s="240" t="s">
        <v>86</v>
      </c>
      <c r="B121" s="219" t="s">
        <v>295</v>
      </c>
      <c r="C121" s="210"/>
      <c r="D121" s="301"/>
      <c r="E121" s="137"/>
    </row>
    <row r="122" spans="1:5" ht="12" customHeight="1" x14ac:dyDescent="0.2">
      <c r="A122" s="240" t="s">
        <v>133</v>
      </c>
      <c r="B122" s="70" t="s">
        <v>278</v>
      </c>
      <c r="C122" s="210"/>
      <c r="D122" s="301"/>
      <c r="E122" s="137"/>
    </row>
    <row r="123" spans="1:5" ht="12" customHeight="1" x14ac:dyDescent="0.2">
      <c r="A123" s="240" t="s">
        <v>134</v>
      </c>
      <c r="B123" s="70" t="s">
        <v>294</v>
      </c>
      <c r="C123" s="210"/>
      <c r="D123" s="301"/>
      <c r="E123" s="137"/>
    </row>
    <row r="124" spans="1:5" ht="12" customHeight="1" x14ac:dyDescent="0.2">
      <c r="A124" s="240" t="s">
        <v>135</v>
      </c>
      <c r="B124" s="70" t="s">
        <v>293</v>
      </c>
      <c r="C124" s="210"/>
      <c r="D124" s="301"/>
      <c r="E124" s="137"/>
    </row>
    <row r="125" spans="1:5" ht="12" customHeight="1" x14ac:dyDescent="0.2">
      <c r="A125" s="240" t="s">
        <v>286</v>
      </c>
      <c r="B125" s="70" t="s">
        <v>281</v>
      </c>
      <c r="C125" s="210"/>
      <c r="D125" s="301"/>
      <c r="E125" s="137"/>
    </row>
    <row r="126" spans="1:5" ht="12" customHeight="1" x14ac:dyDescent="0.2">
      <c r="A126" s="240" t="s">
        <v>287</v>
      </c>
      <c r="B126" s="70" t="s">
        <v>292</v>
      </c>
      <c r="C126" s="210"/>
      <c r="D126" s="301"/>
      <c r="E126" s="137"/>
    </row>
    <row r="127" spans="1:5" ht="12" customHeight="1" thickBot="1" x14ac:dyDescent="0.25">
      <c r="A127" s="249" t="s">
        <v>288</v>
      </c>
      <c r="B127" s="70" t="s">
        <v>291</v>
      </c>
      <c r="C127" s="212"/>
      <c r="D127" s="302"/>
      <c r="E127" s="139"/>
    </row>
    <row r="128" spans="1:5" ht="12" customHeight="1" thickBot="1" x14ac:dyDescent="0.25">
      <c r="A128" s="25" t="s">
        <v>11</v>
      </c>
      <c r="B128" s="63" t="s">
        <v>370</v>
      </c>
      <c r="C128" s="209">
        <f>+C93+C114</f>
        <v>0</v>
      </c>
      <c r="D128" s="299">
        <f>+D93+D114</f>
        <v>0</v>
      </c>
      <c r="E128" s="136">
        <f>+E93+E114</f>
        <v>0</v>
      </c>
    </row>
    <row r="129" spans="1:11" ht="12" customHeight="1" thickBot="1" x14ac:dyDescent="0.25">
      <c r="A129" s="25" t="s">
        <v>12</v>
      </c>
      <c r="B129" s="63" t="s">
        <v>371</v>
      </c>
      <c r="C129" s="209">
        <f>+C130+C131+C132</f>
        <v>0</v>
      </c>
      <c r="D129" s="299">
        <f>+D130+D131+D132</f>
        <v>0</v>
      </c>
      <c r="E129" s="136">
        <f>+E130+E131+E132</f>
        <v>0</v>
      </c>
    </row>
    <row r="130" spans="1:11" s="59" customFormat="1" ht="12" customHeight="1" x14ac:dyDescent="0.2">
      <c r="A130" s="240" t="s">
        <v>193</v>
      </c>
      <c r="B130" s="7" t="s">
        <v>428</v>
      </c>
      <c r="C130" s="210"/>
      <c r="D130" s="301"/>
      <c r="E130" s="137"/>
    </row>
    <row r="131" spans="1:11" ht="12" customHeight="1" x14ac:dyDescent="0.2">
      <c r="A131" s="240" t="s">
        <v>194</v>
      </c>
      <c r="B131" s="7" t="s">
        <v>379</v>
      </c>
      <c r="C131" s="210"/>
      <c r="D131" s="301"/>
      <c r="E131" s="137"/>
    </row>
    <row r="132" spans="1:11" ht="12" customHeight="1" thickBot="1" x14ac:dyDescent="0.25">
      <c r="A132" s="249" t="s">
        <v>195</v>
      </c>
      <c r="B132" s="5" t="s">
        <v>427</v>
      </c>
      <c r="C132" s="210"/>
      <c r="D132" s="301"/>
      <c r="E132" s="137"/>
    </row>
    <row r="133" spans="1:11" ht="12" customHeight="1" thickBot="1" x14ac:dyDescent="0.25">
      <c r="A133" s="25" t="s">
        <v>13</v>
      </c>
      <c r="B133" s="63" t="s">
        <v>372</v>
      </c>
      <c r="C133" s="209">
        <f>+C134+C135+C136+C137+C138+C139</f>
        <v>0</v>
      </c>
      <c r="D133" s="299">
        <f>+D134+D135+D136+D137+D138+D139</f>
        <v>0</v>
      </c>
      <c r="E133" s="136">
        <f>+E134+E135+E136+E137+E138+E139</f>
        <v>0</v>
      </c>
    </row>
    <row r="134" spans="1:11" ht="12" customHeight="1" x14ac:dyDescent="0.2">
      <c r="A134" s="240" t="s">
        <v>60</v>
      </c>
      <c r="B134" s="7" t="s">
        <v>381</v>
      </c>
      <c r="C134" s="210"/>
      <c r="D134" s="301"/>
      <c r="E134" s="137"/>
    </row>
    <row r="135" spans="1:11" ht="12" customHeight="1" x14ac:dyDescent="0.2">
      <c r="A135" s="240" t="s">
        <v>61</v>
      </c>
      <c r="B135" s="7" t="s">
        <v>373</v>
      </c>
      <c r="C135" s="210"/>
      <c r="D135" s="301"/>
      <c r="E135" s="137"/>
    </row>
    <row r="136" spans="1:11" ht="12" customHeight="1" x14ac:dyDescent="0.2">
      <c r="A136" s="240" t="s">
        <v>62</v>
      </c>
      <c r="B136" s="7" t="s">
        <v>374</v>
      </c>
      <c r="C136" s="210"/>
      <c r="D136" s="301"/>
      <c r="E136" s="137"/>
    </row>
    <row r="137" spans="1:11" ht="12" customHeight="1" x14ac:dyDescent="0.2">
      <c r="A137" s="240" t="s">
        <v>120</v>
      </c>
      <c r="B137" s="7" t="s">
        <v>426</v>
      </c>
      <c r="C137" s="210"/>
      <c r="D137" s="301"/>
      <c r="E137" s="137"/>
    </row>
    <row r="138" spans="1:11" ht="12" customHeight="1" x14ac:dyDescent="0.2">
      <c r="A138" s="240" t="s">
        <v>121</v>
      </c>
      <c r="B138" s="7" t="s">
        <v>376</v>
      </c>
      <c r="C138" s="210"/>
      <c r="D138" s="301"/>
      <c r="E138" s="137"/>
    </row>
    <row r="139" spans="1:11" s="59" customFormat="1" ht="12" customHeight="1" thickBot="1" x14ac:dyDescent="0.25">
      <c r="A139" s="249" t="s">
        <v>122</v>
      </c>
      <c r="B139" s="5" t="s">
        <v>377</v>
      </c>
      <c r="C139" s="210"/>
      <c r="D139" s="301"/>
      <c r="E139" s="137"/>
    </row>
    <row r="140" spans="1:11" ht="12" customHeight="1" thickBot="1" x14ac:dyDescent="0.25">
      <c r="A140" s="25" t="s">
        <v>14</v>
      </c>
      <c r="B140" s="63" t="s">
        <v>441</v>
      </c>
      <c r="C140" s="215">
        <f>+C141+C142+C144+C145+C143</f>
        <v>0</v>
      </c>
      <c r="D140" s="303">
        <f>+D141+D142+D144+D145+D143</f>
        <v>0</v>
      </c>
      <c r="E140" s="252">
        <f>+E141+E142+E144+E145+E143</f>
        <v>0</v>
      </c>
      <c r="K140" s="120"/>
    </row>
    <row r="141" spans="1:11" x14ac:dyDescent="0.2">
      <c r="A141" s="240" t="s">
        <v>63</v>
      </c>
      <c r="B141" s="7" t="s">
        <v>296</v>
      </c>
      <c r="C141" s="210"/>
      <c r="D141" s="301"/>
      <c r="E141" s="137"/>
    </row>
    <row r="142" spans="1:11" ht="12" customHeight="1" x14ac:dyDescent="0.2">
      <c r="A142" s="240" t="s">
        <v>64</v>
      </c>
      <c r="B142" s="7" t="s">
        <v>297</v>
      </c>
      <c r="C142" s="210"/>
      <c r="D142" s="301"/>
      <c r="E142" s="137"/>
    </row>
    <row r="143" spans="1:11" ht="12" customHeight="1" x14ac:dyDescent="0.2">
      <c r="A143" s="240" t="s">
        <v>213</v>
      </c>
      <c r="B143" s="7" t="s">
        <v>440</v>
      </c>
      <c r="C143" s="210"/>
      <c r="D143" s="301"/>
      <c r="E143" s="137"/>
    </row>
    <row r="144" spans="1:11" s="59" customFormat="1" ht="12" customHeight="1" x14ac:dyDescent="0.2">
      <c r="A144" s="240" t="s">
        <v>214</v>
      </c>
      <c r="B144" s="7" t="s">
        <v>386</v>
      </c>
      <c r="C144" s="210"/>
      <c r="D144" s="301"/>
      <c r="E144" s="137"/>
    </row>
    <row r="145" spans="1:5" s="59" customFormat="1" ht="12" customHeight="1" thickBot="1" x14ac:dyDescent="0.25">
      <c r="A145" s="249" t="s">
        <v>215</v>
      </c>
      <c r="B145" s="5" t="s">
        <v>316</v>
      </c>
      <c r="C145" s="210"/>
      <c r="D145" s="301"/>
      <c r="E145" s="137"/>
    </row>
    <row r="146" spans="1:5" s="59" customFormat="1" ht="12" customHeight="1" thickBot="1" x14ac:dyDescent="0.25">
      <c r="A146" s="25" t="s">
        <v>15</v>
      </c>
      <c r="B146" s="63" t="s">
        <v>387</v>
      </c>
      <c r="C146" s="291">
        <f>+C147+C148+C149+C150+C151</f>
        <v>0</v>
      </c>
      <c r="D146" s="304">
        <f>+D147+D148+D149+D150+D151</f>
        <v>0</v>
      </c>
      <c r="E146" s="285">
        <f>+E147+E148+E149+E150+E151</f>
        <v>0</v>
      </c>
    </row>
    <row r="147" spans="1:5" s="59" customFormat="1" ht="12" customHeight="1" x14ac:dyDescent="0.2">
      <c r="A147" s="240" t="s">
        <v>65</v>
      </c>
      <c r="B147" s="7" t="s">
        <v>382</v>
      </c>
      <c r="C147" s="210"/>
      <c r="D147" s="301"/>
      <c r="E147" s="137"/>
    </row>
    <row r="148" spans="1:5" s="59" customFormat="1" ht="12" customHeight="1" x14ac:dyDescent="0.2">
      <c r="A148" s="240" t="s">
        <v>66</v>
      </c>
      <c r="B148" s="7" t="s">
        <v>389</v>
      </c>
      <c r="C148" s="210"/>
      <c r="D148" s="301"/>
      <c r="E148" s="137"/>
    </row>
    <row r="149" spans="1:5" s="59" customFormat="1" ht="12" customHeight="1" x14ac:dyDescent="0.2">
      <c r="A149" s="240" t="s">
        <v>225</v>
      </c>
      <c r="B149" s="7" t="s">
        <v>384</v>
      </c>
      <c r="C149" s="210"/>
      <c r="D149" s="301"/>
      <c r="E149" s="137"/>
    </row>
    <row r="150" spans="1:5" s="59" customFormat="1" ht="12" customHeight="1" x14ac:dyDescent="0.2">
      <c r="A150" s="240" t="s">
        <v>226</v>
      </c>
      <c r="B150" s="7" t="s">
        <v>429</v>
      </c>
      <c r="C150" s="210"/>
      <c r="D150" s="301"/>
      <c r="E150" s="137"/>
    </row>
    <row r="151" spans="1:5" ht="12.75" customHeight="1" thickBot="1" x14ac:dyDescent="0.25">
      <c r="A151" s="249" t="s">
        <v>388</v>
      </c>
      <c r="B151" s="5" t="s">
        <v>391</v>
      </c>
      <c r="C151" s="212"/>
      <c r="D151" s="302"/>
      <c r="E151" s="139"/>
    </row>
    <row r="152" spans="1:5" ht="12.75" customHeight="1" thickBot="1" x14ac:dyDescent="0.25">
      <c r="A152" s="280" t="s">
        <v>16</v>
      </c>
      <c r="B152" s="63" t="s">
        <v>392</v>
      </c>
      <c r="C152" s="291"/>
      <c r="D152" s="304"/>
      <c r="E152" s="285"/>
    </row>
    <row r="153" spans="1:5" ht="12.75" customHeight="1" thickBot="1" x14ac:dyDescent="0.25">
      <c r="A153" s="280" t="s">
        <v>17</v>
      </c>
      <c r="B153" s="63" t="s">
        <v>393</v>
      </c>
      <c r="C153" s="291"/>
      <c r="D153" s="304"/>
      <c r="E153" s="285"/>
    </row>
    <row r="154" spans="1:5" ht="12" customHeight="1" thickBot="1" x14ac:dyDescent="0.25">
      <c r="A154" s="25" t="s">
        <v>18</v>
      </c>
      <c r="B154" s="63" t="s">
        <v>395</v>
      </c>
      <c r="C154" s="293">
        <f>+C129+C133+C140+C146+C152+C153</f>
        <v>0</v>
      </c>
      <c r="D154" s="306">
        <f>+D129+D133+D140+D146+D152+D153</f>
        <v>0</v>
      </c>
      <c r="E154" s="287">
        <f>+E129+E133+E140+E146+E152+E153</f>
        <v>0</v>
      </c>
    </row>
    <row r="155" spans="1:5" ht="15" customHeight="1" thickBot="1" x14ac:dyDescent="0.25">
      <c r="A155" s="251" t="s">
        <v>19</v>
      </c>
      <c r="B155" s="196" t="s">
        <v>394</v>
      </c>
      <c r="C155" s="293">
        <f>+C128+C154</f>
        <v>0</v>
      </c>
      <c r="D155" s="306">
        <f>+D128+D154</f>
        <v>0</v>
      </c>
      <c r="E155" s="287">
        <f>+E128+E154</f>
        <v>0</v>
      </c>
    </row>
    <row r="156" spans="1:5" ht="13.5" thickBot="1" x14ac:dyDescent="0.25">
      <c r="A156" s="199"/>
      <c r="B156" s="200"/>
      <c r="C156" s="201"/>
      <c r="D156" s="201"/>
      <c r="E156" s="201"/>
    </row>
    <row r="157" spans="1:5" ht="15" customHeight="1" thickBot="1" x14ac:dyDescent="0.25">
      <c r="A157" s="390" t="s">
        <v>531</v>
      </c>
      <c r="B157" s="391"/>
      <c r="C157" s="378"/>
      <c r="D157" s="378"/>
      <c r="E157" s="377"/>
    </row>
    <row r="158" spans="1:5" ht="14.25" customHeight="1" thickBot="1" x14ac:dyDescent="0.25">
      <c r="A158" s="392" t="s">
        <v>532</v>
      </c>
      <c r="B158" s="393"/>
      <c r="C158" s="378"/>
      <c r="D158" s="378"/>
      <c r="E158" s="377"/>
    </row>
  </sheetData>
  <sheetProtection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3F689-205C-4166-B66A-306A96CF6334}">
  <sheetPr>
    <tabColor rgb="FF92D050"/>
  </sheetPr>
  <dimension ref="A1:E61"/>
  <sheetViews>
    <sheetView topLeftCell="A25" zoomScale="130" zoomScaleNormal="130" workbookViewId="0">
      <selection activeCell="E61" sqref="E61"/>
    </sheetView>
  </sheetViews>
  <sheetFormatPr defaultRowHeight="12.75" x14ac:dyDescent="0.2"/>
  <cols>
    <col min="1" max="1" width="13" style="116" customWidth="1"/>
    <col min="2" max="2" width="59" style="117" customWidth="1"/>
    <col min="3" max="5" width="15.83203125" style="117" customWidth="1"/>
    <col min="6" max="16384" width="9.33203125" style="117"/>
  </cols>
  <sheetData>
    <row r="1" spans="1:5" s="103" customFormat="1" ht="21" customHeight="1" thickBot="1" x14ac:dyDescent="0.25">
      <c r="A1" s="102"/>
      <c r="B1" s="104"/>
      <c r="C1" s="1"/>
      <c r="D1" s="1"/>
      <c r="E1" s="368" t="s">
        <v>491</v>
      </c>
    </row>
    <row r="2" spans="1:5" s="258" customFormat="1" ht="24.75" thickBot="1" x14ac:dyDescent="0.25">
      <c r="A2" s="90" t="s">
        <v>490</v>
      </c>
      <c r="B2" s="488" t="s">
        <v>546</v>
      </c>
      <c r="C2" s="489"/>
      <c r="D2" s="490"/>
      <c r="E2" s="381" t="s">
        <v>46</v>
      </c>
    </row>
    <row r="3" spans="1:5" s="258" customFormat="1" ht="24.75" thickBot="1" x14ac:dyDescent="0.25">
      <c r="A3" s="90" t="s">
        <v>141</v>
      </c>
      <c r="B3" s="488" t="s">
        <v>324</v>
      </c>
      <c r="C3" s="489"/>
      <c r="D3" s="490"/>
      <c r="E3" s="381" t="s">
        <v>42</v>
      </c>
    </row>
    <row r="4" spans="1:5" s="259" customFormat="1" ht="15.95" customHeight="1" thickBot="1" x14ac:dyDescent="0.3">
      <c r="A4" s="105"/>
      <c r="B4" s="105"/>
      <c r="C4" s="106"/>
      <c r="D4" s="56"/>
      <c r="E4" s="106" t="str">
        <f>'6.1.3. sz. mell'!E4</f>
        <v xml:space="preserve"> Forintban!</v>
      </c>
    </row>
    <row r="5" spans="1:5" ht="24.75" thickBot="1" x14ac:dyDescent="0.25">
      <c r="A5" s="216" t="s">
        <v>142</v>
      </c>
      <c r="B5" s="107" t="s">
        <v>530</v>
      </c>
      <c r="C5" s="107" t="s">
        <v>484</v>
      </c>
      <c r="D5" s="91" t="s">
        <v>485</v>
      </c>
      <c r="E5" s="438" t="str">
        <f>+CONCATENATE("Teljesítés",CHAR(10),LEFT(ÖSSZEFÜGGÉSEK!A6,4),". VI. 30.")</f>
        <v>Teljesítés
2018. VI. 30.</v>
      </c>
    </row>
    <row r="6" spans="1:5" s="260" customFormat="1" ht="12.95" customHeight="1" thickBot="1" x14ac:dyDescent="0.25">
      <c r="A6" s="93" t="s">
        <v>409</v>
      </c>
      <c r="B6" s="94" t="s">
        <v>410</v>
      </c>
      <c r="C6" s="94" t="s">
        <v>411</v>
      </c>
      <c r="D6" s="372" t="s">
        <v>413</v>
      </c>
      <c r="E6" s="95" t="s">
        <v>412</v>
      </c>
    </row>
    <row r="7" spans="1:5" s="260" customFormat="1" ht="15.95" customHeight="1" thickBot="1" x14ac:dyDescent="0.25">
      <c r="A7" s="484" t="s">
        <v>43</v>
      </c>
      <c r="B7" s="485"/>
      <c r="C7" s="485"/>
      <c r="D7" s="485"/>
      <c r="E7" s="486"/>
    </row>
    <row r="8" spans="1:5" s="195" customFormat="1" ht="12" customHeight="1" thickBot="1" x14ac:dyDescent="0.25">
      <c r="A8" s="93" t="s">
        <v>9</v>
      </c>
      <c r="B8" s="108" t="s">
        <v>430</v>
      </c>
      <c r="C8" s="153">
        <f>SUM(C9:C19)</f>
        <v>0</v>
      </c>
      <c r="D8" s="153">
        <f>SUM(D9:D19)</f>
        <v>0</v>
      </c>
      <c r="E8" s="190">
        <f>SUM(E9:E19)</f>
        <v>115951</v>
      </c>
    </row>
    <row r="9" spans="1:5" s="195" customFormat="1" ht="12" customHeight="1" x14ac:dyDescent="0.2">
      <c r="A9" s="253" t="s">
        <v>67</v>
      </c>
      <c r="B9" s="8" t="s">
        <v>202</v>
      </c>
      <c r="C9" s="329"/>
      <c r="D9" s="329"/>
      <c r="E9" s="382"/>
    </row>
    <row r="10" spans="1:5" s="195" customFormat="1" ht="12" customHeight="1" x14ac:dyDescent="0.2">
      <c r="A10" s="254" t="s">
        <v>68</v>
      </c>
      <c r="B10" s="6" t="s">
        <v>203</v>
      </c>
      <c r="C10" s="150"/>
      <c r="D10" s="150"/>
      <c r="E10" s="319"/>
    </row>
    <row r="11" spans="1:5" s="195" customFormat="1" ht="12" customHeight="1" x14ac:dyDescent="0.2">
      <c r="A11" s="254" t="s">
        <v>69</v>
      </c>
      <c r="B11" s="6" t="s">
        <v>204</v>
      </c>
      <c r="C11" s="150"/>
      <c r="D11" s="150"/>
      <c r="E11" s="319"/>
    </row>
    <row r="12" spans="1:5" s="195" customFormat="1" ht="12" customHeight="1" x14ac:dyDescent="0.2">
      <c r="A12" s="254" t="s">
        <v>70</v>
      </c>
      <c r="B12" s="6" t="s">
        <v>205</v>
      </c>
      <c r="C12" s="150"/>
      <c r="D12" s="150"/>
      <c r="E12" s="319"/>
    </row>
    <row r="13" spans="1:5" s="195" customFormat="1" ht="12" customHeight="1" x14ac:dyDescent="0.2">
      <c r="A13" s="254" t="s">
        <v>102</v>
      </c>
      <c r="B13" s="6" t="s">
        <v>206</v>
      </c>
      <c r="C13" s="150"/>
      <c r="D13" s="150"/>
      <c r="E13" s="319"/>
    </row>
    <row r="14" spans="1:5" s="195" customFormat="1" ht="12" customHeight="1" x14ac:dyDescent="0.2">
      <c r="A14" s="254" t="s">
        <v>71</v>
      </c>
      <c r="B14" s="6" t="s">
        <v>325</v>
      </c>
      <c r="C14" s="150"/>
      <c r="D14" s="150"/>
      <c r="E14" s="319"/>
    </row>
    <row r="15" spans="1:5" s="195" customFormat="1" ht="12" customHeight="1" x14ac:dyDescent="0.2">
      <c r="A15" s="254" t="s">
        <v>72</v>
      </c>
      <c r="B15" s="5" t="s">
        <v>326</v>
      </c>
      <c r="C15" s="150"/>
      <c r="D15" s="150"/>
      <c r="E15" s="319"/>
    </row>
    <row r="16" spans="1:5" s="195" customFormat="1" ht="12" customHeight="1" x14ac:dyDescent="0.2">
      <c r="A16" s="254" t="s">
        <v>80</v>
      </c>
      <c r="B16" s="6" t="s">
        <v>209</v>
      </c>
      <c r="C16" s="326"/>
      <c r="D16" s="326"/>
      <c r="E16" s="324"/>
    </row>
    <row r="17" spans="1:5" s="261" customFormat="1" ht="12" customHeight="1" x14ac:dyDescent="0.2">
      <c r="A17" s="254" t="s">
        <v>81</v>
      </c>
      <c r="B17" s="6" t="s">
        <v>210</v>
      </c>
      <c r="C17" s="150"/>
      <c r="D17" s="150"/>
      <c r="E17" s="319"/>
    </row>
    <row r="18" spans="1:5" s="261" customFormat="1" ht="12" customHeight="1" x14ac:dyDescent="0.2">
      <c r="A18" s="254" t="s">
        <v>82</v>
      </c>
      <c r="B18" s="6" t="s">
        <v>358</v>
      </c>
      <c r="C18" s="152"/>
      <c r="D18" s="152"/>
      <c r="E18" s="320"/>
    </row>
    <row r="19" spans="1:5" s="261" customFormat="1" ht="12" customHeight="1" thickBot="1" x14ac:dyDescent="0.25">
      <c r="A19" s="254" t="s">
        <v>83</v>
      </c>
      <c r="B19" s="5" t="s">
        <v>211</v>
      </c>
      <c r="C19" s="152"/>
      <c r="D19" s="152"/>
      <c r="E19" s="320">
        <v>115951</v>
      </c>
    </row>
    <row r="20" spans="1:5" s="195" customFormat="1" ht="12" customHeight="1" thickBot="1" x14ac:dyDescent="0.25">
      <c r="A20" s="93" t="s">
        <v>10</v>
      </c>
      <c r="B20" s="108" t="s">
        <v>327</v>
      </c>
      <c r="C20" s="153">
        <f>SUM(C21:C23)</f>
        <v>0</v>
      </c>
      <c r="D20" s="153">
        <f>SUM(D21:D23)</f>
        <v>0</v>
      </c>
      <c r="E20" s="190">
        <f>SUM(E21:E23)</f>
        <v>788521</v>
      </c>
    </row>
    <row r="21" spans="1:5" s="261" customFormat="1" ht="12" customHeight="1" x14ac:dyDescent="0.2">
      <c r="A21" s="254" t="s">
        <v>73</v>
      </c>
      <c r="B21" s="7" t="s">
        <v>184</v>
      </c>
      <c r="C21" s="150"/>
      <c r="D21" s="150"/>
      <c r="E21" s="319"/>
    </row>
    <row r="22" spans="1:5" s="261" customFormat="1" ht="12" customHeight="1" x14ac:dyDescent="0.2">
      <c r="A22" s="254" t="s">
        <v>74</v>
      </c>
      <c r="B22" s="6" t="s">
        <v>328</v>
      </c>
      <c r="C22" s="150"/>
      <c r="D22" s="150"/>
      <c r="E22" s="319"/>
    </row>
    <row r="23" spans="1:5" s="261" customFormat="1" ht="12" customHeight="1" x14ac:dyDescent="0.2">
      <c r="A23" s="254" t="s">
        <v>75</v>
      </c>
      <c r="B23" s="6" t="s">
        <v>329</v>
      </c>
      <c r="C23" s="150"/>
      <c r="D23" s="150"/>
      <c r="E23" s="319">
        <v>788521</v>
      </c>
    </row>
    <row r="24" spans="1:5" s="261" customFormat="1" ht="12" customHeight="1" thickBot="1" x14ac:dyDescent="0.25">
      <c r="A24" s="254" t="s">
        <v>76</v>
      </c>
      <c r="B24" s="6" t="s">
        <v>431</v>
      </c>
      <c r="C24" s="150"/>
      <c r="D24" s="150"/>
      <c r="E24" s="319"/>
    </row>
    <row r="25" spans="1:5" s="261" customFormat="1" ht="12" customHeight="1" thickBot="1" x14ac:dyDescent="0.25">
      <c r="A25" s="98" t="s">
        <v>11</v>
      </c>
      <c r="B25" s="63" t="s">
        <v>119</v>
      </c>
      <c r="C25" s="384">
        <v>20000</v>
      </c>
      <c r="D25" s="384"/>
      <c r="E25" s="189">
        <v>30000</v>
      </c>
    </row>
    <row r="26" spans="1:5" s="261" customFormat="1" ht="12" customHeight="1" thickBot="1" x14ac:dyDescent="0.25">
      <c r="A26" s="98" t="s">
        <v>12</v>
      </c>
      <c r="B26" s="63" t="s">
        <v>432</v>
      </c>
      <c r="C26" s="153">
        <f>+C27+C28+C29</f>
        <v>0</v>
      </c>
      <c r="D26" s="153">
        <f>+D27+D28+D29</f>
        <v>0</v>
      </c>
      <c r="E26" s="190">
        <f>+E27+E28+E29</f>
        <v>0</v>
      </c>
    </row>
    <row r="27" spans="1:5" s="261" customFormat="1" ht="12" customHeight="1" x14ac:dyDescent="0.2">
      <c r="A27" s="255" t="s">
        <v>193</v>
      </c>
      <c r="B27" s="256" t="s">
        <v>189</v>
      </c>
      <c r="C27" s="327"/>
      <c r="D27" s="327"/>
      <c r="E27" s="325"/>
    </row>
    <row r="28" spans="1:5" s="261" customFormat="1" ht="12" customHeight="1" x14ac:dyDescent="0.2">
      <c r="A28" s="255" t="s">
        <v>194</v>
      </c>
      <c r="B28" s="256" t="s">
        <v>328</v>
      </c>
      <c r="C28" s="150"/>
      <c r="D28" s="150"/>
      <c r="E28" s="319"/>
    </row>
    <row r="29" spans="1:5" s="261" customFormat="1" ht="12" customHeight="1" x14ac:dyDescent="0.2">
      <c r="A29" s="255" t="s">
        <v>195</v>
      </c>
      <c r="B29" s="257" t="s">
        <v>331</v>
      </c>
      <c r="C29" s="150"/>
      <c r="D29" s="150"/>
      <c r="E29" s="319"/>
    </row>
    <row r="30" spans="1:5" s="261" customFormat="1" ht="12" customHeight="1" thickBot="1" x14ac:dyDescent="0.25">
      <c r="A30" s="254" t="s">
        <v>196</v>
      </c>
      <c r="B30" s="68" t="s">
        <v>433</v>
      </c>
      <c r="C30" s="54"/>
      <c r="D30" s="54"/>
      <c r="E30" s="383"/>
    </row>
    <row r="31" spans="1:5" s="261" customFormat="1" ht="12" customHeight="1" thickBot="1" x14ac:dyDescent="0.25">
      <c r="A31" s="98" t="s">
        <v>13</v>
      </c>
      <c r="B31" s="63" t="s">
        <v>332</v>
      </c>
      <c r="C31" s="153">
        <f>+C32+C33+C34</f>
        <v>0</v>
      </c>
      <c r="D31" s="153">
        <f>+D32+D33+D34</f>
        <v>0</v>
      </c>
      <c r="E31" s="190">
        <f>+E32+E33+E34</f>
        <v>0</v>
      </c>
    </row>
    <row r="32" spans="1:5" s="261" customFormat="1" ht="12" customHeight="1" x14ac:dyDescent="0.2">
      <c r="A32" s="255" t="s">
        <v>60</v>
      </c>
      <c r="B32" s="256" t="s">
        <v>216</v>
      </c>
      <c r="C32" s="327"/>
      <c r="D32" s="327"/>
      <c r="E32" s="325"/>
    </row>
    <row r="33" spans="1:5" s="261" customFormat="1" ht="12" customHeight="1" x14ac:dyDescent="0.2">
      <c r="A33" s="255" t="s">
        <v>61</v>
      </c>
      <c r="B33" s="257" t="s">
        <v>217</v>
      </c>
      <c r="C33" s="154"/>
      <c r="D33" s="154"/>
      <c r="E33" s="321"/>
    </row>
    <row r="34" spans="1:5" s="261" customFormat="1" ht="12" customHeight="1" thickBot="1" x14ac:dyDescent="0.25">
      <c r="A34" s="254" t="s">
        <v>62</v>
      </c>
      <c r="B34" s="68" t="s">
        <v>218</v>
      </c>
      <c r="C34" s="54"/>
      <c r="D34" s="54"/>
      <c r="E34" s="383"/>
    </row>
    <row r="35" spans="1:5" s="195" customFormat="1" ht="12" customHeight="1" thickBot="1" x14ac:dyDescent="0.25">
      <c r="A35" s="98" t="s">
        <v>14</v>
      </c>
      <c r="B35" s="63" t="s">
        <v>301</v>
      </c>
      <c r="C35" s="384"/>
      <c r="D35" s="384"/>
      <c r="E35" s="189"/>
    </row>
    <row r="36" spans="1:5" s="195" customFormat="1" ht="12" customHeight="1" thickBot="1" x14ac:dyDescent="0.25">
      <c r="A36" s="98" t="s">
        <v>15</v>
      </c>
      <c r="B36" s="63" t="s">
        <v>333</v>
      </c>
      <c r="C36" s="384"/>
      <c r="D36" s="384"/>
      <c r="E36" s="189"/>
    </row>
    <row r="37" spans="1:5" s="195" customFormat="1" ht="12" customHeight="1" thickBot="1" x14ac:dyDescent="0.25">
      <c r="A37" s="93" t="s">
        <v>16</v>
      </c>
      <c r="B37" s="63" t="s">
        <v>334</v>
      </c>
      <c r="C37" s="153">
        <f>+C8+C20+C25+C26+C31+C35+C36</f>
        <v>20000</v>
      </c>
      <c r="D37" s="153">
        <f>+D8+D20+D25+D26+D31+D35+D36</f>
        <v>0</v>
      </c>
      <c r="E37" s="190">
        <f>+E8+E20+E25+E26+E31+E35+E36</f>
        <v>934472</v>
      </c>
    </row>
    <row r="38" spans="1:5" s="195" customFormat="1" ht="12" customHeight="1" thickBot="1" x14ac:dyDescent="0.25">
      <c r="A38" s="109" t="s">
        <v>17</v>
      </c>
      <c r="B38" s="63" t="s">
        <v>335</v>
      </c>
      <c r="C38" s="153">
        <f>+C39+C40+C41</f>
        <v>58915793</v>
      </c>
      <c r="D38" s="153">
        <f>+D39+D40+D41</f>
        <v>0</v>
      </c>
      <c r="E38" s="190">
        <f>+E39+E40+E41</f>
        <v>29652837</v>
      </c>
    </row>
    <row r="39" spans="1:5" s="195" customFormat="1" ht="12" customHeight="1" x14ac:dyDescent="0.2">
      <c r="A39" s="255" t="s">
        <v>336</v>
      </c>
      <c r="B39" s="256" t="s">
        <v>166</v>
      </c>
      <c r="C39" s="327">
        <v>517641</v>
      </c>
      <c r="D39" s="327"/>
      <c r="E39" s="325">
        <v>517631</v>
      </c>
    </row>
    <row r="40" spans="1:5" s="195" customFormat="1" ht="12" customHeight="1" x14ac:dyDescent="0.2">
      <c r="A40" s="255" t="s">
        <v>337</v>
      </c>
      <c r="B40" s="257" t="s">
        <v>2</v>
      </c>
      <c r="C40" s="154"/>
      <c r="D40" s="154"/>
      <c r="E40" s="321"/>
    </row>
    <row r="41" spans="1:5" s="261" customFormat="1" ht="12" customHeight="1" thickBot="1" x14ac:dyDescent="0.25">
      <c r="A41" s="254" t="s">
        <v>338</v>
      </c>
      <c r="B41" s="68" t="s">
        <v>339</v>
      </c>
      <c r="C41" s="54">
        <v>58398152</v>
      </c>
      <c r="D41" s="54"/>
      <c r="E41" s="383">
        <v>29135206</v>
      </c>
    </row>
    <row r="42" spans="1:5" s="261" customFormat="1" ht="15" customHeight="1" thickBot="1" x14ac:dyDescent="0.25">
      <c r="A42" s="109" t="s">
        <v>18</v>
      </c>
      <c r="B42" s="110" t="s">
        <v>340</v>
      </c>
      <c r="C42" s="385">
        <f>+C37+C38</f>
        <v>58935793</v>
      </c>
      <c r="D42" s="385">
        <f>+D37+D38</f>
        <v>0</v>
      </c>
      <c r="E42" s="193">
        <f>+E37+E38</f>
        <v>30587309</v>
      </c>
    </row>
    <row r="43" spans="1:5" s="261" customFormat="1" ht="15" customHeight="1" x14ac:dyDescent="0.2">
      <c r="A43" s="111"/>
      <c r="B43" s="112"/>
      <c r="C43" s="191"/>
    </row>
    <row r="44" spans="1:5" ht="13.5" thickBot="1" x14ac:dyDescent="0.25">
      <c r="A44" s="113"/>
      <c r="B44" s="114"/>
      <c r="C44" s="192"/>
    </row>
    <row r="45" spans="1:5" s="260" customFormat="1" ht="16.5" customHeight="1" thickBot="1" x14ac:dyDescent="0.25">
      <c r="A45" s="484" t="s">
        <v>44</v>
      </c>
      <c r="B45" s="485"/>
      <c r="C45" s="485"/>
      <c r="D45" s="485"/>
      <c r="E45" s="486"/>
    </row>
    <row r="46" spans="1:5" s="262" customFormat="1" ht="12" customHeight="1" thickBot="1" x14ac:dyDescent="0.25">
      <c r="A46" s="98" t="s">
        <v>9</v>
      </c>
      <c r="B46" s="63" t="s">
        <v>341</v>
      </c>
      <c r="C46" s="153">
        <f>SUM(C47:C51)</f>
        <v>57665793</v>
      </c>
      <c r="D46" s="153">
        <f>SUM(D47:D51)</f>
        <v>0</v>
      </c>
      <c r="E46" s="190">
        <f>SUM(E47:E51)</f>
        <v>27946754</v>
      </c>
    </row>
    <row r="47" spans="1:5" ht="12" customHeight="1" x14ac:dyDescent="0.2">
      <c r="A47" s="254" t="s">
        <v>67</v>
      </c>
      <c r="B47" s="7" t="s">
        <v>38</v>
      </c>
      <c r="C47" s="327">
        <v>35658288</v>
      </c>
      <c r="D47" s="327"/>
      <c r="E47" s="325">
        <v>19337058</v>
      </c>
    </row>
    <row r="48" spans="1:5" ht="12" customHeight="1" x14ac:dyDescent="0.2">
      <c r="A48" s="254" t="s">
        <v>68</v>
      </c>
      <c r="B48" s="6" t="s">
        <v>128</v>
      </c>
      <c r="C48" s="53">
        <v>7697805</v>
      </c>
      <c r="D48" s="53"/>
      <c r="E48" s="322">
        <v>4177802</v>
      </c>
    </row>
    <row r="49" spans="1:5" ht="12" customHeight="1" x14ac:dyDescent="0.2">
      <c r="A49" s="254" t="s">
        <v>69</v>
      </c>
      <c r="B49" s="6" t="s">
        <v>95</v>
      </c>
      <c r="C49" s="53">
        <v>14309700</v>
      </c>
      <c r="D49" s="53"/>
      <c r="E49" s="322">
        <v>4431894</v>
      </c>
    </row>
    <row r="50" spans="1:5" ht="12" customHeight="1" x14ac:dyDescent="0.2">
      <c r="A50" s="254" t="s">
        <v>70</v>
      </c>
      <c r="B50" s="6" t="s">
        <v>129</v>
      </c>
      <c r="C50" s="53"/>
      <c r="D50" s="53"/>
      <c r="E50" s="322"/>
    </row>
    <row r="51" spans="1:5" ht="12" customHeight="1" thickBot="1" x14ac:dyDescent="0.25">
      <c r="A51" s="254" t="s">
        <v>102</v>
      </c>
      <c r="B51" s="6" t="s">
        <v>130</v>
      </c>
      <c r="C51" s="53"/>
      <c r="D51" s="53"/>
      <c r="E51" s="322"/>
    </row>
    <row r="52" spans="1:5" ht="12" customHeight="1" thickBot="1" x14ac:dyDescent="0.25">
      <c r="A52" s="98" t="s">
        <v>10</v>
      </c>
      <c r="B52" s="63" t="s">
        <v>342</v>
      </c>
      <c r="C52" s="153">
        <f>SUM(C53:C55)</f>
        <v>1270000</v>
      </c>
      <c r="D52" s="153">
        <f>SUM(D53:D55)</f>
        <v>0</v>
      </c>
      <c r="E52" s="190">
        <f>SUM(E53:E55)</f>
        <v>589876</v>
      </c>
    </row>
    <row r="53" spans="1:5" s="262" customFormat="1" ht="12" customHeight="1" x14ac:dyDescent="0.2">
      <c r="A53" s="254" t="s">
        <v>73</v>
      </c>
      <c r="B53" s="7" t="s">
        <v>159</v>
      </c>
      <c r="C53" s="327">
        <v>1270000</v>
      </c>
      <c r="D53" s="327"/>
      <c r="E53" s="325">
        <v>589876</v>
      </c>
    </row>
    <row r="54" spans="1:5" ht="12" customHeight="1" x14ac:dyDescent="0.2">
      <c r="A54" s="254" t="s">
        <v>74</v>
      </c>
      <c r="B54" s="6" t="s">
        <v>132</v>
      </c>
      <c r="C54" s="53"/>
      <c r="D54" s="53"/>
      <c r="E54" s="322"/>
    </row>
    <row r="55" spans="1:5" ht="12" customHeight="1" x14ac:dyDescent="0.2">
      <c r="A55" s="254" t="s">
        <v>75</v>
      </c>
      <c r="B55" s="6" t="s">
        <v>45</v>
      </c>
      <c r="C55" s="53"/>
      <c r="D55" s="53"/>
      <c r="E55" s="322"/>
    </row>
    <row r="56" spans="1:5" ht="12" customHeight="1" thickBot="1" x14ac:dyDescent="0.25">
      <c r="A56" s="254" t="s">
        <v>76</v>
      </c>
      <c r="B56" s="6" t="s">
        <v>434</v>
      </c>
      <c r="C56" s="53"/>
      <c r="D56" s="53"/>
      <c r="E56" s="322"/>
    </row>
    <row r="57" spans="1:5" ht="12" customHeight="1" thickBot="1" x14ac:dyDescent="0.25">
      <c r="A57" s="98" t="s">
        <v>11</v>
      </c>
      <c r="B57" s="63" t="s">
        <v>5</v>
      </c>
      <c r="C57" s="384"/>
      <c r="D57" s="384"/>
      <c r="E57" s="189"/>
    </row>
    <row r="58" spans="1:5" ht="15" customHeight="1" thickBot="1" x14ac:dyDescent="0.25">
      <c r="A58" s="98" t="s">
        <v>12</v>
      </c>
      <c r="B58" s="115" t="s">
        <v>438</v>
      </c>
      <c r="C58" s="385">
        <f>+C46+C52+C57</f>
        <v>58935793</v>
      </c>
      <c r="D58" s="385">
        <f>+D46+D52+D57</f>
        <v>0</v>
      </c>
      <c r="E58" s="193">
        <f>+E46+E52+E57</f>
        <v>28536630</v>
      </c>
    </row>
    <row r="59" spans="1:5" ht="13.5" thickBot="1" x14ac:dyDescent="0.25">
      <c r="C59" s="194"/>
      <c r="D59" s="194"/>
      <c r="E59" s="194"/>
    </row>
    <row r="60" spans="1:5" ht="15" customHeight="1" thickBot="1" x14ac:dyDescent="0.25">
      <c r="A60" s="390" t="s">
        <v>531</v>
      </c>
      <c r="B60" s="391"/>
      <c r="C60" s="378">
        <v>7</v>
      </c>
      <c r="D60" s="378"/>
      <c r="E60" s="377">
        <v>7</v>
      </c>
    </row>
    <row r="61" spans="1:5" ht="14.25" customHeight="1" thickBot="1" x14ac:dyDescent="0.25">
      <c r="A61" s="392" t="s">
        <v>532</v>
      </c>
      <c r="B61" s="393"/>
      <c r="C61" s="378">
        <v>0</v>
      </c>
      <c r="D61" s="378"/>
      <c r="E61" s="377">
        <v>0</v>
      </c>
    </row>
  </sheetData>
  <sheetProtection formatCells="0"/>
  <mergeCells count="4">
    <mergeCell ref="B2:D2"/>
    <mergeCell ref="B3:D3"/>
    <mergeCell ref="A7:E7"/>
    <mergeCell ref="A45:E45"/>
  </mergeCells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5632A-818E-4F78-8CD3-2C326BD853F8}">
  <sheetPr>
    <tabColor rgb="FF92D050"/>
  </sheetPr>
  <dimension ref="A1:E61"/>
  <sheetViews>
    <sheetView topLeftCell="A37" zoomScale="130" zoomScaleNormal="130" workbookViewId="0">
      <selection activeCell="B67" sqref="B67"/>
    </sheetView>
  </sheetViews>
  <sheetFormatPr defaultRowHeight="12.75" x14ac:dyDescent="0.2"/>
  <cols>
    <col min="1" max="1" width="13" style="116" customWidth="1"/>
    <col min="2" max="2" width="59" style="117" customWidth="1"/>
    <col min="3" max="5" width="15.83203125" style="117" customWidth="1"/>
    <col min="6" max="16384" width="9.33203125" style="117"/>
  </cols>
  <sheetData>
    <row r="1" spans="1:5" s="103" customFormat="1" ht="21" customHeight="1" thickBot="1" x14ac:dyDescent="0.25">
      <c r="A1" s="102"/>
      <c r="B1" s="104"/>
      <c r="C1" s="1"/>
      <c r="D1" s="1"/>
      <c r="E1" s="368" t="s">
        <v>492</v>
      </c>
    </row>
    <row r="2" spans="1:5" s="258" customFormat="1" ht="24.75" thickBot="1" x14ac:dyDescent="0.25">
      <c r="A2" s="90" t="s">
        <v>490</v>
      </c>
      <c r="B2" s="488" t="s">
        <v>546</v>
      </c>
      <c r="C2" s="489"/>
      <c r="D2" s="490"/>
      <c r="E2" s="381" t="s">
        <v>46</v>
      </c>
    </row>
    <row r="3" spans="1:5" s="258" customFormat="1" ht="24.75" thickBot="1" x14ac:dyDescent="0.25">
      <c r="A3" s="90" t="s">
        <v>141</v>
      </c>
      <c r="B3" s="488" t="s">
        <v>343</v>
      </c>
      <c r="C3" s="489"/>
      <c r="D3" s="490"/>
      <c r="E3" s="381" t="s">
        <v>46</v>
      </c>
    </row>
    <row r="4" spans="1:5" s="259" customFormat="1" ht="15.95" customHeight="1" thickBot="1" x14ac:dyDescent="0.3">
      <c r="A4" s="105"/>
      <c r="B4" s="105"/>
      <c r="C4" s="106"/>
      <c r="D4" s="56"/>
      <c r="E4" s="106" t="str">
        <f>'6.2. sz. mell'!E4</f>
        <v xml:space="preserve"> Forintban!</v>
      </c>
    </row>
    <row r="5" spans="1:5" ht="24.75" thickBot="1" x14ac:dyDescent="0.25">
      <c r="A5" s="216" t="s">
        <v>142</v>
      </c>
      <c r="B5" s="107" t="s">
        <v>530</v>
      </c>
      <c r="C5" s="107" t="s">
        <v>484</v>
      </c>
      <c r="D5" s="91" t="s">
        <v>485</v>
      </c>
      <c r="E5" s="438" t="str">
        <f>+CONCATENATE("Teljesítés",CHAR(10),LEFT(ÖSSZEFÜGGÉSEK!A6,4),". VI. 30.")</f>
        <v>Teljesítés
2018. VI. 30.</v>
      </c>
    </row>
    <row r="6" spans="1:5" s="260" customFormat="1" ht="12.95" customHeight="1" thickBot="1" x14ac:dyDescent="0.25">
      <c r="A6" s="93" t="s">
        <v>409</v>
      </c>
      <c r="B6" s="94" t="s">
        <v>410</v>
      </c>
      <c r="C6" s="94" t="s">
        <v>411</v>
      </c>
      <c r="D6" s="372" t="s">
        <v>413</v>
      </c>
      <c r="E6" s="95" t="s">
        <v>412</v>
      </c>
    </row>
    <row r="7" spans="1:5" s="260" customFormat="1" ht="15.95" customHeight="1" thickBot="1" x14ac:dyDescent="0.25">
      <c r="A7" s="484" t="s">
        <v>43</v>
      </c>
      <c r="B7" s="485"/>
      <c r="C7" s="485"/>
      <c r="D7" s="485"/>
      <c r="E7" s="486"/>
    </row>
    <row r="8" spans="1:5" s="195" customFormat="1" ht="12" customHeight="1" thickBot="1" x14ac:dyDescent="0.25">
      <c r="A8" s="93" t="s">
        <v>9</v>
      </c>
      <c r="B8" s="108" t="s">
        <v>430</v>
      </c>
      <c r="C8" s="153">
        <f>SUM(C9:C19)</f>
        <v>0</v>
      </c>
      <c r="D8" s="153">
        <f>SUM(D9:D19)</f>
        <v>0</v>
      </c>
      <c r="E8" s="190">
        <f>SUM(E9:E19)</f>
        <v>115951</v>
      </c>
    </row>
    <row r="9" spans="1:5" s="195" customFormat="1" ht="12" customHeight="1" x14ac:dyDescent="0.2">
      <c r="A9" s="253" t="s">
        <v>67</v>
      </c>
      <c r="B9" s="8" t="s">
        <v>202</v>
      </c>
      <c r="C9" s="329"/>
      <c r="D9" s="329"/>
      <c r="E9" s="382"/>
    </row>
    <row r="10" spans="1:5" s="195" customFormat="1" ht="12" customHeight="1" x14ac:dyDescent="0.2">
      <c r="A10" s="254" t="s">
        <v>68</v>
      </c>
      <c r="B10" s="6" t="s">
        <v>203</v>
      </c>
      <c r="C10" s="150"/>
      <c r="D10" s="150"/>
      <c r="E10" s="319"/>
    </row>
    <row r="11" spans="1:5" s="195" customFormat="1" ht="12" customHeight="1" x14ac:dyDescent="0.2">
      <c r="A11" s="254" t="s">
        <v>69</v>
      </c>
      <c r="B11" s="6" t="s">
        <v>204</v>
      </c>
      <c r="C11" s="150"/>
      <c r="D11" s="150"/>
      <c r="E11" s="319"/>
    </row>
    <row r="12" spans="1:5" s="195" customFormat="1" ht="12" customHeight="1" x14ac:dyDescent="0.2">
      <c r="A12" s="254" t="s">
        <v>70</v>
      </c>
      <c r="B12" s="6" t="s">
        <v>205</v>
      </c>
      <c r="C12" s="150"/>
      <c r="D12" s="150"/>
      <c r="E12" s="319"/>
    </row>
    <row r="13" spans="1:5" s="195" customFormat="1" ht="12" customHeight="1" x14ac:dyDescent="0.2">
      <c r="A13" s="254" t="s">
        <v>102</v>
      </c>
      <c r="B13" s="6" t="s">
        <v>206</v>
      </c>
      <c r="C13" s="150"/>
      <c r="D13" s="150"/>
      <c r="E13" s="319"/>
    </row>
    <row r="14" spans="1:5" s="195" customFormat="1" ht="12" customHeight="1" x14ac:dyDescent="0.2">
      <c r="A14" s="254" t="s">
        <v>71</v>
      </c>
      <c r="B14" s="6" t="s">
        <v>325</v>
      </c>
      <c r="C14" s="150"/>
      <c r="D14" s="150"/>
      <c r="E14" s="319"/>
    </row>
    <row r="15" spans="1:5" s="195" customFormat="1" ht="12" customHeight="1" x14ac:dyDescent="0.2">
      <c r="A15" s="254" t="s">
        <v>72</v>
      </c>
      <c r="B15" s="5" t="s">
        <v>326</v>
      </c>
      <c r="C15" s="150"/>
      <c r="D15" s="150"/>
      <c r="E15" s="319"/>
    </row>
    <row r="16" spans="1:5" s="195" customFormat="1" ht="12" customHeight="1" x14ac:dyDescent="0.2">
      <c r="A16" s="254" t="s">
        <v>80</v>
      </c>
      <c r="B16" s="6" t="s">
        <v>209</v>
      </c>
      <c r="C16" s="326"/>
      <c r="D16" s="326"/>
      <c r="E16" s="324"/>
    </row>
    <row r="17" spans="1:5" s="261" customFormat="1" ht="12" customHeight="1" x14ac:dyDescent="0.2">
      <c r="A17" s="254" t="s">
        <v>81</v>
      </c>
      <c r="B17" s="6" t="s">
        <v>210</v>
      </c>
      <c r="C17" s="150"/>
      <c r="D17" s="150"/>
      <c r="E17" s="319"/>
    </row>
    <row r="18" spans="1:5" s="261" customFormat="1" ht="12" customHeight="1" x14ac:dyDescent="0.2">
      <c r="A18" s="254" t="s">
        <v>82</v>
      </c>
      <c r="B18" s="6" t="s">
        <v>358</v>
      </c>
      <c r="C18" s="152"/>
      <c r="D18" s="152"/>
      <c r="E18" s="320"/>
    </row>
    <row r="19" spans="1:5" s="261" customFormat="1" ht="12" customHeight="1" thickBot="1" x14ac:dyDescent="0.25">
      <c r="A19" s="254" t="s">
        <v>83</v>
      </c>
      <c r="B19" s="5" t="s">
        <v>211</v>
      </c>
      <c r="C19" s="152"/>
      <c r="D19" s="152"/>
      <c r="E19" s="320">
        <v>115951</v>
      </c>
    </row>
    <row r="20" spans="1:5" s="195" customFormat="1" ht="12" customHeight="1" thickBot="1" x14ac:dyDescent="0.25">
      <c r="A20" s="93" t="s">
        <v>10</v>
      </c>
      <c r="B20" s="108" t="s">
        <v>327</v>
      </c>
      <c r="C20" s="153">
        <f>SUM(C21:C23)</f>
        <v>0</v>
      </c>
      <c r="D20" s="153">
        <f>SUM(D21:D23)</f>
        <v>0</v>
      </c>
      <c r="E20" s="190">
        <f>SUM(E21:E23)</f>
        <v>788521</v>
      </c>
    </row>
    <row r="21" spans="1:5" s="261" customFormat="1" ht="12" customHeight="1" x14ac:dyDescent="0.2">
      <c r="A21" s="254" t="s">
        <v>73</v>
      </c>
      <c r="B21" s="7" t="s">
        <v>184</v>
      </c>
      <c r="C21" s="150"/>
      <c r="D21" s="150"/>
      <c r="E21" s="319"/>
    </row>
    <row r="22" spans="1:5" s="261" customFormat="1" ht="12" customHeight="1" x14ac:dyDescent="0.2">
      <c r="A22" s="254" t="s">
        <v>74</v>
      </c>
      <c r="B22" s="6" t="s">
        <v>328</v>
      </c>
      <c r="C22" s="150"/>
      <c r="D22" s="150"/>
      <c r="E22" s="319"/>
    </row>
    <row r="23" spans="1:5" s="261" customFormat="1" ht="12" customHeight="1" x14ac:dyDescent="0.2">
      <c r="A23" s="254" t="s">
        <v>75</v>
      </c>
      <c r="B23" s="6" t="s">
        <v>329</v>
      </c>
      <c r="C23" s="150"/>
      <c r="D23" s="150"/>
      <c r="E23" s="319">
        <v>788521</v>
      </c>
    </row>
    <row r="24" spans="1:5" s="261" customFormat="1" ht="12" customHeight="1" thickBot="1" x14ac:dyDescent="0.25">
      <c r="A24" s="254" t="s">
        <v>76</v>
      </c>
      <c r="B24" s="6" t="s">
        <v>431</v>
      </c>
      <c r="C24" s="150"/>
      <c r="D24" s="150"/>
      <c r="E24" s="319"/>
    </row>
    <row r="25" spans="1:5" s="261" customFormat="1" ht="12" customHeight="1" thickBot="1" x14ac:dyDescent="0.25">
      <c r="A25" s="98" t="s">
        <v>11</v>
      </c>
      <c r="B25" s="63" t="s">
        <v>119</v>
      </c>
      <c r="C25" s="384">
        <v>20000</v>
      </c>
      <c r="D25" s="384"/>
      <c r="E25" s="189">
        <v>30000</v>
      </c>
    </row>
    <row r="26" spans="1:5" s="261" customFormat="1" ht="12" customHeight="1" thickBot="1" x14ac:dyDescent="0.25">
      <c r="A26" s="98" t="s">
        <v>12</v>
      </c>
      <c r="B26" s="63" t="s">
        <v>432</v>
      </c>
      <c r="C26" s="153">
        <f>+C27+C28+C29</f>
        <v>0</v>
      </c>
      <c r="D26" s="153">
        <f>+D27+D28+D29</f>
        <v>0</v>
      </c>
      <c r="E26" s="190">
        <f>+E27+E28+E29</f>
        <v>0</v>
      </c>
    </row>
    <row r="27" spans="1:5" s="261" customFormat="1" ht="12" customHeight="1" x14ac:dyDescent="0.2">
      <c r="A27" s="255" t="s">
        <v>193</v>
      </c>
      <c r="B27" s="256" t="s">
        <v>189</v>
      </c>
      <c r="C27" s="327"/>
      <c r="D27" s="327"/>
      <c r="E27" s="325"/>
    </row>
    <row r="28" spans="1:5" s="261" customFormat="1" ht="12" customHeight="1" x14ac:dyDescent="0.2">
      <c r="A28" s="255" t="s">
        <v>194</v>
      </c>
      <c r="B28" s="256" t="s">
        <v>328</v>
      </c>
      <c r="C28" s="150"/>
      <c r="D28" s="150"/>
      <c r="E28" s="319"/>
    </row>
    <row r="29" spans="1:5" s="261" customFormat="1" ht="12" customHeight="1" x14ac:dyDescent="0.2">
      <c r="A29" s="255" t="s">
        <v>195</v>
      </c>
      <c r="B29" s="257" t="s">
        <v>331</v>
      </c>
      <c r="C29" s="150"/>
      <c r="D29" s="150"/>
      <c r="E29" s="319"/>
    </row>
    <row r="30" spans="1:5" s="261" customFormat="1" ht="12" customHeight="1" thickBot="1" x14ac:dyDescent="0.25">
      <c r="A30" s="254" t="s">
        <v>196</v>
      </c>
      <c r="B30" s="68" t="s">
        <v>433</v>
      </c>
      <c r="C30" s="54"/>
      <c r="D30" s="54"/>
      <c r="E30" s="383"/>
    </row>
    <row r="31" spans="1:5" s="261" customFormat="1" ht="12" customHeight="1" thickBot="1" x14ac:dyDescent="0.25">
      <c r="A31" s="98" t="s">
        <v>13</v>
      </c>
      <c r="B31" s="63" t="s">
        <v>332</v>
      </c>
      <c r="C31" s="153">
        <f>+C32+C33+C34</f>
        <v>0</v>
      </c>
      <c r="D31" s="153">
        <f>+D32+D33+D34</f>
        <v>0</v>
      </c>
      <c r="E31" s="190">
        <f>+E32+E33+E34</f>
        <v>0</v>
      </c>
    </row>
    <row r="32" spans="1:5" s="261" customFormat="1" ht="12" customHeight="1" x14ac:dyDescent="0.2">
      <c r="A32" s="255" t="s">
        <v>60</v>
      </c>
      <c r="B32" s="256" t="s">
        <v>216</v>
      </c>
      <c r="C32" s="327"/>
      <c r="D32" s="327"/>
      <c r="E32" s="325"/>
    </row>
    <row r="33" spans="1:5" s="261" customFormat="1" ht="12" customHeight="1" x14ac:dyDescent="0.2">
      <c r="A33" s="255" t="s">
        <v>61</v>
      </c>
      <c r="B33" s="257" t="s">
        <v>217</v>
      </c>
      <c r="C33" s="154"/>
      <c r="D33" s="154"/>
      <c r="E33" s="321"/>
    </row>
    <row r="34" spans="1:5" s="261" customFormat="1" ht="12" customHeight="1" thickBot="1" x14ac:dyDescent="0.25">
      <c r="A34" s="254" t="s">
        <v>62</v>
      </c>
      <c r="B34" s="68" t="s">
        <v>218</v>
      </c>
      <c r="C34" s="54"/>
      <c r="D34" s="54"/>
      <c r="E34" s="383"/>
    </row>
    <row r="35" spans="1:5" s="195" customFormat="1" ht="12" customHeight="1" thickBot="1" x14ac:dyDescent="0.25">
      <c r="A35" s="98" t="s">
        <v>14</v>
      </c>
      <c r="B35" s="63" t="s">
        <v>301</v>
      </c>
      <c r="C35" s="384"/>
      <c r="D35" s="384"/>
      <c r="E35" s="189"/>
    </row>
    <row r="36" spans="1:5" s="195" customFormat="1" ht="12" customHeight="1" thickBot="1" x14ac:dyDescent="0.25">
      <c r="A36" s="98" t="s">
        <v>15</v>
      </c>
      <c r="B36" s="63" t="s">
        <v>333</v>
      </c>
      <c r="C36" s="384"/>
      <c r="D36" s="384"/>
      <c r="E36" s="189"/>
    </row>
    <row r="37" spans="1:5" s="195" customFormat="1" ht="12" customHeight="1" thickBot="1" x14ac:dyDescent="0.25">
      <c r="A37" s="93" t="s">
        <v>16</v>
      </c>
      <c r="B37" s="63" t="s">
        <v>334</v>
      </c>
      <c r="C37" s="153">
        <f>+C8+C20+C25+C26+C31+C35+C36</f>
        <v>20000</v>
      </c>
      <c r="D37" s="153">
        <f>+D8+D20+D25+D26+D31+D35+D36</f>
        <v>0</v>
      </c>
      <c r="E37" s="190">
        <f>+E8+E20+E25+E26+E31+E35+E36</f>
        <v>934472</v>
      </c>
    </row>
    <row r="38" spans="1:5" s="195" customFormat="1" ht="12" customHeight="1" thickBot="1" x14ac:dyDescent="0.25">
      <c r="A38" s="109" t="s">
        <v>17</v>
      </c>
      <c r="B38" s="63" t="s">
        <v>335</v>
      </c>
      <c r="C38" s="153">
        <f>+C39+C40+C41</f>
        <v>58915793</v>
      </c>
      <c r="D38" s="153">
        <f>+D39+D40+D41</f>
        <v>0</v>
      </c>
      <c r="E38" s="190">
        <f>+E39+E40+E41</f>
        <v>29652837</v>
      </c>
    </row>
    <row r="39" spans="1:5" s="195" customFormat="1" ht="12" customHeight="1" x14ac:dyDescent="0.2">
      <c r="A39" s="255" t="s">
        <v>336</v>
      </c>
      <c r="B39" s="256" t="s">
        <v>166</v>
      </c>
      <c r="C39" s="327">
        <v>517641</v>
      </c>
      <c r="D39" s="327"/>
      <c r="E39" s="325">
        <v>517631</v>
      </c>
    </row>
    <row r="40" spans="1:5" s="195" customFormat="1" ht="12" customHeight="1" x14ac:dyDescent="0.2">
      <c r="A40" s="255" t="s">
        <v>337</v>
      </c>
      <c r="B40" s="257" t="s">
        <v>2</v>
      </c>
      <c r="C40" s="154"/>
      <c r="D40" s="154"/>
      <c r="E40" s="321"/>
    </row>
    <row r="41" spans="1:5" s="261" customFormat="1" ht="12" customHeight="1" thickBot="1" x14ac:dyDescent="0.25">
      <c r="A41" s="254" t="s">
        <v>338</v>
      </c>
      <c r="B41" s="68" t="s">
        <v>339</v>
      </c>
      <c r="C41" s="54">
        <v>58398152</v>
      </c>
      <c r="D41" s="54"/>
      <c r="E41" s="383">
        <v>29135206</v>
      </c>
    </row>
    <row r="42" spans="1:5" s="261" customFormat="1" ht="15" customHeight="1" thickBot="1" x14ac:dyDescent="0.25">
      <c r="A42" s="109" t="s">
        <v>18</v>
      </c>
      <c r="B42" s="110" t="s">
        <v>340</v>
      </c>
      <c r="C42" s="385">
        <f>+C37+C38</f>
        <v>58935793</v>
      </c>
      <c r="D42" s="385">
        <f>+D37+D38</f>
        <v>0</v>
      </c>
      <c r="E42" s="193">
        <f>+E37+E38</f>
        <v>30587309</v>
      </c>
    </row>
    <row r="43" spans="1:5" s="261" customFormat="1" ht="15" customHeight="1" x14ac:dyDescent="0.2">
      <c r="A43" s="111"/>
      <c r="B43" s="112"/>
      <c r="C43" s="191"/>
    </row>
    <row r="44" spans="1:5" ht="13.5" thickBot="1" x14ac:dyDescent="0.25">
      <c r="A44" s="113"/>
      <c r="B44" s="114"/>
      <c r="C44" s="192"/>
    </row>
    <row r="45" spans="1:5" s="260" customFormat="1" ht="16.5" customHeight="1" thickBot="1" x14ac:dyDescent="0.25">
      <c r="A45" s="484" t="s">
        <v>44</v>
      </c>
      <c r="B45" s="485"/>
      <c r="C45" s="485"/>
      <c r="D45" s="485"/>
      <c r="E45" s="486"/>
    </row>
    <row r="46" spans="1:5" s="262" customFormat="1" ht="12" customHeight="1" thickBot="1" x14ac:dyDescent="0.25">
      <c r="A46" s="98" t="s">
        <v>9</v>
      </c>
      <c r="B46" s="63" t="s">
        <v>341</v>
      </c>
      <c r="C46" s="153">
        <f>SUM(C47:C51)</f>
        <v>57665793</v>
      </c>
      <c r="D46" s="153">
        <f>SUM(D47:D51)</f>
        <v>0</v>
      </c>
      <c r="E46" s="190">
        <f>SUM(E47:E51)</f>
        <v>27946754</v>
      </c>
    </row>
    <row r="47" spans="1:5" ht="12" customHeight="1" x14ac:dyDescent="0.2">
      <c r="A47" s="254" t="s">
        <v>67</v>
      </c>
      <c r="B47" s="7" t="s">
        <v>38</v>
      </c>
      <c r="C47" s="327">
        <v>35658288</v>
      </c>
      <c r="D47" s="327"/>
      <c r="E47" s="325">
        <v>19337058</v>
      </c>
    </row>
    <row r="48" spans="1:5" ht="12" customHeight="1" x14ac:dyDescent="0.2">
      <c r="A48" s="254" t="s">
        <v>68</v>
      </c>
      <c r="B48" s="6" t="s">
        <v>128</v>
      </c>
      <c r="C48" s="53">
        <v>7697805</v>
      </c>
      <c r="D48" s="53"/>
      <c r="E48" s="322">
        <v>4177802</v>
      </c>
    </row>
    <row r="49" spans="1:5" ht="12" customHeight="1" x14ac:dyDescent="0.2">
      <c r="A49" s="254" t="s">
        <v>69</v>
      </c>
      <c r="B49" s="6" t="s">
        <v>95</v>
      </c>
      <c r="C49" s="53">
        <v>14309700</v>
      </c>
      <c r="D49" s="53"/>
      <c r="E49" s="322">
        <v>4431894</v>
      </c>
    </row>
    <row r="50" spans="1:5" ht="12" customHeight="1" x14ac:dyDescent="0.2">
      <c r="A50" s="254" t="s">
        <v>70</v>
      </c>
      <c r="B50" s="6" t="s">
        <v>129</v>
      </c>
      <c r="C50" s="53"/>
      <c r="D50" s="53"/>
      <c r="E50" s="322"/>
    </row>
    <row r="51" spans="1:5" ht="12" customHeight="1" thickBot="1" x14ac:dyDescent="0.25">
      <c r="A51" s="254" t="s">
        <v>102</v>
      </c>
      <c r="B51" s="6" t="s">
        <v>130</v>
      </c>
      <c r="C51" s="53"/>
      <c r="D51" s="53"/>
      <c r="E51" s="322"/>
    </row>
    <row r="52" spans="1:5" ht="12" customHeight="1" thickBot="1" x14ac:dyDescent="0.25">
      <c r="A52" s="98" t="s">
        <v>10</v>
      </c>
      <c r="B52" s="63" t="s">
        <v>342</v>
      </c>
      <c r="C52" s="153">
        <f>SUM(C53:C55)</f>
        <v>1270000</v>
      </c>
      <c r="D52" s="153">
        <f>SUM(D53:D55)</f>
        <v>0</v>
      </c>
      <c r="E52" s="190">
        <f>SUM(E53:E55)</f>
        <v>589876</v>
      </c>
    </row>
    <row r="53" spans="1:5" s="262" customFormat="1" ht="12" customHeight="1" x14ac:dyDescent="0.2">
      <c r="A53" s="254" t="s">
        <v>73</v>
      </c>
      <c r="B53" s="7" t="s">
        <v>159</v>
      </c>
      <c r="C53" s="327">
        <v>1270000</v>
      </c>
      <c r="D53" s="327"/>
      <c r="E53" s="325">
        <v>589876</v>
      </c>
    </row>
    <row r="54" spans="1:5" ht="12" customHeight="1" x14ac:dyDescent="0.2">
      <c r="A54" s="254" t="s">
        <v>74</v>
      </c>
      <c r="B54" s="6" t="s">
        <v>132</v>
      </c>
      <c r="C54" s="53"/>
      <c r="D54" s="53"/>
      <c r="E54" s="322"/>
    </row>
    <row r="55" spans="1:5" ht="12" customHeight="1" x14ac:dyDescent="0.2">
      <c r="A55" s="254" t="s">
        <v>75</v>
      </c>
      <c r="B55" s="6" t="s">
        <v>45</v>
      </c>
      <c r="C55" s="53"/>
      <c r="D55" s="53"/>
      <c r="E55" s="322"/>
    </row>
    <row r="56" spans="1:5" ht="12" customHeight="1" thickBot="1" x14ac:dyDescent="0.25">
      <c r="A56" s="254" t="s">
        <v>76</v>
      </c>
      <c r="B56" s="6" t="s">
        <v>434</v>
      </c>
      <c r="C56" s="53"/>
      <c r="D56" s="53"/>
      <c r="E56" s="322"/>
    </row>
    <row r="57" spans="1:5" ht="12" customHeight="1" thickBot="1" x14ac:dyDescent="0.25">
      <c r="A57" s="98" t="s">
        <v>11</v>
      </c>
      <c r="B57" s="63" t="s">
        <v>5</v>
      </c>
      <c r="C57" s="384"/>
      <c r="D57" s="384"/>
      <c r="E57" s="189"/>
    </row>
    <row r="58" spans="1:5" ht="15" customHeight="1" thickBot="1" x14ac:dyDescent="0.25">
      <c r="A58" s="98" t="s">
        <v>12</v>
      </c>
      <c r="B58" s="115" t="s">
        <v>438</v>
      </c>
      <c r="C58" s="385">
        <f>+C46+C52+C57</f>
        <v>58935793</v>
      </c>
      <c r="D58" s="385">
        <f>+D46+D52+D57</f>
        <v>0</v>
      </c>
      <c r="E58" s="193">
        <f>+E46+E52+E57</f>
        <v>28536630</v>
      </c>
    </row>
    <row r="59" spans="1:5" ht="13.5" thickBot="1" x14ac:dyDescent="0.25">
      <c r="C59" s="194"/>
      <c r="D59" s="194"/>
      <c r="E59" s="194"/>
    </row>
    <row r="60" spans="1:5" ht="15" customHeight="1" thickBot="1" x14ac:dyDescent="0.25">
      <c r="A60" s="390" t="s">
        <v>531</v>
      </c>
      <c r="B60" s="391"/>
      <c r="C60" s="378">
        <v>7</v>
      </c>
      <c r="D60" s="378"/>
      <c r="E60" s="377">
        <v>7</v>
      </c>
    </row>
    <row r="61" spans="1:5" ht="14.25" customHeight="1" thickBot="1" x14ac:dyDescent="0.25">
      <c r="A61" s="392" t="s">
        <v>532</v>
      </c>
      <c r="B61" s="393"/>
      <c r="C61" s="378">
        <v>0</v>
      </c>
      <c r="D61" s="378"/>
      <c r="E61" s="377">
        <v>0</v>
      </c>
    </row>
  </sheetData>
  <sheetProtection formatCells="0"/>
  <mergeCells count="4">
    <mergeCell ref="B2:D2"/>
    <mergeCell ref="B3:D3"/>
    <mergeCell ref="A7:E7"/>
    <mergeCell ref="A45:E45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76FD-CD1E-4368-A813-B2816CADB02C}">
  <sheetPr>
    <tabColor rgb="FF92D050"/>
  </sheetPr>
  <dimension ref="A1:E61"/>
  <sheetViews>
    <sheetView zoomScale="130" zoomScaleNormal="130" workbookViewId="0">
      <selection activeCell="H14" sqref="H14"/>
    </sheetView>
  </sheetViews>
  <sheetFormatPr defaultRowHeight="12.75" x14ac:dyDescent="0.2"/>
  <cols>
    <col min="1" max="1" width="13" style="116" customWidth="1"/>
    <col min="2" max="2" width="59" style="117" customWidth="1"/>
    <col min="3" max="5" width="15.83203125" style="117" customWidth="1"/>
    <col min="6" max="16384" width="9.33203125" style="117"/>
  </cols>
  <sheetData>
    <row r="1" spans="1:5" s="103" customFormat="1" ht="21" customHeight="1" thickBot="1" x14ac:dyDescent="0.25">
      <c r="A1" s="102"/>
      <c r="B1" s="104"/>
      <c r="C1" s="1"/>
      <c r="D1" s="1"/>
      <c r="E1" s="368" t="s">
        <v>493</v>
      </c>
    </row>
    <row r="2" spans="1:5" s="258" customFormat="1" ht="24.75" thickBot="1" x14ac:dyDescent="0.25">
      <c r="A2" s="90" t="s">
        <v>490</v>
      </c>
      <c r="B2" s="488" t="s">
        <v>546</v>
      </c>
      <c r="C2" s="489"/>
      <c r="D2" s="490"/>
      <c r="E2" s="381" t="s">
        <v>46</v>
      </c>
    </row>
    <row r="3" spans="1:5" s="258" customFormat="1" ht="24.75" thickBot="1" x14ac:dyDescent="0.25">
      <c r="A3" s="90" t="s">
        <v>141</v>
      </c>
      <c r="B3" s="488" t="s">
        <v>344</v>
      </c>
      <c r="C3" s="489"/>
      <c r="D3" s="490"/>
      <c r="E3" s="381" t="s">
        <v>47</v>
      </c>
    </row>
    <row r="4" spans="1:5" s="259" customFormat="1" ht="15.95" customHeight="1" thickBot="1" x14ac:dyDescent="0.3">
      <c r="A4" s="105"/>
      <c r="B4" s="105"/>
      <c r="C4" s="106"/>
      <c r="D4" s="56"/>
      <c r="E4" s="106" t="str">
        <f>'6.2.1. sz. mell'!E4</f>
        <v xml:space="preserve"> Forintban!</v>
      </c>
    </row>
    <row r="5" spans="1:5" ht="24.75" thickBot="1" x14ac:dyDescent="0.25">
      <c r="A5" s="216" t="s">
        <v>142</v>
      </c>
      <c r="B5" s="107" t="s">
        <v>530</v>
      </c>
      <c r="C5" s="107" t="s">
        <v>484</v>
      </c>
      <c r="D5" s="91" t="s">
        <v>485</v>
      </c>
      <c r="E5" s="438" t="str">
        <f>+CONCATENATE("Teljesítés",CHAR(10),LEFT(ÖSSZEFÜGGÉSEK!A6,4),". VI. 30.")</f>
        <v>Teljesítés
2018. VI. 30.</v>
      </c>
    </row>
    <row r="6" spans="1:5" s="260" customFormat="1" ht="12.95" customHeight="1" thickBot="1" x14ac:dyDescent="0.25">
      <c r="A6" s="93" t="s">
        <v>409</v>
      </c>
      <c r="B6" s="94" t="s">
        <v>410</v>
      </c>
      <c r="C6" s="94" t="s">
        <v>411</v>
      </c>
      <c r="D6" s="372" t="s">
        <v>413</v>
      </c>
      <c r="E6" s="95" t="s">
        <v>412</v>
      </c>
    </row>
    <row r="7" spans="1:5" s="260" customFormat="1" ht="15.95" customHeight="1" thickBot="1" x14ac:dyDescent="0.25">
      <c r="A7" s="484" t="s">
        <v>43</v>
      </c>
      <c r="B7" s="485"/>
      <c r="C7" s="485"/>
      <c r="D7" s="485"/>
      <c r="E7" s="486"/>
    </row>
    <row r="8" spans="1:5" s="195" customFormat="1" ht="12" customHeight="1" thickBot="1" x14ac:dyDescent="0.25">
      <c r="A8" s="93" t="s">
        <v>9</v>
      </c>
      <c r="B8" s="108" t="s">
        <v>430</v>
      </c>
      <c r="C8" s="153">
        <f>SUM(C9:C19)</f>
        <v>0</v>
      </c>
      <c r="D8" s="153">
        <f>SUM(D9:D19)</f>
        <v>0</v>
      </c>
      <c r="E8" s="190">
        <f>SUM(E9:E19)</f>
        <v>0</v>
      </c>
    </row>
    <row r="9" spans="1:5" s="195" customFormat="1" ht="12" customHeight="1" x14ac:dyDescent="0.2">
      <c r="A9" s="253" t="s">
        <v>67</v>
      </c>
      <c r="B9" s="8" t="s">
        <v>202</v>
      </c>
      <c r="C9" s="329"/>
      <c r="D9" s="329"/>
      <c r="E9" s="382"/>
    </row>
    <row r="10" spans="1:5" s="195" customFormat="1" ht="12" customHeight="1" x14ac:dyDescent="0.2">
      <c r="A10" s="254" t="s">
        <v>68</v>
      </c>
      <c r="B10" s="6" t="s">
        <v>203</v>
      </c>
      <c r="C10" s="150"/>
      <c r="D10" s="150"/>
      <c r="E10" s="319"/>
    </row>
    <row r="11" spans="1:5" s="195" customFormat="1" ht="12" customHeight="1" x14ac:dyDescent="0.2">
      <c r="A11" s="254" t="s">
        <v>69</v>
      </c>
      <c r="B11" s="6" t="s">
        <v>204</v>
      </c>
      <c r="C11" s="150"/>
      <c r="D11" s="150"/>
      <c r="E11" s="319"/>
    </row>
    <row r="12" spans="1:5" s="195" customFormat="1" ht="12" customHeight="1" x14ac:dyDescent="0.2">
      <c r="A12" s="254" t="s">
        <v>70</v>
      </c>
      <c r="B12" s="6" t="s">
        <v>205</v>
      </c>
      <c r="C12" s="150"/>
      <c r="D12" s="150"/>
      <c r="E12" s="319"/>
    </row>
    <row r="13" spans="1:5" s="195" customFormat="1" ht="12" customHeight="1" x14ac:dyDescent="0.2">
      <c r="A13" s="254" t="s">
        <v>102</v>
      </c>
      <c r="B13" s="6" t="s">
        <v>206</v>
      </c>
      <c r="C13" s="150"/>
      <c r="D13" s="150"/>
      <c r="E13" s="319"/>
    </row>
    <row r="14" spans="1:5" s="195" customFormat="1" ht="12" customHeight="1" x14ac:dyDescent="0.2">
      <c r="A14" s="254" t="s">
        <v>71</v>
      </c>
      <c r="B14" s="6" t="s">
        <v>325</v>
      </c>
      <c r="C14" s="150"/>
      <c r="D14" s="150"/>
      <c r="E14" s="319"/>
    </row>
    <row r="15" spans="1:5" s="195" customFormat="1" ht="12" customHeight="1" x14ac:dyDescent="0.2">
      <c r="A15" s="254" t="s">
        <v>72</v>
      </c>
      <c r="B15" s="5" t="s">
        <v>326</v>
      </c>
      <c r="C15" s="150"/>
      <c r="D15" s="150"/>
      <c r="E15" s="319"/>
    </row>
    <row r="16" spans="1:5" s="195" customFormat="1" ht="12" customHeight="1" x14ac:dyDescent="0.2">
      <c r="A16" s="254" t="s">
        <v>80</v>
      </c>
      <c r="B16" s="6" t="s">
        <v>209</v>
      </c>
      <c r="C16" s="326"/>
      <c r="D16" s="326"/>
      <c r="E16" s="324"/>
    </row>
    <row r="17" spans="1:5" s="261" customFormat="1" ht="12" customHeight="1" x14ac:dyDescent="0.2">
      <c r="A17" s="254" t="s">
        <v>81</v>
      </c>
      <c r="B17" s="6" t="s">
        <v>210</v>
      </c>
      <c r="C17" s="150"/>
      <c r="D17" s="150"/>
      <c r="E17" s="319"/>
    </row>
    <row r="18" spans="1:5" s="261" customFormat="1" ht="12" customHeight="1" x14ac:dyDescent="0.2">
      <c r="A18" s="254" t="s">
        <v>82</v>
      </c>
      <c r="B18" s="6" t="s">
        <v>358</v>
      </c>
      <c r="C18" s="152"/>
      <c r="D18" s="152"/>
      <c r="E18" s="320"/>
    </row>
    <row r="19" spans="1:5" s="261" customFormat="1" ht="12" customHeight="1" thickBot="1" x14ac:dyDescent="0.25">
      <c r="A19" s="254" t="s">
        <v>83</v>
      </c>
      <c r="B19" s="5" t="s">
        <v>211</v>
      </c>
      <c r="C19" s="152"/>
      <c r="D19" s="152"/>
      <c r="E19" s="320"/>
    </row>
    <row r="20" spans="1:5" s="195" customFormat="1" ht="12" customHeight="1" thickBot="1" x14ac:dyDescent="0.25">
      <c r="A20" s="93" t="s">
        <v>10</v>
      </c>
      <c r="B20" s="108" t="s">
        <v>327</v>
      </c>
      <c r="C20" s="153">
        <f>SUM(C21:C23)</f>
        <v>0</v>
      </c>
      <c r="D20" s="153">
        <f>SUM(D21:D23)</f>
        <v>0</v>
      </c>
      <c r="E20" s="190">
        <f>SUM(E21:E23)</f>
        <v>0</v>
      </c>
    </row>
    <row r="21" spans="1:5" s="261" customFormat="1" ht="12" customHeight="1" x14ac:dyDescent="0.2">
      <c r="A21" s="254" t="s">
        <v>73</v>
      </c>
      <c r="B21" s="7" t="s">
        <v>184</v>
      </c>
      <c r="C21" s="150"/>
      <c r="D21" s="150"/>
      <c r="E21" s="319"/>
    </row>
    <row r="22" spans="1:5" s="261" customFormat="1" ht="12" customHeight="1" x14ac:dyDescent="0.2">
      <c r="A22" s="254" t="s">
        <v>74</v>
      </c>
      <c r="B22" s="6" t="s">
        <v>328</v>
      </c>
      <c r="C22" s="150"/>
      <c r="D22" s="150"/>
      <c r="E22" s="319"/>
    </row>
    <row r="23" spans="1:5" s="261" customFormat="1" ht="12" customHeight="1" x14ac:dyDescent="0.2">
      <c r="A23" s="254" t="s">
        <v>75</v>
      </c>
      <c r="B23" s="6" t="s">
        <v>329</v>
      </c>
      <c r="C23" s="150"/>
      <c r="D23" s="150"/>
      <c r="E23" s="319"/>
    </row>
    <row r="24" spans="1:5" s="261" customFormat="1" ht="12" customHeight="1" thickBot="1" x14ac:dyDescent="0.25">
      <c r="A24" s="254" t="s">
        <v>76</v>
      </c>
      <c r="B24" s="6" t="s">
        <v>431</v>
      </c>
      <c r="C24" s="150"/>
      <c r="D24" s="150"/>
      <c r="E24" s="319"/>
    </row>
    <row r="25" spans="1:5" s="261" customFormat="1" ht="12" customHeight="1" thickBot="1" x14ac:dyDescent="0.25">
      <c r="A25" s="98" t="s">
        <v>11</v>
      </c>
      <c r="B25" s="63" t="s">
        <v>119</v>
      </c>
      <c r="C25" s="384"/>
      <c r="D25" s="384"/>
      <c r="E25" s="189"/>
    </row>
    <row r="26" spans="1:5" s="261" customFormat="1" ht="12" customHeight="1" thickBot="1" x14ac:dyDescent="0.25">
      <c r="A26" s="98" t="s">
        <v>12</v>
      </c>
      <c r="B26" s="63" t="s">
        <v>432</v>
      </c>
      <c r="C26" s="153">
        <f>+C27+C28+C29</f>
        <v>0</v>
      </c>
      <c r="D26" s="153">
        <f>+D27+D28+D29</f>
        <v>0</v>
      </c>
      <c r="E26" s="190">
        <f>+E27+E28+E29</f>
        <v>0</v>
      </c>
    </row>
    <row r="27" spans="1:5" s="261" customFormat="1" ht="12" customHeight="1" x14ac:dyDescent="0.2">
      <c r="A27" s="255" t="s">
        <v>193</v>
      </c>
      <c r="B27" s="256" t="s">
        <v>189</v>
      </c>
      <c r="C27" s="327"/>
      <c r="D27" s="327"/>
      <c r="E27" s="325"/>
    </row>
    <row r="28" spans="1:5" s="261" customFormat="1" ht="12" customHeight="1" x14ac:dyDescent="0.2">
      <c r="A28" s="255" t="s">
        <v>194</v>
      </c>
      <c r="B28" s="256" t="s">
        <v>328</v>
      </c>
      <c r="C28" s="150"/>
      <c r="D28" s="150"/>
      <c r="E28" s="319"/>
    </row>
    <row r="29" spans="1:5" s="261" customFormat="1" ht="12" customHeight="1" x14ac:dyDescent="0.2">
      <c r="A29" s="255" t="s">
        <v>195</v>
      </c>
      <c r="B29" s="257" t="s">
        <v>331</v>
      </c>
      <c r="C29" s="150"/>
      <c r="D29" s="150"/>
      <c r="E29" s="319"/>
    </row>
    <row r="30" spans="1:5" s="261" customFormat="1" ht="12" customHeight="1" thickBot="1" x14ac:dyDescent="0.25">
      <c r="A30" s="254" t="s">
        <v>196</v>
      </c>
      <c r="B30" s="68" t="s">
        <v>433</v>
      </c>
      <c r="C30" s="54"/>
      <c r="D30" s="54"/>
      <c r="E30" s="383"/>
    </row>
    <row r="31" spans="1:5" s="261" customFormat="1" ht="12" customHeight="1" thickBot="1" x14ac:dyDescent="0.25">
      <c r="A31" s="98" t="s">
        <v>13</v>
      </c>
      <c r="B31" s="63" t="s">
        <v>332</v>
      </c>
      <c r="C31" s="153">
        <f>+C32+C33+C34</f>
        <v>0</v>
      </c>
      <c r="D31" s="153">
        <f>+D32+D33+D34</f>
        <v>0</v>
      </c>
      <c r="E31" s="190">
        <f>+E32+E33+E34</f>
        <v>0</v>
      </c>
    </row>
    <row r="32" spans="1:5" s="261" customFormat="1" ht="12" customHeight="1" x14ac:dyDescent="0.2">
      <c r="A32" s="255" t="s">
        <v>60</v>
      </c>
      <c r="B32" s="256" t="s">
        <v>216</v>
      </c>
      <c r="C32" s="327"/>
      <c r="D32" s="327"/>
      <c r="E32" s="325"/>
    </row>
    <row r="33" spans="1:5" s="261" customFormat="1" ht="12" customHeight="1" x14ac:dyDescent="0.2">
      <c r="A33" s="255" t="s">
        <v>61</v>
      </c>
      <c r="B33" s="257" t="s">
        <v>217</v>
      </c>
      <c r="C33" s="154"/>
      <c r="D33" s="154"/>
      <c r="E33" s="321"/>
    </row>
    <row r="34" spans="1:5" s="261" customFormat="1" ht="12" customHeight="1" thickBot="1" x14ac:dyDescent="0.25">
      <c r="A34" s="254" t="s">
        <v>62</v>
      </c>
      <c r="B34" s="68" t="s">
        <v>218</v>
      </c>
      <c r="C34" s="54"/>
      <c r="D34" s="54"/>
      <c r="E34" s="383"/>
    </row>
    <row r="35" spans="1:5" s="195" customFormat="1" ht="12" customHeight="1" thickBot="1" x14ac:dyDescent="0.25">
      <c r="A35" s="98" t="s">
        <v>14</v>
      </c>
      <c r="B35" s="63" t="s">
        <v>301</v>
      </c>
      <c r="C35" s="384"/>
      <c r="D35" s="384"/>
      <c r="E35" s="189"/>
    </row>
    <row r="36" spans="1:5" s="195" customFormat="1" ht="12" customHeight="1" thickBot="1" x14ac:dyDescent="0.25">
      <c r="A36" s="98" t="s">
        <v>15</v>
      </c>
      <c r="B36" s="63" t="s">
        <v>333</v>
      </c>
      <c r="C36" s="384"/>
      <c r="D36" s="384"/>
      <c r="E36" s="189"/>
    </row>
    <row r="37" spans="1:5" s="195" customFormat="1" ht="12" customHeight="1" thickBot="1" x14ac:dyDescent="0.25">
      <c r="A37" s="93" t="s">
        <v>16</v>
      </c>
      <c r="B37" s="63" t="s">
        <v>334</v>
      </c>
      <c r="C37" s="153">
        <f>+C8+C20+C25+C26+C31+C35+C36</f>
        <v>0</v>
      </c>
      <c r="D37" s="153">
        <f>+D8+D20+D25+D26+D31+D35+D36</f>
        <v>0</v>
      </c>
      <c r="E37" s="190">
        <f>+E8+E20+E25+E26+E31+E35+E36</f>
        <v>0</v>
      </c>
    </row>
    <row r="38" spans="1:5" s="195" customFormat="1" ht="12" customHeight="1" thickBot="1" x14ac:dyDescent="0.25">
      <c r="A38" s="109" t="s">
        <v>17</v>
      </c>
      <c r="B38" s="63" t="s">
        <v>335</v>
      </c>
      <c r="C38" s="153">
        <f>+C39+C40+C41</f>
        <v>0</v>
      </c>
      <c r="D38" s="153">
        <f>+D39+D40+D41</f>
        <v>0</v>
      </c>
      <c r="E38" s="190">
        <f>+E39+E40+E41</f>
        <v>0</v>
      </c>
    </row>
    <row r="39" spans="1:5" s="195" customFormat="1" ht="12" customHeight="1" x14ac:dyDescent="0.2">
      <c r="A39" s="255" t="s">
        <v>336</v>
      </c>
      <c r="B39" s="256" t="s">
        <v>166</v>
      </c>
      <c r="C39" s="327"/>
      <c r="D39" s="327"/>
      <c r="E39" s="325"/>
    </row>
    <row r="40" spans="1:5" s="195" customFormat="1" ht="12" customHeight="1" x14ac:dyDescent="0.2">
      <c r="A40" s="255" t="s">
        <v>337</v>
      </c>
      <c r="B40" s="257" t="s">
        <v>2</v>
      </c>
      <c r="C40" s="154"/>
      <c r="D40" s="154"/>
      <c r="E40" s="321"/>
    </row>
    <row r="41" spans="1:5" s="261" customFormat="1" ht="12" customHeight="1" thickBot="1" x14ac:dyDescent="0.25">
      <c r="A41" s="254" t="s">
        <v>338</v>
      </c>
      <c r="B41" s="68" t="s">
        <v>339</v>
      </c>
      <c r="C41" s="54"/>
      <c r="D41" s="54"/>
      <c r="E41" s="383"/>
    </row>
    <row r="42" spans="1:5" s="261" customFormat="1" ht="15" customHeight="1" thickBot="1" x14ac:dyDescent="0.25">
      <c r="A42" s="109" t="s">
        <v>18</v>
      </c>
      <c r="B42" s="110" t="s">
        <v>340</v>
      </c>
      <c r="C42" s="385">
        <f>+C37+C38</f>
        <v>0</v>
      </c>
      <c r="D42" s="385">
        <f>+D37+D38</f>
        <v>0</v>
      </c>
      <c r="E42" s="193">
        <f>+E37+E38</f>
        <v>0</v>
      </c>
    </row>
    <row r="43" spans="1:5" s="261" customFormat="1" ht="15" customHeight="1" x14ac:dyDescent="0.2">
      <c r="A43" s="111"/>
      <c r="B43" s="112"/>
      <c r="C43" s="191"/>
    </row>
    <row r="44" spans="1:5" ht="13.5" thickBot="1" x14ac:dyDescent="0.25">
      <c r="A44" s="113"/>
      <c r="B44" s="114"/>
      <c r="C44" s="192"/>
    </row>
    <row r="45" spans="1:5" s="260" customFormat="1" ht="16.5" customHeight="1" thickBot="1" x14ac:dyDescent="0.25">
      <c r="A45" s="484" t="s">
        <v>44</v>
      </c>
      <c r="B45" s="485"/>
      <c r="C45" s="485"/>
      <c r="D45" s="485"/>
      <c r="E45" s="486"/>
    </row>
    <row r="46" spans="1:5" s="262" customFormat="1" ht="12" customHeight="1" thickBot="1" x14ac:dyDescent="0.25">
      <c r="A46" s="98" t="s">
        <v>9</v>
      </c>
      <c r="B46" s="63" t="s">
        <v>341</v>
      </c>
      <c r="C46" s="153">
        <f>SUM(C47:C51)</f>
        <v>0</v>
      </c>
      <c r="D46" s="153">
        <f>SUM(D47:D51)</f>
        <v>0</v>
      </c>
      <c r="E46" s="190">
        <f>SUM(E47:E51)</f>
        <v>0</v>
      </c>
    </row>
    <row r="47" spans="1:5" ht="12" customHeight="1" x14ac:dyDescent="0.2">
      <c r="A47" s="254" t="s">
        <v>67</v>
      </c>
      <c r="B47" s="7" t="s">
        <v>38</v>
      </c>
      <c r="C47" s="327"/>
      <c r="D47" s="327"/>
      <c r="E47" s="325"/>
    </row>
    <row r="48" spans="1:5" ht="12" customHeight="1" x14ac:dyDescent="0.2">
      <c r="A48" s="254" t="s">
        <v>68</v>
      </c>
      <c r="B48" s="6" t="s">
        <v>128</v>
      </c>
      <c r="C48" s="53"/>
      <c r="D48" s="53"/>
      <c r="E48" s="322"/>
    </row>
    <row r="49" spans="1:5" ht="12" customHeight="1" x14ac:dyDescent="0.2">
      <c r="A49" s="254" t="s">
        <v>69</v>
      </c>
      <c r="B49" s="6" t="s">
        <v>95</v>
      </c>
      <c r="C49" s="53"/>
      <c r="D49" s="53"/>
      <c r="E49" s="322"/>
    </row>
    <row r="50" spans="1:5" ht="12" customHeight="1" x14ac:dyDescent="0.2">
      <c r="A50" s="254" t="s">
        <v>70</v>
      </c>
      <c r="B50" s="6" t="s">
        <v>129</v>
      </c>
      <c r="C50" s="53"/>
      <c r="D50" s="53"/>
      <c r="E50" s="322"/>
    </row>
    <row r="51" spans="1:5" ht="12" customHeight="1" thickBot="1" x14ac:dyDescent="0.25">
      <c r="A51" s="254" t="s">
        <v>102</v>
      </c>
      <c r="B51" s="6" t="s">
        <v>130</v>
      </c>
      <c r="C51" s="53"/>
      <c r="D51" s="53"/>
      <c r="E51" s="322"/>
    </row>
    <row r="52" spans="1:5" ht="12" customHeight="1" thickBot="1" x14ac:dyDescent="0.25">
      <c r="A52" s="98" t="s">
        <v>10</v>
      </c>
      <c r="B52" s="63" t="s">
        <v>342</v>
      </c>
      <c r="C52" s="153">
        <f>SUM(C53:C55)</f>
        <v>0</v>
      </c>
      <c r="D52" s="153">
        <f>SUM(D53:D55)</f>
        <v>0</v>
      </c>
      <c r="E52" s="190">
        <f>SUM(E53:E55)</f>
        <v>0</v>
      </c>
    </row>
    <row r="53" spans="1:5" s="262" customFormat="1" ht="12" customHeight="1" x14ac:dyDescent="0.2">
      <c r="A53" s="254" t="s">
        <v>73</v>
      </c>
      <c r="B53" s="7" t="s">
        <v>159</v>
      </c>
      <c r="C53" s="327"/>
      <c r="D53" s="327"/>
      <c r="E53" s="325"/>
    </row>
    <row r="54" spans="1:5" ht="12" customHeight="1" x14ac:dyDescent="0.2">
      <c r="A54" s="254" t="s">
        <v>74</v>
      </c>
      <c r="B54" s="6" t="s">
        <v>132</v>
      </c>
      <c r="C54" s="53"/>
      <c r="D54" s="53"/>
      <c r="E54" s="322"/>
    </row>
    <row r="55" spans="1:5" ht="12" customHeight="1" x14ac:dyDescent="0.2">
      <c r="A55" s="254" t="s">
        <v>75</v>
      </c>
      <c r="B55" s="6" t="s">
        <v>45</v>
      </c>
      <c r="C55" s="53"/>
      <c r="D55" s="53"/>
      <c r="E55" s="322"/>
    </row>
    <row r="56" spans="1:5" ht="12" customHeight="1" thickBot="1" x14ac:dyDescent="0.25">
      <c r="A56" s="254" t="s">
        <v>76</v>
      </c>
      <c r="B56" s="6" t="s">
        <v>434</v>
      </c>
      <c r="C56" s="53"/>
      <c r="D56" s="53"/>
      <c r="E56" s="322"/>
    </row>
    <row r="57" spans="1:5" ht="12" customHeight="1" thickBot="1" x14ac:dyDescent="0.25">
      <c r="A57" s="98" t="s">
        <v>11</v>
      </c>
      <c r="B57" s="63" t="s">
        <v>5</v>
      </c>
      <c r="C57" s="384"/>
      <c r="D57" s="384"/>
      <c r="E57" s="189"/>
    </row>
    <row r="58" spans="1:5" ht="15" customHeight="1" thickBot="1" x14ac:dyDescent="0.25">
      <c r="A58" s="98" t="s">
        <v>12</v>
      </c>
      <c r="B58" s="115" t="s">
        <v>438</v>
      </c>
      <c r="C58" s="385">
        <f>+C46+C52+C57</f>
        <v>0</v>
      </c>
      <c r="D58" s="385">
        <f>+D46+D52+D57</f>
        <v>0</v>
      </c>
      <c r="E58" s="193">
        <f>+E46+E52+E57</f>
        <v>0</v>
      </c>
    </row>
    <row r="59" spans="1:5" ht="13.5" thickBot="1" x14ac:dyDescent="0.25">
      <c r="C59" s="194"/>
      <c r="D59" s="194"/>
      <c r="E59" s="194"/>
    </row>
    <row r="60" spans="1:5" ht="15" customHeight="1" thickBot="1" x14ac:dyDescent="0.25">
      <c r="A60" s="390" t="s">
        <v>531</v>
      </c>
      <c r="B60" s="391"/>
      <c r="C60" s="378"/>
      <c r="D60" s="378"/>
      <c r="E60" s="377"/>
    </row>
    <row r="61" spans="1:5" ht="14.25" customHeight="1" thickBot="1" x14ac:dyDescent="0.25">
      <c r="A61" s="392" t="s">
        <v>532</v>
      </c>
      <c r="B61" s="393"/>
      <c r="C61" s="378"/>
      <c r="D61" s="378"/>
      <c r="E61" s="377"/>
    </row>
  </sheetData>
  <sheetProtection formatCells="0"/>
  <mergeCells count="4">
    <mergeCell ref="B2:D2"/>
    <mergeCell ref="B3:D3"/>
    <mergeCell ref="A7:E7"/>
    <mergeCell ref="A45:E45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62930-ABFD-4E55-9B84-5ACB8B023420}">
  <sheetPr>
    <tabColor rgb="FF92D050"/>
  </sheetPr>
  <dimension ref="A1:E61"/>
  <sheetViews>
    <sheetView zoomScale="130" zoomScaleNormal="130" workbookViewId="0">
      <selection activeCell="H12" sqref="H12"/>
    </sheetView>
  </sheetViews>
  <sheetFormatPr defaultRowHeight="12.75" x14ac:dyDescent="0.2"/>
  <cols>
    <col min="1" max="1" width="13" style="116" customWidth="1"/>
    <col min="2" max="2" width="59" style="117" customWidth="1"/>
    <col min="3" max="5" width="15.83203125" style="117" customWidth="1"/>
    <col min="6" max="16384" width="9.33203125" style="117"/>
  </cols>
  <sheetData>
    <row r="1" spans="1:5" s="103" customFormat="1" ht="21" customHeight="1" thickBot="1" x14ac:dyDescent="0.25">
      <c r="A1" s="102"/>
      <c r="B1" s="104"/>
      <c r="C1" s="1"/>
      <c r="D1" s="1"/>
      <c r="E1" s="368" t="s">
        <v>494</v>
      </c>
    </row>
    <row r="2" spans="1:5" s="258" customFormat="1" ht="24.75" thickBot="1" x14ac:dyDescent="0.25">
      <c r="A2" s="90" t="s">
        <v>490</v>
      </c>
      <c r="B2" s="488" t="s">
        <v>546</v>
      </c>
      <c r="C2" s="489"/>
      <c r="D2" s="490"/>
      <c r="E2" s="381" t="s">
        <v>46</v>
      </c>
    </row>
    <row r="3" spans="1:5" s="258" customFormat="1" ht="24.75" thickBot="1" x14ac:dyDescent="0.25">
      <c r="A3" s="90" t="s">
        <v>141</v>
      </c>
      <c r="B3" s="488" t="s">
        <v>439</v>
      </c>
      <c r="C3" s="489"/>
      <c r="D3" s="490"/>
      <c r="E3" s="381" t="s">
        <v>353</v>
      </c>
    </row>
    <row r="4" spans="1:5" s="259" customFormat="1" ht="15.95" customHeight="1" thickBot="1" x14ac:dyDescent="0.3">
      <c r="A4" s="105"/>
      <c r="B4" s="105"/>
      <c r="C4" s="106"/>
      <c r="D4" s="56"/>
      <c r="E4" s="106" t="str">
        <f>'6.2.2. sz. mell'!E4</f>
        <v xml:space="preserve"> Forintban!</v>
      </c>
    </row>
    <row r="5" spans="1:5" ht="24.75" thickBot="1" x14ac:dyDescent="0.25">
      <c r="A5" s="216" t="s">
        <v>142</v>
      </c>
      <c r="B5" s="107" t="s">
        <v>530</v>
      </c>
      <c r="C5" s="107" t="s">
        <v>484</v>
      </c>
      <c r="D5" s="91" t="s">
        <v>485</v>
      </c>
      <c r="E5" s="438" t="str">
        <f>+CONCATENATE("Teljesítés",CHAR(10),LEFT(ÖSSZEFÜGGÉSEK!A6,4),". VI. 30.")</f>
        <v>Teljesítés
2018. VI. 30.</v>
      </c>
    </row>
    <row r="6" spans="1:5" s="260" customFormat="1" ht="12.95" customHeight="1" thickBot="1" x14ac:dyDescent="0.25">
      <c r="A6" s="93" t="s">
        <v>409</v>
      </c>
      <c r="B6" s="94" t="s">
        <v>410</v>
      </c>
      <c r="C6" s="94" t="s">
        <v>411</v>
      </c>
      <c r="D6" s="372" t="s">
        <v>413</v>
      </c>
      <c r="E6" s="95" t="s">
        <v>412</v>
      </c>
    </row>
    <row r="7" spans="1:5" s="260" customFormat="1" ht="15.95" customHeight="1" thickBot="1" x14ac:dyDescent="0.25">
      <c r="A7" s="484" t="s">
        <v>43</v>
      </c>
      <c r="B7" s="485"/>
      <c r="C7" s="485"/>
      <c r="D7" s="485"/>
      <c r="E7" s="486"/>
    </row>
    <row r="8" spans="1:5" s="195" customFormat="1" ht="12" customHeight="1" thickBot="1" x14ac:dyDescent="0.25">
      <c r="A8" s="93" t="s">
        <v>9</v>
      </c>
      <c r="B8" s="108" t="s">
        <v>430</v>
      </c>
      <c r="C8" s="153">
        <f>SUM(C9:C19)</f>
        <v>0</v>
      </c>
      <c r="D8" s="153">
        <f>SUM(D9:D19)</f>
        <v>0</v>
      </c>
      <c r="E8" s="190">
        <f>SUM(E9:E19)</f>
        <v>0</v>
      </c>
    </row>
    <row r="9" spans="1:5" s="195" customFormat="1" ht="12" customHeight="1" x14ac:dyDescent="0.2">
      <c r="A9" s="253" t="s">
        <v>67</v>
      </c>
      <c r="B9" s="8" t="s">
        <v>202</v>
      </c>
      <c r="C9" s="329"/>
      <c r="D9" s="329"/>
      <c r="E9" s="382"/>
    </row>
    <row r="10" spans="1:5" s="195" customFormat="1" ht="12" customHeight="1" x14ac:dyDescent="0.2">
      <c r="A10" s="254" t="s">
        <v>68</v>
      </c>
      <c r="B10" s="6" t="s">
        <v>203</v>
      </c>
      <c r="C10" s="150"/>
      <c r="D10" s="150"/>
      <c r="E10" s="319"/>
    </row>
    <row r="11" spans="1:5" s="195" customFormat="1" ht="12" customHeight="1" x14ac:dyDescent="0.2">
      <c r="A11" s="254" t="s">
        <v>69</v>
      </c>
      <c r="B11" s="6" t="s">
        <v>204</v>
      </c>
      <c r="C11" s="150"/>
      <c r="D11" s="150"/>
      <c r="E11" s="319"/>
    </row>
    <row r="12" spans="1:5" s="195" customFormat="1" ht="12" customHeight="1" x14ac:dyDescent="0.2">
      <c r="A12" s="254" t="s">
        <v>70</v>
      </c>
      <c r="B12" s="6" t="s">
        <v>205</v>
      </c>
      <c r="C12" s="150"/>
      <c r="D12" s="150"/>
      <c r="E12" s="319"/>
    </row>
    <row r="13" spans="1:5" s="195" customFormat="1" ht="12" customHeight="1" x14ac:dyDescent="0.2">
      <c r="A13" s="254" t="s">
        <v>102</v>
      </c>
      <c r="B13" s="6" t="s">
        <v>206</v>
      </c>
      <c r="C13" s="150"/>
      <c r="D13" s="150"/>
      <c r="E13" s="319"/>
    </row>
    <row r="14" spans="1:5" s="195" customFormat="1" ht="12" customHeight="1" x14ac:dyDescent="0.2">
      <c r="A14" s="254" t="s">
        <v>71</v>
      </c>
      <c r="B14" s="6" t="s">
        <v>325</v>
      </c>
      <c r="C14" s="150"/>
      <c r="D14" s="150"/>
      <c r="E14" s="319"/>
    </row>
    <row r="15" spans="1:5" s="195" customFormat="1" ht="12" customHeight="1" x14ac:dyDescent="0.2">
      <c r="A15" s="254" t="s">
        <v>72</v>
      </c>
      <c r="B15" s="5" t="s">
        <v>326</v>
      </c>
      <c r="C15" s="150"/>
      <c r="D15" s="150"/>
      <c r="E15" s="319"/>
    </row>
    <row r="16" spans="1:5" s="195" customFormat="1" ht="12" customHeight="1" x14ac:dyDescent="0.2">
      <c r="A16" s="254" t="s">
        <v>80</v>
      </c>
      <c r="B16" s="6" t="s">
        <v>209</v>
      </c>
      <c r="C16" s="326"/>
      <c r="D16" s="326"/>
      <c r="E16" s="324"/>
    </row>
    <row r="17" spans="1:5" s="261" customFormat="1" ht="12" customHeight="1" x14ac:dyDescent="0.2">
      <c r="A17" s="254" t="s">
        <v>81</v>
      </c>
      <c r="B17" s="6" t="s">
        <v>210</v>
      </c>
      <c r="C17" s="150"/>
      <c r="D17" s="150"/>
      <c r="E17" s="319"/>
    </row>
    <row r="18" spans="1:5" s="261" customFormat="1" ht="12" customHeight="1" x14ac:dyDescent="0.2">
      <c r="A18" s="254" t="s">
        <v>82</v>
      </c>
      <c r="B18" s="6" t="s">
        <v>358</v>
      </c>
      <c r="C18" s="152"/>
      <c r="D18" s="152"/>
      <c r="E18" s="320"/>
    </row>
    <row r="19" spans="1:5" s="261" customFormat="1" ht="12" customHeight="1" thickBot="1" x14ac:dyDescent="0.25">
      <c r="A19" s="254" t="s">
        <v>83</v>
      </c>
      <c r="B19" s="5" t="s">
        <v>211</v>
      </c>
      <c r="C19" s="152"/>
      <c r="D19" s="152"/>
      <c r="E19" s="320"/>
    </row>
    <row r="20" spans="1:5" s="195" customFormat="1" ht="12" customHeight="1" thickBot="1" x14ac:dyDescent="0.25">
      <c r="A20" s="93" t="s">
        <v>10</v>
      </c>
      <c r="B20" s="108" t="s">
        <v>327</v>
      </c>
      <c r="C20" s="153">
        <f>SUM(C21:C23)</f>
        <v>0</v>
      </c>
      <c r="D20" s="153">
        <f>SUM(D21:D23)</f>
        <v>0</v>
      </c>
      <c r="E20" s="190">
        <f>SUM(E21:E23)</f>
        <v>0</v>
      </c>
    </row>
    <row r="21" spans="1:5" s="261" customFormat="1" ht="12" customHeight="1" x14ac:dyDescent="0.2">
      <c r="A21" s="254" t="s">
        <v>73</v>
      </c>
      <c r="B21" s="7" t="s">
        <v>184</v>
      </c>
      <c r="C21" s="150"/>
      <c r="D21" s="150"/>
      <c r="E21" s="319"/>
    </row>
    <row r="22" spans="1:5" s="261" customFormat="1" ht="12" customHeight="1" x14ac:dyDescent="0.2">
      <c r="A22" s="254" t="s">
        <v>74</v>
      </c>
      <c r="B22" s="6" t="s">
        <v>328</v>
      </c>
      <c r="C22" s="150"/>
      <c r="D22" s="150"/>
      <c r="E22" s="319"/>
    </row>
    <row r="23" spans="1:5" s="261" customFormat="1" ht="12" customHeight="1" x14ac:dyDescent="0.2">
      <c r="A23" s="254" t="s">
        <v>75</v>
      </c>
      <c r="B23" s="6" t="s">
        <v>329</v>
      </c>
      <c r="C23" s="150"/>
      <c r="D23" s="150"/>
      <c r="E23" s="319"/>
    </row>
    <row r="24" spans="1:5" s="261" customFormat="1" ht="12" customHeight="1" thickBot="1" x14ac:dyDescent="0.25">
      <c r="A24" s="254" t="s">
        <v>76</v>
      </c>
      <c r="B24" s="6" t="s">
        <v>431</v>
      </c>
      <c r="C24" s="150"/>
      <c r="D24" s="150"/>
      <c r="E24" s="319"/>
    </row>
    <row r="25" spans="1:5" s="261" customFormat="1" ht="12" customHeight="1" thickBot="1" x14ac:dyDescent="0.25">
      <c r="A25" s="98" t="s">
        <v>11</v>
      </c>
      <c r="B25" s="63" t="s">
        <v>119</v>
      </c>
      <c r="C25" s="384"/>
      <c r="D25" s="384"/>
      <c r="E25" s="189"/>
    </row>
    <row r="26" spans="1:5" s="261" customFormat="1" ht="12" customHeight="1" thickBot="1" x14ac:dyDescent="0.25">
      <c r="A26" s="98" t="s">
        <v>12</v>
      </c>
      <c r="B26" s="63" t="s">
        <v>432</v>
      </c>
      <c r="C26" s="153">
        <f>+C27+C28+C29</f>
        <v>0</v>
      </c>
      <c r="D26" s="153">
        <f>+D27+D28+D29</f>
        <v>0</v>
      </c>
      <c r="E26" s="190">
        <f>+E27+E28+E29</f>
        <v>0</v>
      </c>
    </row>
    <row r="27" spans="1:5" s="261" customFormat="1" ht="12" customHeight="1" x14ac:dyDescent="0.2">
      <c r="A27" s="255" t="s">
        <v>193</v>
      </c>
      <c r="B27" s="256" t="s">
        <v>189</v>
      </c>
      <c r="C27" s="327"/>
      <c r="D27" s="327"/>
      <c r="E27" s="325"/>
    </row>
    <row r="28" spans="1:5" s="261" customFormat="1" ht="12" customHeight="1" x14ac:dyDescent="0.2">
      <c r="A28" s="255" t="s">
        <v>194</v>
      </c>
      <c r="B28" s="256" t="s">
        <v>328</v>
      </c>
      <c r="C28" s="150"/>
      <c r="D28" s="150"/>
      <c r="E28" s="319"/>
    </row>
    <row r="29" spans="1:5" s="261" customFormat="1" ht="12" customHeight="1" x14ac:dyDescent="0.2">
      <c r="A29" s="255" t="s">
        <v>195</v>
      </c>
      <c r="B29" s="257" t="s">
        <v>331</v>
      </c>
      <c r="C29" s="150"/>
      <c r="D29" s="150"/>
      <c r="E29" s="319"/>
    </row>
    <row r="30" spans="1:5" s="261" customFormat="1" ht="12" customHeight="1" thickBot="1" x14ac:dyDescent="0.25">
      <c r="A30" s="254" t="s">
        <v>196</v>
      </c>
      <c r="B30" s="68" t="s">
        <v>433</v>
      </c>
      <c r="C30" s="54"/>
      <c r="D30" s="54"/>
      <c r="E30" s="383"/>
    </row>
    <row r="31" spans="1:5" s="261" customFormat="1" ht="12" customHeight="1" thickBot="1" x14ac:dyDescent="0.25">
      <c r="A31" s="98" t="s">
        <v>13</v>
      </c>
      <c r="B31" s="63" t="s">
        <v>332</v>
      </c>
      <c r="C31" s="153">
        <f>+C32+C33+C34</f>
        <v>0</v>
      </c>
      <c r="D31" s="153">
        <f>+D32+D33+D34</f>
        <v>0</v>
      </c>
      <c r="E31" s="190">
        <f>+E32+E33+E34</f>
        <v>0</v>
      </c>
    </row>
    <row r="32" spans="1:5" s="261" customFormat="1" ht="12" customHeight="1" x14ac:dyDescent="0.2">
      <c r="A32" s="255" t="s">
        <v>60</v>
      </c>
      <c r="B32" s="256" t="s">
        <v>216</v>
      </c>
      <c r="C32" s="327"/>
      <c r="D32" s="327"/>
      <c r="E32" s="325"/>
    </row>
    <row r="33" spans="1:5" s="261" customFormat="1" ht="12" customHeight="1" x14ac:dyDescent="0.2">
      <c r="A33" s="255" t="s">
        <v>61</v>
      </c>
      <c r="B33" s="257" t="s">
        <v>217</v>
      </c>
      <c r="C33" s="154"/>
      <c r="D33" s="154"/>
      <c r="E33" s="321"/>
    </row>
    <row r="34" spans="1:5" s="261" customFormat="1" ht="12" customHeight="1" thickBot="1" x14ac:dyDescent="0.25">
      <c r="A34" s="254" t="s">
        <v>62</v>
      </c>
      <c r="B34" s="68" t="s">
        <v>218</v>
      </c>
      <c r="C34" s="54"/>
      <c r="D34" s="54"/>
      <c r="E34" s="383"/>
    </row>
    <row r="35" spans="1:5" s="195" customFormat="1" ht="12" customHeight="1" thickBot="1" x14ac:dyDescent="0.25">
      <c r="A35" s="98" t="s">
        <v>14</v>
      </c>
      <c r="B35" s="63" t="s">
        <v>301</v>
      </c>
      <c r="C35" s="384"/>
      <c r="D35" s="384"/>
      <c r="E35" s="189"/>
    </row>
    <row r="36" spans="1:5" s="195" customFormat="1" ht="12" customHeight="1" thickBot="1" x14ac:dyDescent="0.25">
      <c r="A36" s="98" t="s">
        <v>15</v>
      </c>
      <c r="B36" s="63" t="s">
        <v>333</v>
      </c>
      <c r="C36" s="384"/>
      <c r="D36" s="384"/>
      <c r="E36" s="189"/>
    </row>
    <row r="37" spans="1:5" s="195" customFormat="1" ht="12" customHeight="1" thickBot="1" x14ac:dyDescent="0.25">
      <c r="A37" s="93" t="s">
        <v>16</v>
      </c>
      <c r="B37" s="63" t="s">
        <v>334</v>
      </c>
      <c r="C37" s="153">
        <f>+C8+C20+C25+C26+C31+C35+C36</f>
        <v>0</v>
      </c>
      <c r="D37" s="153">
        <f>+D8+D20+D25+D26+D31+D35+D36</f>
        <v>0</v>
      </c>
      <c r="E37" s="190">
        <f>+E8+E20+E25+E26+E31+E35+E36</f>
        <v>0</v>
      </c>
    </row>
    <row r="38" spans="1:5" s="195" customFormat="1" ht="12" customHeight="1" thickBot="1" x14ac:dyDescent="0.25">
      <c r="A38" s="109" t="s">
        <v>17</v>
      </c>
      <c r="B38" s="63" t="s">
        <v>335</v>
      </c>
      <c r="C38" s="153">
        <f>+C39+C40+C41</f>
        <v>0</v>
      </c>
      <c r="D38" s="153">
        <f>+D39+D40+D41</f>
        <v>0</v>
      </c>
      <c r="E38" s="190">
        <f>+E39+E40+E41</f>
        <v>0</v>
      </c>
    </row>
    <row r="39" spans="1:5" s="195" customFormat="1" ht="12" customHeight="1" x14ac:dyDescent="0.2">
      <c r="A39" s="255" t="s">
        <v>336</v>
      </c>
      <c r="B39" s="256" t="s">
        <v>166</v>
      </c>
      <c r="C39" s="327"/>
      <c r="D39" s="327"/>
      <c r="E39" s="325"/>
    </row>
    <row r="40" spans="1:5" s="195" customFormat="1" ht="12" customHeight="1" x14ac:dyDescent="0.2">
      <c r="A40" s="255" t="s">
        <v>337</v>
      </c>
      <c r="B40" s="257" t="s">
        <v>2</v>
      </c>
      <c r="C40" s="154"/>
      <c r="D40" s="154"/>
      <c r="E40" s="321"/>
    </row>
    <row r="41" spans="1:5" s="261" customFormat="1" ht="12" customHeight="1" thickBot="1" x14ac:dyDescent="0.25">
      <c r="A41" s="254" t="s">
        <v>338</v>
      </c>
      <c r="B41" s="68" t="s">
        <v>339</v>
      </c>
      <c r="C41" s="54"/>
      <c r="D41" s="54"/>
      <c r="E41" s="383"/>
    </row>
    <row r="42" spans="1:5" s="261" customFormat="1" ht="15" customHeight="1" thickBot="1" x14ac:dyDescent="0.25">
      <c r="A42" s="109" t="s">
        <v>18</v>
      </c>
      <c r="B42" s="110" t="s">
        <v>340</v>
      </c>
      <c r="C42" s="385">
        <f>+C37+C38</f>
        <v>0</v>
      </c>
      <c r="D42" s="385">
        <f>+D37+D38</f>
        <v>0</v>
      </c>
      <c r="E42" s="193">
        <f>+E37+E38</f>
        <v>0</v>
      </c>
    </row>
    <row r="43" spans="1:5" s="261" customFormat="1" ht="15" customHeight="1" x14ac:dyDescent="0.2">
      <c r="A43" s="111"/>
      <c r="B43" s="112"/>
      <c r="C43" s="191"/>
    </row>
    <row r="44" spans="1:5" ht="13.5" thickBot="1" x14ac:dyDescent="0.25">
      <c r="A44" s="113"/>
      <c r="B44" s="114"/>
      <c r="C44" s="192"/>
    </row>
    <row r="45" spans="1:5" s="260" customFormat="1" ht="16.5" customHeight="1" thickBot="1" x14ac:dyDescent="0.25">
      <c r="A45" s="484" t="s">
        <v>44</v>
      </c>
      <c r="B45" s="485"/>
      <c r="C45" s="485"/>
      <c r="D45" s="485"/>
      <c r="E45" s="486"/>
    </row>
    <row r="46" spans="1:5" s="262" customFormat="1" ht="12" customHeight="1" thickBot="1" x14ac:dyDescent="0.25">
      <c r="A46" s="98" t="s">
        <v>9</v>
      </c>
      <c r="B46" s="63" t="s">
        <v>341</v>
      </c>
      <c r="C46" s="153">
        <f>SUM(C47:C51)</f>
        <v>0</v>
      </c>
      <c r="D46" s="153">
        <f>SUM(D47:D51)</f>
        <v>0</v>
      </c>
      <c r="E46" s="190">
        <f>SUM(E47:E51)</f>
        <v>0</v>
      </c>
    </row>
    <row r="47" spans="1:5" ht="12" customHeight="1" x14ac:dyDescent="0.2">
      <c r="A47" s="254" t="s">
        <v>67</v>
      </c>
      <c r="B47" s="7" t="s">
        <v>38</v>
      </c>
      <c r="C47" s="327"/>
      <c r="D47" s="327"/>
      <c r="E47" s="325"/>
    </row>
    <row r="48" spans="1:5" ht="12" customHeight="1" x14ac:dyDescent="0.2">
      <c r="A48" s="254" t="s">
        <v>68</v>
      </c>
      <c r="B48" s="6" t="s">
        <v>128</v>
      </c>
      <c r="C48" s="53"/>
      <c r="D48" s="53"/>
      <c r="E48" s="322"/>
    </row>
    <row r="49" spans="1:5" ht="12" customHeight="1" x14ac:dyDescent="0.2">
      <c r="A49" s="254" t="s">
        <v>69</v>
      </c>
      <c r="B49" s="6" t="s">
        <v>95</v>
      </c>
      <c r="C49" s="53"/>
      <c r="D49" s="53"/>
      <c r="E49" s="322"/>
    </row>
    <row r="50" spans="1:5" ht="12" customHeight="1" x14ac:dyDescent="0.2">
      <c r="A50" s="254" t="s">
        <v>70</v>
      </c>
      <c r="B50" s="6" t="s">
        <v>129</v>
      </c>
      <c r="C50" s="53"/>
      <c r="D50" s="53"/>
      <c r="E50" s="322"/>
    </row>
    <row r="51" spans="1:5" ht="12" customHeight="1" thickBot="1" x14ac:dyDescent="0.25">
      <c r="A51" s="254" t="s">
        <v>102</v>
      </c>
      <c r="B51" s="6" t="s">
        <v>130</v>
      </c>
      <c r="C51" s="53"/>
      <c r="D51" s="53"/>
      <c r="E51" s="322"/>
    </row>
    <row r="52" spans="1:5" ht="12" customHeight="1" thickBot="1" x14ac:dyDescent="0.25">
      <c r="A52" s="98" t="s">
        <v>10</v>
      </c>
      <c r="B52" s="63" t="s">
        <v>342</v>
      </c>
      <c r="C52" s="153">
        <f>SUM(C53:C55)</f>
        <v>0</v>
      </c>
      <c r="D52" s="153">
        <f>SUM(D53:D55)</f>
        <v>0</v>
      </c>
      <c r="E52" s="190">
        <f>SUM(E53:E55)</f>
        <v>0</v>
      </c>
    </row>
    <row r="53" spans="1:5" s="262" customFormat="1" ht="12" customHeight="1" x14ac:dyDescent="0.2">
      <c r="A53" s="254" t="s">
        <v>73</v>
      </c>
      <c r="B53" s="7" t="s">
        <v>159</v>
      </c>
      <c r="C53" s="327"/>
      <c r="D53" s="327"/>
      <c r="E53" s="325"/>
    </row>
    <row r="54" spans="1:5" ht="12" customHeight="1" x14ac:dyDescent="0.2">
      <c r="A54" s="254" t="s">
        <v>74</v>
      </c>
      <c r="B54" s="6" t="s">
        <v>132</v>
      </c>
      <c r="C54" s="53"/>
      <c r="D54" s="53"/>
      <c r="E54" s="322"/>
    </row>
    <row r="55" spans="1:5" ht="12" customHeight="1" x14ac:dyDescent="0.2">
      <c r="A55" s="254" t="s">
        <v>75</v>
      </c>
      <c r="B55" s="6" t="s">
        <v>45</v>
      </c>
      <c r="C55" s="53"/>
      <c r="D55" s="53"/>
      <c r="E55" s="322"/>
    </row>
    <row r="56" spans="1:5" ht="12" customHeight="1" thickBot="1" x14ac:dyDescent="0.25">
      <c r="A56" s="254" t="s">
        <v>76</v>
      </c>
      <c r="B56" s="6" t="s">
        <v>434</v>
      </c>
      <c r="C56" s="53"/>
      <c r="D56" s="53"/>
      <c r="E56" s="322"/>
    </row>
    <row r="57" spans="1:5" ht="12" customHeight="1" thickBot="1" x14ac:dyDescent="0.25">
      <c r="A57" s="98" t="s">
        <v>11</v>
      </c>
      <c r="B57" s="63" t="s">
        <v>5</v>
      </c>
      <c r="C57" s="384"/>
      <c r="D57" s="384"/>
      <c r="E57" s="189"/>
    </row>
    <row r="58" spans="1:5" ht="15" customHeight="1" thickBot="1" x14ac:dyDescent="0.25">
      <c r="A58" s="98" t="s">
        <v>12</v>
      </c>
      <c r="B58" s="115" t="s">
        <v>438</v>
      </c>
      <c r="C58" s="385">
        <f>+C46+C52+C57</f>
        <v>0</v>
      </c>
      <c r="D58" s="385">
        <f>+D46+D52+D57</f>
        <v>0</v>
      </c>
      <c r="E58" s="193">
        <f>+E46+E52+E57</f>
        <v>0</v>
      </c>
    </row>
    <row r="59" spans="1:5" ht="13.5" thickBot="1" x14ac:dyDescent="0.25">
      <c r="C59" s="194"/>
      <c r="D59" s="194"/>
      <c r="E59" s="194"/>
    </row>
    <row r="60" spans="1:5" ht="15" customHeight="1" thickBot="1" x14ac:dyDescent="0.25">
      <c r="A60" s="390" t="s">
        <v>531</v>
      </c>
      <c r="B60" s="391"/>
      <c r="C60" s="378"/>
      <c r="D60" s="378"/>
      <c r="E60" s="377"/>
    </row>
    <row r="61" spans="1:5" ht="14.25" customHeight="1" thickBot="1" x14ac:dyDescent="0.25">
      <c r="A61" s="392" t="s">
        <v>532</v>
      </c>
      <c r="B61" s="393"/>
      <c r="C61" s="378"/>
      <c r="D61" s="378"/>
      <c r="E61" s="377"/>
    </row>
  </sheetData>
  <sheetProtection formatCells="0"/>
  <mergeCells count="4">
    <mergeCell ref="B2:D2"/>
    <mergeCell ref="B3:D3"/>
    <mergeCell ref="A7:E7"/>
    <mergeCell ref="A45:E45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E3E5-A1F5-4821-B6B5-D30296F8B0D9}">
  <sheetPr>
    <tabColor rgb="FF92D050"/>
  </sheetPr>
  <dimension ref="A1:E60"/>
  <sheetViews>
    <sheetView topLeftCell="A28" zoomScale="145" zoomScaleNormal="145" workbookViewId="0">
      <selection activeCell="F60" sqref="F60"/>
    </sheetView>
  </sheetViews>
  <sheetFormatPr defaultRowHeight="12.75" x14ac:dyDescent="0.2"/>
  <cols>
    <col min="1" max="1" width="13.83203125" style="116" customWidth="1"/>
    <col min="2" max="2" width="54.5" style="117" customWidth="1"/>
    <col min="3" max="5" width="15.83203125" style="117" customWidth="1"/>
    <col min="6" max="16384" width="9.33203125" style="117"/>
  </cols>
  <sheetData>
    <row r="1" spans="1:5" s="103" customFormat="1" ht="16.5" thickBot="1" x14ac:dyDescent="0.25">
      <c r="A1" s="102"/>
      <c r="B1" s="104"/>
      <c r="C1" s="1"/>
      <c r="D1" s="1"/>
      <c r="E1" s="368" t="s">
        <v>495</v>
      </c>
    </row>
    <row r="2" spans="1:5" s="258" customFormat="1" ht="25.5" customHeight="1" thickBot="1" x14ac:dyDescent="0.25">
      <c r="A2" s="90" t="s">
        <v>490</v>
      </c>
      <c r="B2" s="488" t="s">
        <v>547</v>
      </c>
      <c r="C2" s="489"/>
      <c r="D2" s="490"/>
      <c r="E2" s="381" t="s">
        <v>47</v>
      </c>
    </row>
    <row r="3" spans="1:5" s="258" customFormat="1" ht="24.75" thickBot="1" x14ac:dyDescent="0.25">
      <c r="A3" s="90" t="s">
        <v>141</v>
      </c>
      <c r="B3" s="488" t="s">
        <v>324</v>
      </c>
      <c r="C3" s="489"/>
      <c r="D3" s="490"/>
      <c r="E3" s="381" t="s">
        <v>42</v>
      </c>
    </row>
    <row r="4" spans="1:5" s="259" customFormat="1" ht="15.95" customHeight="1" thickBot="1" x14ac:dyDescent="0.3">
      <c r="A4" s="105"/>
      <c r="B4" s="105"/>
      <c r="C4" s="106"/>
      <c r="D4" s="56"/>
      <c r="E4" s="106" t="str">
        <f>'6.2.3. sz. mell'!E4</f>
        <v xml:space="preserve"> Forintban!</v>
      </c>
    </row>
    <row r="5" spans="1:5" ht="24.75" thickBot="1" x14ac:dyDescent="0.25">
      <c r="A5" s="216" t="s">
        <v>142</v>
      </c>
      <c r="B5" s="107" t="s">
        <v>530</v>
      </c>
      <c r="C5" s="107" t="s">
        <v>484</v>
      </c>
      <c r="D5" s="91" t="s">
        <v>485</v>
      </c>
      <c r="E5" s="438" t="str">
        <f>+CONCATENATE("Teljesítés",CHAR(10),LEFT(ÖSSZEFÜGGÉSEK!A6,4),". VI. 30.")</f>
        <v>Teljesítés
2018. VI. 30.</v>
      </c>
    </row>
    <row r="6" spans="1:5" s="260" customFormat="1" ht="12.95" customHeight="1" thickBot="1" x14ac:dyDescent="0.25">
      <c r="A6" s="93" t="s">
        <v>409</v>
      </c>
      <c r="B6" s="94" t="s">
        <v>410</v>
      </c>
      <c r="C6" s="94" t="s">
        <v>411</v>
      </c>
      <c r="D6" s="372" t="s">
        <v>413</v>
      </c>
      <c r="E6" s="95" t="s">
        <v>412</v>
      </c>
    </row>
    <row r="7" spans="1:5" s="260" customFormat="1" ht="15.95" customHeight="1" thickBot="1" x14ac:dyDescent="0.25">
      <c r="A7" s="484" t="s">
        <v>43</v>
      </c>
      <c r="B7" s="485"/>
      <c r="C7" s="485"/>
      <c r="D7" s="485"/>
      <c r="E7" s="486"/>
    </row>
    <row r="8" spans="1:5" s="195" customFormat="1" ht="12" customHeight="1" thickBot="1" x14ac:dyDescent="0.25">
      <c r="A8" s="93" t="s">
        <v>9</v>
      </c>
      <c r="B8" s="108" t="s">
        <v>430</v>
      </c>
      <c r="C8" s="153">
        <f>SUM(C9:C19)</f>
        <v>14002208</v>
      </c>
      <c r="D8" s="153">
        <f>SUM(D9:D19)</f>
        <v>0</v>
      </c>
      <c r="E8" s="155">
        <f>SUM(E9:E19)</f>
        <v>4825609</v>
      </c>
    </row>
    <row r="9" spans="1:5" s="195" customFormat="1" ht="12" customHeight="1" x14ac:dyDescent="0.2">
      <c r="A9" s="253" t="s">
        <v>67</v>
      </c>
      <c r="B9" s="8" t="s">
        <v>202</v>
      </c>
      <c r="C9" s="329"/>
      <c r="D9" s="329"/>
      <c r="E9" s="382"/>
    </row>
    <row r="10" spans="1:5" s="195" customFormat="1" ht="12" customHeight="1" x14ac:dyDescent="0.2">
      <c r="A10" s="254" t="s">
        <v>68</v>
      </c>
      <c r="B10" s="6" t="s">
        <v>203</v>
      </c>
      <c r="C10" s="150">
        <v>10450020</v>
      </c>
      <c r="D10" s="311"/>
      <c r="E10" s="319">
        <v>3418682</v>
      </c>
    </row>
    <row r="11" spans="1:5" s="195" customFormat="1" ht="12" customHeight="1" x14ac:dyDescent="0.2">
      <c r="A11" s="254" t="s">
        <v>69</v>
      </c>
      <c r="B11" s="6" t="s">
        <v>204</v>
      </c>
      <c r="C11" s="150"/>
      <c r="D11" s="311"/>
      <c r="E11" s="319"/>
    </row>
    <row r="12" spans="1:5" s="195" customFormat="1" ht="12" customHeight="1" x14ac:dyDescent="0.2">
      <c r="A12" s="254" t="s">
        <v>70</v>
      </c>
      <c r="B12" s="6" t="s">
        <v>205</v>
      </c>
      <c r="C12" s="150"/>
      <c r="D12" s="311"/>
      <c r="E12" s="319"/>
    </row>
    <row r="13" spans="1:5" s="195" customFormat="1" ht="12" customHeight="1" x14ac:dyDescent="0.2">
      <c r="A13" s="254" t="s">
        <v>102</v>
      </c>
      <c r="B13" s="6" t="s">
        <v>206</v>
      </c>
      <c r="C13" s="150">
        <v>702900</v>
      </c>
      <c r="D13" s="311"/>
      <c r="E13" s="319">
        <v>397439</v>
      </c>
    </row>
    <row r="14" spans="1:5" s="195" customFormat="1" ht="12" customHeight="1" x14ac:dyDescent="0.2">
      <c r="A14" s="254" t="s">
        <v>71</v>
      </c>
      <c r="B14" s="6" t="s">
        <v>325</v>
      </c>
      <c r="C14" s="150">
        <v>2849288</v>
      </c>
      <c r="D14" s="311"/>
      <c r="E14" s="319">
        <v>991767</v>
      </c>
    </row>
    <row r="15" spans="1:5" s="195" customFormat="1" ht="12" customHeight="1" x14ac:dyDescent="0.2">
      <c r="A15" s="254" t="s">
        <v>72</v>
      </c>
      <c r="B15" s="5" t="s">
        <v>326</v>
      </c>
      <c r="C15" s="150"/>
      <c r="D15" s="311"/>
      <c r="E15" s="319"/>
    </row>
    <row r="16" spans="1:5" s="195" customFormat="1" ht="12" customHeight="1" x14ac:dyDescent="0.2">
      <c r="A16" s="254" t="s">
        <v>80</v>
      </c>
      <c r="B16" s="6" t="s">
        <v>209</v>
      </c>
      <c r="C16" s="326"/>
      <c r="D16" s="387"/>
      <c r="E16" s="324"/>
    </row>
    <row r="17" spans="1:5" s="261" customFormat="1" ht="12" customHeight="1" x14ac:dyDescent="0.2">
      <c r="A17" s="254" t="s">
        <v>81</v>
      </c>
      <c r="B17" s="6" t="s">
        <v>210</v>
      </c>
      <c r="C17" s="150"/>
      <c r="D17" s="311"/>
      <c r="E17" s="319"/>
    </row>
    <row r="18" spans="1:5" s="261" customFormat="1" ht="12" customHeight="1" x14ac:dyDescent="0.2">
      <c r="A18" s="254" t="s">
        <v>82</v>
      </c>
      <c r="B18" s="6" t="s">
        <v>358</v>
      </c>
      <c r="C18" s="152"/>
      <c r="D18" s="312"/>
      <c r="E18" s="320"/>
    </row>
    <row r="19" spans="1:5" s="261" customFormat="1" ht="12" customHeight="1" thickBot="1" x14ac:dyDescent="0.25">
      <c r="A19" s="254" t="s">
        <v>83</v>
      </c>
      <c r="B19" s="5" t="s">
        <v>211</v>
      </c>
      <c r="C19" s="152"/>
      <c r="D19" s="312"/>
      <c r="E19" s="320">
        <v>17721</v>
      </c>
    </row>
    <row r="20" spans="1:5" s="195" customFormat="1" ht="12" customHeight="1" thickBot="1" x14ac:dyDescent="0.25">
      <c r="A20" s="93" t="s">
        <v>10</v>
      </c>
      <c r="B20" s="108" t="s">
        <v>327</v>
      </c>
      <c r="C20" s="153">
        <f>SUM(C21:C23)</f>
        <v>0</v>
      </c>
      <c r="D20" s="313">
        <f>SUM(D21:D23)</f>
        <v>0</v>
      </c>
      <c r="E20" s="190">
        <f>SUM(E21:E23)</f>
        <v>0</v>
      </c>
    </row>
    <row r="21" spans="1:5" s="261" customFormat="1" ht="12" customHeight="1" x14ac:dyDescent="0.2">
      <c r="A21" s="254" t="s">
        <v>73</v>
      </c>
      <c r="B21" s="7" t="s">
        <v>184</v>
      </c>
      <c r="C21" s="150"/>
      <c r="D21" s="311"/>
      <c r="E21" s="319"/>
    </row>
    <row r="22" spans="1:5" s="261" customFormat="1" ht="12" customHeight="1" x14ac:dyDescent="0.2">
      <c r="A22" s="254" t="s">
        <v>74</v>
      </c>
      <c r="B22" s="6" t="s">
        <v>328</v>
      </c>
      <c r="C22" s="150"/>
      <c r="D22" s="311"/>
      <c r="E22" s="319"/>
    </row>
    <row r="23" spans="1:5" s="261" customFormat="1" ht="12" customHeight="1" x14ac:dyDescent="0.2">
      <c r="A23" s="254" t="s">
        <v>75</v>
      </c>
      <c r="B23" s="6" t="s">
        <v>329</v>
      </c>
      <c r="C23" s="150"/>
      <c r="D23" s="311"/>
      <c r="E23" s="319"/>
    </row>
    <row r="24" spans="1:5" s="261" customFormat="1" ht="12" customHeight="1" thickBot="1" x14ac:dyDescent="0.25">
      <c r="A24" s="254" t="s">
        <v>76</v>
      </c>
      <c r="B24" s="6" t="s">
        <v>435</v>
      </c>
      <c r="C24" s="150"/>
      <c r="D24" s="311"/>
      <c r="E24" s="319"/>
    </row>
    <row r="25" spans="1:5" s="261" customFormat="1" ht="12" customHeight="1" thickBot="1" x14ac:dyDescent="0.25">
      <c r="A25" s="98" t="s">
        <v>11</v>
      </c>
      <c r="B25" s="63" t="s">
        <v>119</v>
      </c>
      <c r="C25" s="384"/>
      <c r="D25" s="386"/>
      <c r="E25" s="189"/>
    </row>
    <row r="26" spans="1:5" s="261" customFormat="1" ht="12" customHeight="1" thickBot="1" x14ac:dyDescent="0.25">
      <c r="A26" s="98" t="s">
        <v>12</v>
      </c>
      <c r="B26" s="63" t="s">
        <v>330</v>
      </c>
      <c r="C26" s="153">
        <f>+C27+C28</f>
        <v>0</v>
      </c>
      <c r="D26" s="313">
        <f>+D27+D28</f>
        <v>0</v>
      </c>
      <c r="E26" s="190">
        <f>+E27+E28</f>
        <v>0</v>
      </c>
    </row>
    <row r="27" spans="1:5" s="261" customFormat="1" ht="12" customHeight="1" x14ac:dyDescent="0.2">
      <c r="A27" s="255" t="s">
        <v>193</v>
      </c>
      <c r="B27" s="256" t="s">
        <v>328</v>
      </c>
      <c r="C27" s="327"/>
      <c r="D27" s="65"/>
      <c r="E27" s="325"/>
    </row>
    <row r="28" spans="1:5" s="261" customFormat="1" ht="12" customHeight="1" x14ac:dyDescent="0.2">
      <c r="A28" s="255" t="s">
        <v>194</v>
      </c>
      <c r="B28" s="257" t="s">
        <v>331</v>
      </c>
      <c r="C28" s="154"/>
      <c r="D28" s="314"/>
      <c r="E28" s="321"/>
    </row>
    <row r="29" spans="1:5" s="261" customFormat="1" ht="12" customHeight="1" thickBot="1" x14ac:dyDescent="0.25">
      <c r="A29" s="254" t="s">
        <v>195</v>
      </c>
      <c r="B29" s="68" t="s">
        <v>436</v>
      </c>
      <c r="C29" s="54"/>
      <c r="D29" s="388"/>
      <c r="E29" s="383"/>
    </row>
    <row r="30" spans="1:5" s="261" customFormat="1" ht="12" customHeight="1" thickBot="1" x14ac:dyDescent="0.25">
      <c r="A30" s="98" t="s">
        <v>13</v>
      </c>
      <c r="B30" s="63" t="s">
        <v>332</v>
      </c>
      <c r="C30" s="153">
        <f>+C31+C32+C33</f>
        <v>0</v>
      </c>
      <c r="D30" s="313">
        <f>+D31+D32+D33</f>
        <v>0</v>
      </c>
      <c r="E30" s="190">
        <f>+E31+E32+E33</f>
        <v>0</v>
      </c>
    </row>
    <row r="31" spans="1:5" s="261" customFormat="1" ht="12" customHeight="1" x14ac:dyDescent="0.2">
      <c r="A31" s="255" t="s">
        <v>60</v>
      </c>
      <c r="B31" s="256" t="s">
        <v>216</v>
      </c>
      <c r="C31" s="327"/>
      <c r="D31" s="65"/>
      <c r="E31" s="325"/>
    </row>
    <row r="32" spans="1:5" s="261" customFormat="1" ht="12" customHeight="1" x14ac:dyDescent="0.2">
      <c r="A32" s="255" t="s">
        <v>61</v>
      </c>
      <c r="B32" s="257" t="s">
        <v>217</v>
      </c>
      <c r="C32" s="154"/>
      <c r="D32" s="314"/>
      <c r="E32" s="321"/>
    </row>
    <row r="33" spans="1:5" s="261" customFormat="1" ht="12" customHeight="1" thickBot="1" x14ac:dyDescent="0.25">
      <c r="A33" s="254" t="s">
        <v>62</v>
      </c>
      <c r="B33" s="68" t="s">
        <v>218</v>
      </c>
      <c r="C33" s="54"/>
      <c r="D33" s="388"/>
      <c r="E33" s="383"/>
    </row>
    <row r="34" spans="1:5" s="195" customFormat="1" ht="12" customHeight="1" thickBot="1" x14ac:dyDescent="0.25">
      <c r="A34" s="98" t="s">
        <v>14</v>
      </c>
      <c r="B34" s="63" t="s">
        <v>301</v>
      </c>
      <c r="C34" s="384"/>
      <c r="D34" s="386"/>
      <c r="E34" s="189">
        <v>90000</v>
      </c>
    </row>
    <row r="35" spans="1:5" s="195" customFormat="1" ht="12" customHeight="1" thickBot="1" x14ac:dyDescent="0.25">
      <c r="A35" s="98" t="s">
        <v>15</v>
      </c>
      <c r="B35" s="63" t="s">
        <v>333</v>
      </c>
      <c r="C35" s="384"/>
      <c r="D35" s="386"/>
      <c r="E35" s="189"/>
    </row>
    <row r="36" spans="1:5" s="195" customFormat="1" ht="12" customHeight="1" thickBot="1" x14ac:dyDescent="0.25">
      <c r="A36" s="93" t="s">
        <v>16</v>
      </c>
      <c r="B36" s="63" t="s">
        <v>437</v>
      </c>
      <c r="C36" s="153">
        <f>+C8+C20+C25+C26+C30+C34+C35</f>
        <v>14002208</v>
      </c>
      <c r="D36" s="313">
        <f>+D8+D20+D25+D26+D30+D34+D35</f>
        <v>0</v>
      </c>
      <c r="E36" s="190">
        <f>+E8+E20+E25+E26+E30+E34+E35</f>
        <v>4915609</v>
      </c>
    </row>
    <row r="37" spans="1:5" s="195" customFormat="1" ht="12" customHeight="1" thickBot="1" x14ac:dyDescent="0.25">
      <c r="A37" s="109" t="s">
        <v>17</v>
      </c>
      <c r="B37" s="63" t="s">
        <v>335</v>
      </c>
      <c r="C37" s="153">
        <f>+C38+C39+C40</f>
        <v>108024512</v>
      </c>
      <c r="D37" s="313">
        <f>+D38+D39+D40</f>
        <v>0</v>
      </c>
      <c r="E37" s="190">
        <f>+E38+E39+E40</f>
        <v>47588570</v>
      </c>
    </row>
    <row r="38" spans="1:5" s="195" customFormat="1" ht="12" customHeight="1" x14ac:dyDescent="0.2">
      <c r="A38" s="255" t="s">
        <v>336</v>
      </c>
      <c r="B38" s="256" t="s">
        <v>166</v>
      </c>
      <c r="C38" s="327">
        <v>1305256</v>
      </c>
      <c r="D38" s="65"/>
      <c r="E38" s="325">
        <v>1385765</v>
      </c>
    </row>
    <row r="39" spans="1:5" s="195" customFormat="1" ht="12" customHeight="1" x14ac:dyDescent="0.2">
      <c r="A39" s="255" t="s">
        <v>337</v>
      </c>
      <c r="B39" s="257" t="s">
        <v>2</v>
      </c>
      <c r="C39" s="154"/>
      <c r="D39" s="314"/>
      <c r="E39" s="321"/>
    </row>
    <row r="40" spans="1:5" s="261" customFormat="1" ht="12" customHeight="1" thickBot="1" x14ac:dyDescent="0.25">
      <c r="A40" s="254" t="s">
        <v>338</v>
      </c>
      <c r="B40" s="68" t="s">
        <v>339</v>
      </c>
      <c r="C40" s="54">
        <v>106719256</v>
      </c>
      <c r="D40" s="388"/>
      <c r="E40" s="383">
        <v>46202805</v>
      </c>
    </row>
    <row r="41" spans="1:5" s="261" customFormat="1" ht="15" customHeight="1" thickBot="1" x14ac:dyDescent="0.25">
      <c r="A41" s="109" t="s">
        <v>18</v>
      </c>
      <c r="B41" s="110" t="s">
        <v>340</v>
      </c>
      <c r="C41" s="385">
        <f>+C36+C37</f>
        <v>122026720</v>
      </c>
      <c r="D41" s="380">
        <f>+D36+D37</f>
        <v>0</v>
      </c>
      <c r="E41" s="193">
        <f>+E36+E37</f>
        <v>52504179</v>
      </c>
    </row>
    <row r="42" spans="1:5" s="261" customFormat="1" ht="15" customHeight="1" x14ac:dyDescent="0.2">
      <c r="A42" s="111"/>
      <c r="B42" s="112"/>
      <c r="C42" s="191"/>
    </row>
    <row r="43" spans="1:5" ht="13.5" thickBot="1" x14ac:dyDescent="0.25">
      <c r="A43" s="113"/>
      <c r="B43" s="114"/>
      <c r="C43" s="192"/>
    </row>
    <row r="44" spans="1:5" s="260" customFormat="1" ht="16.5" customHeight="1" thickBot="1" x14ac:dyDescent="0.25">
      <c r="A44" s="484" t="s">
        <v>44</v>
      </c>
      <c r="B44" s="485"/>
      <c r="C44" s="485"/>
      <c r="D44" s="485"/>
      <c r="E44" s="486"/>
    </row>
    <row r="45" spans="1:5" s="262" customFormat="1" ht="12" customHeight="1" thickBot="1" x14ac:dyDescent="0.25">
      <c r="A45" s="98" t="s">
        <v>9</v>
      </c>
      <c r="B45" s="63" t="s">
        <v>341</v>
      </c>
      <c r="C45" s="153">
        <f>SUM(C46:C50)</f>
        <v>120629720</v>
      </c>
      <c r="D45" s="313">
        <f>SUM(D46:D50)</f>
        <v>0</v>
      </c>
      <c r="E45" s="190">
        <f>SUM(E46:E50)</f>
        <v>50694815</v>
      </c>
    </row>
    <row r="46" spans="1:5" ht="12" customHeight="1" x14ac:dyDescent="0.2">
      <c r="A46" s="254" t="s">
        <v>67</v>
      </c>
      <c r="B46" s="7" t="s">
        <v>38</v>
      </c>
      <c r="C46" s="327">
        <v>59921744</v>
      </c>
      <c r="D46" s="65"/>
      <c r="E46" s="325">
        <v>28240184</v>
      </c>
    </row>
    <row r="47" spans="1:5" ht="12" customHeight="1" x14ac:dyDescent="0.2">
      <c r="A47" s="254" t="s">
        <v>68</v>
      </c>
      <c r="B47" s="6" t="s">
        <v>128</v>
      </c>
      <c r="C47" s="53">
        <v>12524911</v>
      </c>
      <c r="D47" s="66"/>
      <c r="E47" s="322">
        <v>5904338</v>
      </c>
    </row>
    <row r="48" spans="1:5" ht="12" customHeight="1" x14ac:dyDescent="0.2">
      <c r="A48" s="254" t="s">
        <v>69</v>
      </c>
      <c r="B48" s="6" t="s">
        <v>95</v>
      </c>
      <c r="C48" s="53">
        <v>48183065</v>
      </c>
      <c r="D48" s="66"/>
      <c r="E48" s="322">
        <v>16550293</v>
      </c>
    </row>
    <row r="49" spans="1:5" ht="12" customHeight="1" x14ac:dyDescent="0.2">
      <c r="A49" s="254" t="s">
        <v>70</v>
      </c>
      <c r="B49" s="6" t="s">
        <v>129</v>
      </c>
      <c r="C49" s="53"/>
      <c r="D49" s="66"/>
      <c r="E49" s="322"/>
    </row>
    <row r="50" spans="1:5" ht="12" customHeight="1" thickBot="1" x14ac:dyDescent="0.25">
      <c r="A50" s="254" t="s">
        <v>102</v>
      </c>
      <c r="B50" s="6" t="s">
        <v>130</v>
      </c>
      <c r="C50" s="53"/>
      <c r="D50" s="66"/>
      <c r="E50" s="322"/>
    </row>
    <row r="51" spans="1:5" ht="12" customHeight="1" thickBot="1" x14ac:dyDescent="0.25">
      <c r="A51" s="98" t="s">
        <v>10</v>
      </c>
      <c r="B51" s="63" t="s">
        <v>342</v>
      </c>
      <c r="C51" s="153">
        <f>SUM(C52:C54)</f>
        <v>1397000</v>
      </c>
      <c r="D51" s="313">
        <f>SUM(D52:D54)</f>
        <v>0</v>
      </c>
      <c r="E51" s="190">
        <f>SUM(E52:E54)</f>
        <v>1042226</v>
      </c>
    </row>
    <row r="52" spans="1:5" s="262" customFormat="1" ht="12" customHeight="1" x14ac:dyDescent="0.2">
      <c r="A52" s="254" t="s">
        <v>73</v>
      </c>
      <c r="B52" s="7" t="s">
        <v>159</v>
      </c>
      <c r="C52" s="327">
        <v>1397000</v>
      </c>
      <c r="D52" s="65"/>
      <c r="E52" s="325">
        <v>1042226</v>
      </c>
    </row>
    <row r="53" spans="1:5" ht="12" customHeight="1" x14ac:dyDescent="0.2">
      <c r="A53" s="254" t="s">
        <v>74</v>
      </c>
      <c r="B53" s="6" t="s">
        <v>132</v>
      </c>
      <c r="C53" s="53"/>
      <c r="D53" s="66"/>
      <c r="E53" s="322"/>
    </row>
    <row r="54" spans="1:5" ht="12" customHeight="1" x14ac:dyDescent="0.2">
      <c r="A54" s="254" t="s">
        <v>75</v>
      </c>
      <c r="B54" s="6" t="s">
        <v>45</v>
      </c>
      <c r="C54" s="53"/>
      <c r="D54" s="66"/>
      <c r="E54" s="322"/>
    </row>
    <row r="55" spans="1:5" ht="12" customHeight="1" thickBot="1" x14ac:dyDescent="0.25">
      <c r="A55" s="254" t="s">
        <v>76</v>
      </c>
      <c r="B55" s="6" t="s">
        <v>434</v>
      </c>
      <c r="C55" s="53"/>
      <c r="D55" s="66"/>
      <c r="E55" s="322"/>
    </row>
    <row r="56" spans="1:5" ht="15" customHeight="1" thickBot="1" x14ac:dyDescent="0.25">
      <c r="A56" s="98" t="s">
        <v>11</v>
      </c>
      <c r="B56" s="63" t="s">
        <v>5</v>
      </c>
      <c r="C56" s="384"/>
      <c r="D56" s="386"/>
      <c r="E56" s="189"/>
    </row>
    <row r="57" spans="1:5" ht="13.5" thickBot="1" x14ac:dyDescent="0.25">
      <c r="A57" s="98" t="s">
        <v>12</v>
      </c>
      <c r="B57" s="115" t="s">
        <v>438</v>
      </c>
      <c r="C57" s="385">
        <f>+C45+C51+C56</f>
        <v>122026720</v>
      </c>
      <c r="D57" s="380">
        <f>+D45+D51+D56</f>
        <v>0</v>
      </c>
      <c r="E57" s="193">
        <f>+E45+E51+E56</f>
        <v>51737041</v>
      </c>
    </row>
    <row r="58" spans="1:5" ht="15" customHeight="1" thickBot="1" x14ac:dyDescent="0.25">
      <c r="C58" s="194"/>
    </row>
    <row r="59" spans="1:5" ht="14.25" customHeight="1" thickBot="1" x14ac:dyDescent="0.25">
      <c r="A59" s="390" t="s">
        <v>531</v>
      </c>
      <c r="B59" s="391"/>
      <c r="C59" s="378">
        <v>17</v>
      </c>
      <c r="D59" s="378"/>
      <c r="E59" s="377">
        <v>17</v>
      </c>
    </row>
    <row r="60" spans="1:5" ht="13.5" thickBot="1" x14ac:dyDescent="0.25">
      <c r="A60" s="392" t="s">
        <v>532</v>
      </c>
      <c r="B60" s="393"/>
      <c r="C60" s="378">
        <v>0</v>
      </c>
      <c r="D60" s="378"/>
      <c r="E60" s="377">
        <v>0</v>
      </c>
    </row>
  </sheetData>
  <sheetProtection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1AC1-A9B6-4854-B014-9F4E4F1196D0}">
  <sheetPr>
    <tabColor rgb="FF92D050"/>
  </sheetPr>
  <dimension ref="A1:E60"/>
  <sheetViews>
    <sheetView topLeftCell="A26" zoomScale="145" zoomScaleNormal="145" workbookViewId="0">
      <selection activeCell="C59" sqref="C59:E60"/>
    </sheetView>
  </sheetViews>
  <sheetFormatPr defaultRowHeight="12.75" x14ac:dyDescent="0.2"/>
  <cols>
    <col min="1" max="1" width="13.83203125" style="116" customWidth="1"/>
    <col min="2" max="2" width="54.5" style="117" customWidth="1"/>
    <col min="3" max="5" width="15.83203125" style="117" customWidth="1"/>
    <col min="6" max="16384" width="9.33203125" style="117"/>
  </cols>
  <sheetData>
    <row r="1" spans="1:5" s="103" customFormat="1" ht="16.5" thickBot="1" x14ac:dyDescent="0.25">
      <c r="A1" s="102"/>
      <c r="B1" s="104"/>
      <c r="C1" s="1"/>
      <c r="D1" s="1"/>
      <c r="E1" s="368" t="s">
        <v>498</v>
      </c>
    </row>
    <row r="2" spans="1:5" s="258" customFormat="1" ht="25.5" customHeight="1" thickBot="1" x14ac:dyDescent="0.25">
      <c r="A2" s="90" t="s">
        <v>490</v>
      </c>
      <c r="B2" s="488" t="s">
        <v>548</v>
      </c>
      <c r="C2" s="489"/>
      <c r="D2" s="490"/>
      <c r="E2" s="381" t="s">
        <v>47</v>
      </c>
    </row>
    <row r="3" spans="1:5" s="258" customFormat="1" ht="24.75" thickBot="1" x14ac:dyDescent="0.25">
      <c r="A3" s="90" t="s">
        <v>141</v>
      </c>
      <c r="B3" s="488" t="s">
        <v>343</v>
      </c>
      <c r="C3" s="489"/>
      <c r="D3" s="490"/>
      <c r="E3" s="381" t="s">
        <v>46</v>
      </c>
    </row>
    <row r="4" spans="1:5" s="259" customFormat="1" ht="15.95" customHeight="1" thickBot="1" x14ac:dyDescent="0.3">
      <c r="A4" s="105"/>
      <c r="B4" s="105"/>
      <c r="C4" s="106"/>
      <c r="D4" s="56"/>
      <c r="E4" s="106" t="str">
        <f>'6.3. sz. mell'!E4</f>
        <v xml:space="preserve"> Forintban!</v>
      </c>
    </row>
    <row r="5" spans="1:5" ht="24.75" thickBot="1" x14ac:dyDescent="0.25">
      <c r="A5" s="216" t="s">
        <v>142</v>
      </c>
      <c r="B5" s="107" t="s">
        <v>530</v>
      </c>
      <c r="C5" s="107" t="s">
        <v>484</v>
      </c>
      <c r="D5" s="91" t="s">
        <v>485</v>
      </c>
      <c r="E5" s="438" t="str">
        <f>+CONCATENATE("Teljesítés",CHAR(10),LEFT(ÖSSZEFÜGGÉSEK!A6,4),". VI. 30.")</f>
        <v>Teljesítés
2018. VI. 30.</v>
      </c>
    </row>
    <row r="6" spans="1:5" s="260" customFormat="1" ht="12.95" customHeight="1" thickBot="1" x14ac:dyDescent="0.25">
      <c r="A6" s="93" t="s">
        <v>409</v>
      </c>
      <c r="B6" s="94" t="s">
        <v>410</v>
      </c>
      <c r="C6" s="94" t="s">
        <v>411</v>
      </c>
      <c r="D6" s="372" t="s">
        <v>413</v>
      </c>
      <c r="E6" s="95" t="s">
        <v>412</v>
      </c>
    </row>
    <row r="7" spans="1:5" s="260" customFormat="1" ht="15.95" customHeight="1" thickBot="1" x14ac:dyDescent="0.25">
      <c r="A7" s="484" t="s">
        <v>43</v>
      </c>
      <c r="B7" s="485"/>
      <c r="C7" s="485"/>
      <c r="D7" s="485"/>
      <c r="E7" s="486"/>
    </row>
    <row r="8" spans="1:5" s="195" customFormat="1" ht="12" customHeight="1" thickBot="1" x14ac:dyDescent="0.25">
      <c r="A8" s="93" t="s">
        <v>9</v>
      </c>
      <c r="B8" s="108" t="s">
        <v>430</v>
      </c>
      <c r="C8" s="153">
        <f>SUM(C9:C19)</f>
        <v>14002208</v>
      </c>
      <c r="D8" s="153">
        <f>SUM(D9:D19)</f>
        <v>0</v>
      </c>
      <c r="E8" s="155">
        <f>SUM(E9:E19)</f>
        <v>4825609</v>
      </c>
    </row>
    <row r="9" spans="1:5" s="195" customFormat="1" ht="12" customHeight="1" x14ac:dyDescent="0.2">
      <c r="A9" s="253" t="s">
        <v>67</v>
      </c>
      <c r="B9" s="8" t="s">
        <v>202</v>
      </c>
      <c r="C9" s="329"/>
      <c r="D9" s="329"/>
      <c r="E9" s="382"/>
    </row>
    <row r="10" spans="1:5" s="195" customFormat="1" ht="12" customHeight="1" x14ac:dyDescent="0.2">
      <c r="A10" s="254" t="s">
        <v>68</v>
      </c>
      <c r="B10" s="6" t="s">
        <v>203</v>
      </c>
      <c r="C10" s="150">
        <v>10450020</v>
      </c>
      <c r="D10" s="311"/>
      <c r="E10" s="319">
        <v>3418682</v>
      </c>
    </row>
    <row r="11" spans="1:5" s="195" customFormat="1" ht="12" customHeight="1" x14ac:dyDescent="0.2">
      <c r="A11" s="254" t="s">
        <v>69</v>
      </c>
      <c r="B11" s="6" t="s">
        <v>204</v>
      </c>
      <c r="C11" s="150"/>
      <c r="D11" s="311"/>
      <c r="E11" s="319"/>
    </row>
    <row r="12" spans="1:5" s="195" customFormat="1" ht="12" customHeight="1" x14ac:dyDescent="0.2">
      <c r="A12" s="254" t="s">
        <v>70</v>
      </c>
      <c r="B12" s="6" t="s">
        <v>205</v>
      </c>
      <c r="C12" s="150"/>
      <c r="D12" s="311"/>
      <c r="E12" s="319"/>
    </row>
    <row r="13" spans="1:5" s="195" customFormat="1" ht="12" customHeight="1" x14ac:dyDescent="0.2">
      <c r="A13" s="254" t="s">
        <v>102</v>
      </c>
      <c r="B13" s="6" t="s">
        <v>206</v>
      </c>
      <c r="C13" s="150">
        <v>702900</v>
      </c>
      <c r="D13" s="311"/>
      <c r="E13" s="319">
        <v>397439</v>
      </c>
    </row>
    <row r="14" spans="1:5" s="195" customFormat="1" ht="12" customHeight="1" x14ac:dyDescent="0.2">
      <c r="A14" s="254" t="s">
        <v>71</v>
      </c>
      <c r="B14" s="6" t="s">
        <v>325</v>
      </c>
      <c r="C14" s="150">
        <v>2849288</v>
      </c>
      <c r="D14" s="311"/>
      <c r="E14" s="319">
        <v>991767</v>
      </c>
    </row>
    <row r="15" spans="1:5" s="195" customFormat="1" ht="12" customHeight="1" x14ac:dyDescent="0.2">
      <c r="A15" s="254" t="s">
        <v>72</v>
      </c>
      <c r="B15" s="5" t="s">
        <v>326</v>
      </c>
      <c r="C15" s="150"/>
      <c r="D15" s="311"/>
      <c r="E15" s="319"/>
    </row>
    <row r="16" spans="1:5" s="195" customFormat="1" ht="12" customHeight="1" x14ac:dyDescent="0.2">
      <c r="A16" s="254" t="s">
        <v>80</v>
      </c>
      <c r="B16" s="6" t="s">
        <v>209</v>
      </c>
      <c r="C16" s="326"/>
      <c r="D16" s="387"/>
      <c r="E16" s="324"/>
    </row>
    <row r="17" spans="1:5" s="261" customFormat="1" ht="12" customHeight="1" x14ac:dyDescent="0.2">
      <c r="A17" s="254" t="s">
        <v>81</v>
      </c>
      <c r="B17" s="6" t="s">
        <v>210</v>
      </c>
      <c r="C17" s="150"/>
      <c r="D17" s="311"/>
      <c r="E17" s="319"/>
    </row>
    <row r="18" spans="1:5" s="261" customFormat="1" ht="12" customHeight="1" x14ac:dyDescent="0.2">
      <c r="A18" s="254" t="s">
        <v>82</v>
      </c>
      <c r="B18" s="6" t="s">
        <v>358</v>
      </c>
      <c r="C18" s="152"/>
      <c r="D18" s="312"/>
      <c r="E18" s="320"/>
    </row>
    <row r="19" spans="1:5" s="261" customFormat="1" ht="12" customHeight="1" thickBot="1" x14ac:dyDescent="0.25">
      <c r="A19" s="254" t="s">
        <v>83</v>
      </c>
      <c r="B19" s="5" t="s">
        <v>211</v>
      </c>
      <c r="C19" s="152"/>
      <c r="D19" s="312"/>
      <c r="E19" s="320">
        <v>17721</v>
      </c>
    </row>
    <row r="20" spans="1:5" s="195" customFormat="1" ht="12" customHeight="1" thickBot="1" x14ac:dyDescent="0.25">
      <c r="A20" s="93" t="s">
        <v>10</v>
      </c>
      <c r="B20" s="108" t="s">
        <v>327</v>
      </c>
      <c r="C20" s="153">
        <f>SUM(C21:C23)</f>
        <v>0</v>
      </c>
      <c r="D20" s="313">
        <f>SUM(D21:D23)</f>
        <v>0</v>
      </c>
      <c r="E20" s="190">
        <f>SUM(E21:E23)</f>
        <v>0</v>
      </c>
    </row>
    <row r="21" spans="1:5" s="261" customFormat="1" ht="12" customHeight="1" x14ac:dyDescent="0.2">
      <c r="A21" s="254" t="s">
        <v>73</v>
      </c>
      <c r="B21" s="7" t="s">
        <v>184</v>
      </c>
      <c r="C21" s="150"/>
      <c r="D21" s="311"/>
      <c r="E21" s="319"/>
    </row>
    <row r="22" spans="1:5" s="261" customFormat="1" ht="12" customHeight="1" x14ac:dyDescent="0.2">
      <c r="A22" s="254" t="s">
        <v>74</v>
      </c>
      <c r="B22" s="6" t="s">
        <v>328</v>
      </c>
      <c r="C22" s="150"/>
      <c r="D22" s="311"/>
      <c r="E22" s="319"/>
    </row>
    <row r="23" spans="1:5" s="261" customFormat="1" ht="12" customHeight="1" x14ac:dyDescent="0.2">
      <c r="A23" s="254" t="s">
        <v>75</v>
      </c>
      <c r="B23" s="6" t="s">
        <v>329</v>
      </c>
      <c r="C23" s="150"/>
      <c r="D23" s="311"/>
      <c r="E23" s="319"/>
    </row>
    <row r="24" spans="1:5" s="261" customFormat="1" ht="12" customHeight="1" thickBot="1" x14ac:dyDescent="0.25">
      <c r="A24" s="254" t="s">
        <v>76</v>
      </c>
      <c r="B24" s="6" t="s">
        <v>435</v>
      </c>
      <c r="C24" s="150"/>
      <c r="D24" s="311"/>
      <c r="E24" s="319"/>
    </row>
    <row r="25" spans="1:5" s="261" customFormat="1" ht="12" customHeight="1" thickBot="1" x14ac:dyDescent="0.25">
      <c r="A25" s="98" t="s">
        <v>11</v>
      </c>
      <c r="B25" s="63" t="s">
        <v>119</v>
      </c>
      <c r="C25" s="384"/>
      <c r="D25" s="386"/>
      <c r="E25" s="189"/>
    </row>
    <row r="26" spans="1:5" s="261" customFormat="1" ht="12" customHeight="1" thickBot="1" x14ac:dyDescent="0.25">
      <c r="A26" s="98" t="s">
        <v>12</v>
      </c>
      <c r="B26" s="63" t="s">
        <v>330</v>
      </c>
      <c r="C26" s="153">
        <f>+C27+C28</f>
        <v>0</v>
      </c>
      <c r="D26" s="313">
        <f>+D27+D28</f>
        <v>0</v>
      </c>
      <c r="E26" s="190">
        <f>+E27+E28</f>
        <v>0</v>
      </c>
    </row>
    <row r="27" spans="1:5" s="261" customFormat="1" ht="12" customHeight="1" x14ac:dyDescent="0.2">
      <c r="A27" s="255" t="s">
        <v>193</v>
      </c>
      <c r="B27" s="256" t="s">
        <v>328</v>
      </c>
      <c r="C27" s="327"/>
      <c r="D27" s="65"/>
      <c r="E27" s="325"/>
    </row>
    <row r="28" spans="1:5" s="261" customFormat="1" ht="12" customHeight="1" x14ac:dyDescent="0.2">
      <c r="A28" s="255" t="s">
        <v>194</v>
      </c>
      <c r="B28" s="257" t="s">
        <v>331</v>
      </c>
      <c r="C28" s="154"/>
      <c r="D28" s="314"/>
      <c r="E28" s="321"/>
    </row>
    <row r="29" spans="1:5" s="261" customFormat="1" ht="12" customHeight="1" thickBot="1" x14ac:dyDescent="0.25">
      <c r="A29" s="254" t="s">
        <v>195</v>
      </c>
      <c r="B29" s="68" t="s">
        <v>436</v>
      </c>
      <c r="C29" s="54"/>
      <c r="D29" s="388"/>
      <c r="E29" s="383"/>
    </row>
    <row r="30" spans="1:5" s="261" customFormat="1" ht="12" customHeight="1" thickBot="1" x14ac:dyDescent="0.25">
      <c r="A30" s="98" t="s">
        <v>13</v>
      </c>
      <c r="B30" s="63" t="s">
        <v>332</v>
      </c>
      <c r="C30" s="153">
        <f>+C31+C32+C33</f>
        <v>0</v>
      </c>
      <c r="D30" s="313">
        <f>+D31+D32+D33</f>
        <v>0</v>
      </c>
      <c r="E30" s="190">
        <f>+E31+E32+E33</f>
        <v>0</v>
      </c>
    </row>
    <row r="31" spans="1:5" s="261" customFormat="1" ht="12" customHeight="1" x14ac:dyDescent="0.2">
      <c r="A31" s="255" t="s">
        <v>60</v>
      </c>
      <c r="B31" s="256" t="s">
        <v>216</v>
      </c>
      <c r="C31" s="327"/>
      <c r="D31" s="65"/>
      <c r="E31" s="325"/>
    </row>
    <row r="32" spans="1:5" s="261" customFormat="1" ht="12" customHeight="1" x14ac:dyDescent="0.2">
      <c r="A32" s="255" t="s">
        <v>61</v>
      </c>
      <c r="B32" s="257" t="s">
        <v>217</v>
      </c>
      <c r="C32" s="154"/>
      <c r="D32" s="314"/>
      <c r="E32" s="321"/>
    </row>
    <row r="33" spans="1:5" s="261" customFormat="1" ht="12" customHeight="1" thickBot="1" x14ac:dyDescent="0.25">
      <c r="A33" s="254" t="s">
        <v>62</v>
      </c>
      <c r="B33" s="68" t="s">
        <v>218</v>
      </c>
      <c r="C33" s="54"/>
      <c r="D33" s="388"/>
      <c r="E33" s="383"/>
    </row>
    <row r="34" spans="1:5" s="195" customFormat="1" ht="12" customHeight="1" thickBot="1" x14ac:dyDescent="0.25">
      <c r="A34" s="98" t="s">
        <v>14</v>
      </c>
      <c r="B34" s="63" t="s">
        <v>301</v>
      </c>
      <c r="C34" s="384"/>
      <c r="D34" s="386"/>
      <c r="E34" s="189">
        <v>90000</v>
      </c>
    </row>
    <row r="35" spans="1:5" s="195" customFormat="1" ht="12" customHeight="1" thickBot="1" x14ac:dyDescent="0.25">
      <c r="A35" s="98" t="s">
        <v>15</v>
      </c>
      <c r="B35" s="63" t="s">
        <v>333</v>
      </c>
      <c r="C35" s="384"/>
      <c r="D35" s="386"/>
      <c r="E35" s="189"/>
    </row>
    <row r="36" spans="1:5" s="195" customFormat="1" ht="12" customHeight="1" thickBot="1" x14ac:dyDescent="0.25">
      <c r="A36" s="93" t="s">
        <v>16</v>
      </c>
      <c r="B36" s="63" t="s">
        <v>437</v>
      </c>
      <c r="C36" s="153">
        <f>+C8+C20+C25+C26+C30+C34+C35</f>
        <v>14002208</v>
      </c>
      <c r="D36" s="313">
        <f>+D8+D20+D25+D26+D30+D34+D35</f>
        <v>0</v>
      </c>
      <c r="E36" s="190">
        <f>+E8+E20+E25+E26+E30+E34+E35</f>
        <v>4915609</v>
      </c>
    </row>
    <row r="37" spans="1:5" s="195" customFormat="1" ht="12" customHeight="1" thickBot="1" x14ac:dyDescent="0.25">
      <c r="A37" s="109" t="s">
        <v>17</v>
      </c>
      <c r="B37" s="63" t="s">
        <v>335</v>
      </c>
      <c r="C37" s="153">
        <f>+C38+C39+C40</f>
        <v>108024512</v>
      </c>
      <c r="D37" s="313">
        <f>+D38+D39+D40</f>
        <v>0</v>
      </c>
      <c r="E37" s="190">
        <f>+E38+E39+E40</f>
        <v>47588570</v>
      </c>
    </row>
    <row r="38" spans="1:5" s="195" customFormat="1" ht="12" customHeight="1" x14ac:dyDescent="0.2">
      <c r="A38" s="255" t="s">
        <v>336</v>
      </c>
      <c r="B38" s="256" t="s">
        <v>166</v>
      </c>
      <c r="C38" s="327">
        <v>1305256</v>
      </c>
      <c r="D38" s="65"/>
      <c r="E38" s="325">
        <v>1385765</v>
      </c>
    </row>
    <row r="39" spans="1:5" s="195" customFormat="1" ht="12" customHeight="1" x14ac:dyDescent="0.2">
      <c r="A39" s="255" t="s">
        <v>337</v>
      </c>
      <c r="B39" s="257" t="s">
        <v>2</v>
      </c>
      <c r="C39" s="154"/>
      <c r="D39" s="314"/>
      <c r="E39" s="321"/>
    </row>
    <row r="40" spans="1:5" s="261" customFormat="1" ht="12" customHeight="1" thickBot="1" x14ac:dyDescent="0.25">
      <c r="A40" s="254" t="s">
        <v>338</v>
      </c>
      <c r="B40" s="68" t="s">
        <v>339</v>
      </c>
      <c r="C40" s="54">
        <v>106719256</v>
      </c>
      <c r="D40" s="388"/>
      <c r="E40" s="383">
        <v>46202805</v>
      </c>
    </row>
    <row r="41" spans="1:5" s="261" customFormat="1" ht="15" customHeight="1" thickBot="1" x14ac:dyDescent="0.25">
      <c r="A41" s="109" t="s">
        <v>18</v>
      </c>
      <c r="B41" s="110" t="s">
        <v>340</v>
      </c>
      <c r="C41" s="385">
        <f>+C36+C37</f>
        <v>122026720</v>
      </c>
      <c r="D41" s="380">
        <f>+D36+D37</f>
        <v>0</v>
      </c>
      <c r="E41" s="193">
        <f>+E36+E37</f>
        <v>52504179</v>
      </c>
    </row>
    <row r="42" spans="1:5" s="261" customFormat="1" ht="15" customHeight="1" x14ac:dyDescent="0.2">
      <c r="A42" s="111"/>
      <c r="B42" s="112"/>
      <c r="C42" s="191"/>
    </row>
    <row r="43" spans="1:5" ht="13.5" thickBot="1" x14ac:dyDescent="0.25">
      <c r="A43" s="113"/>
      <c r="B43" s="114"/>
      <c r="C43" s="192"/>
    </row>
    <row r="44" spans="1:5" s="260" customFormat="1" ht="16.5" customHeight="1" thickBot="1" x14ac:dyDescent="0.25">
      <c r="A44" s="484" t="s">
        <v>44</v>
      </c>
      <c r="B44" s="485"/>
      <c r="C44" s="485"/>
      <c r="D44" s="485"/>
      <c r="E44" s="486"/>
    </row>
    <row r="45" spans="1:5" s="262" customFormat="1" ht="12" customHeight="1" thickBot="1" x14ac:dyDescent="0.25">
      <c r="A45" s="98" t="s">
        <v>9</v>
      </c>
      <c r="B45" s="63" t="s">
        <v>341</v>
      </c>
      <c r="C45" s="153">
        <f>SUM(C46:C50)</f>
        <v>120629720</v>
      </c>
      <c r="D45" s="313">
        <f>SUM(D46:D50)</f>
        <v>0</v>
      </c>
      <c r="E45" s="190">
        <f>SUM(E46:E50)</f>
        <v>50694815</v>
      </c>
    </row>
    <row r="46" spans="1:5" ht="12" customHeight="1" x14ac:dyDescent="0.2">
      <c r="A46" s="254" t="s">
        <v>67</v>
      </c>
      <c r="B46" s="7" t="s">
        <v>38</v>
      </c>
      <c r="C46" s="327">
        <v>59921744</v>
      </c>
      <c r="D46" s="65"/>
      <c r="E46" s="325">
        <v>28240184</v>
      </c>
    </row>
    <row r="47" spans="1:5" ht="12" customHeight="1" x14ac:dyDescent="0.2">
      <c r="A47" s="254" t="s">
        <v>68</v>
      </c>
      <c r="B47" s="6" t="s">
        <v>128</v>
      </c>
      <c r="C47" s="53">
        <v>12524911</v>
      </c>
      <c r="D47" s="66"/>
      <c r="E47" s="322">
        <v>5904338</v>
      </c>
    </row>
    <row r="48" spans="1:5" ht="12" customHeight="1" x14ac:dyDescent="0.2">
      <c r="A48" s="254" t="s">
        <v>69</v>
      </c>
      <c r="B48" s="6" t="s">
        <v>95</v>
      </c>
      <c r="C48" s="53">
        <v>48183065</v>
      </c>
      <c r="D48" s="66"/>
      <c r="E48" s="322">
        <v>16550293</v>
      </c>
    </row>
    <row r="49" spans="1:5" ht="12" customHeight="1" x14ac:dyDescent="0.2">
      <c r="A49" s="254" t="s">
        <v>70</v>
      </c>
      <c r="B49" s="6" t="s">
        <v>129</v>
      </c>
      <c r="C49" s="53"/>
      <c r="D49" s="66"/>
      <c r="E49" s="322"/>
    </row>
    <row r="50" spans="1:5" ht="12" customHeight="1" thickBot="1" x14ac:dyDescent="0.25">
      <c r="A50" s="254" t="s">
        <v>102</v>
      </c>
      <c r="B50" s="6" t="s">
        <v>130</v>
      </c>
      <c r="C50" s="53"/>
      <c r="D50" s="66"/>
      <c r="E50" s="322"/>
    </row>
    <row r="51" spans="1:5" ht="12" customHeight="1" thickBot="1" x14ac:dyDescent="0.25">
      <c r="A51" s="98" t="s">
        <v>10</v>
      </c>
      <c r="B51" s="63" t="s">
        <v>342</v>
      </c>
      <c r="C51" s="153">
        <f>SUM(C52:C54)</f>
        <v>1397000</v>
      </c>
      <c r="D51" s="313">
        <f>SUM(D52:D54)</f>
        <v>0</v>
      </c>
      <c r="E51" s="190">
        <f>SUM(E52:E54)</f>
        <v>1042226</v>
      </c>
    </row>
    <row r="52" spans="1:5" s="262" customFormat="1" ht="12" customHeight="1" x14ac:dyDescent="0.2">
      <c r="A52" s="254" t="s">
        <v>73</v>
      </c>
      <c r="B52" s="7" t="s">
        <v>159</v>
      </c>
      <c r="C52" s="327">
        <v>1397000</v>
      </c>
      <c r="D52" s="65"/>
      <c r="E52" s="325">
        <v>1042226</v>
      </c>
    </row>
    <row r="53" spans="1:5" ht="12" customHeight="1" x14ac:dyDescent="0.2">
      <c r="A53" s="254" t="s">
        <v>74</v>
      </c>
      <c r="B53" s="6" t="s">
        <v>132</v>
      </c>
      <c r="C53" s="53"/>
      <c r="D53" s="66"/>
      <c r="E53" s="322"/>
    </row>
    <row r="54" spans="1:5" ht="12" customHeight="1" x14ac:dyDescent="0.2">
      <c r="A54" s="254" t="s">
        <v>75</v>
      </c>
      <c r="B54" s="6" t="s">
        <v>45</v>
      </c>
      <c r="C54" s="53"/>
      <c r="D54" s="66"/>
      <c r="E54" s="322"/>
    </row>
    <row r="55" spans="1:5" ht="12" customHeight="1" thickBot="1" x14ac:dyDescent="0.25">
      <c r="A55" s="254" t="s">
        <v>76</v>
      </c>
      <c r="B55" s="6" t="s">
        <v>434</v>
      </c>
      <c r="C55" s="53"/>
      <c r="D55" s="66"/>
      <c r="E55" s="322"/>
    </row>
    <row r="56" spans="1:5" ht="15" customHeight="1" thickBot="1" x14ac:dyDescent="0.25">
      <c r="A56" s="98" t="s">
        <v>11</v>
      </c>
      <c r="B56" s="63" t="s">
        <v>5</v>
      </c>
      <c r="C56" s="384"/>
      <c r="D56" s="386"/>
      <c r="E56" s="189"/>
    </row>
    <row r="57" spans="1:5" ht="13.5" thickBot="1" x14ac:dyDescent="0.25">
      <c r="A57" s="98" t="s">
        <v>12</v>
      </c>
      <c r="B57" s="115" t="s">
        <v>438</v>
      </c>
      <c r="C57" s="385">
        <f>+C45+C51+C56</f>
        <v>122026720</v>
      </c>
      <c r="D57" s="380">
        <f>+D45+D51+D56</f>
        <v>0</v>
      </c>
      <c r="E57" s="193">
        <f>+E45+E51+E56</f>
        <v>51737041</v>
      </c>
    </row>
    <row r="58" spans="1:5" ht="15" customHeight="1" thickBot="1" x14ac:dyDescent="0.25">
      <c r="C58" s="194"/>
    </row>
    <row r="59" spans="1:5" ht="14.25" customHeight="1" thickBot="1" x14ac:dyDescent="0.25">
      <c r="A59" s="390" t="s">
        <v>531</v>
      </c>
      <c r="B59" s="391"/>
      <c r="C59" s="378">
        <v>17</v>
      </c>
      <c r="D59" s="378"/>
      <c r="E59" s="377">
        <v>17</v>
      </c>
    </row>
    <row r="60" spans="1:5" ht="13.5" thickBot="1" x14ac:dyDescent="0.25">
      <c r="A60" s="392" t="s">
        <v>532</v>
      </c>
      <c r="B60" s="393"/>
      <c r="C60" s="378">
        <v>0</v>
      </c>
      <c r="D60" s="378"/>
      <c r="E60" s="377">
        <v>0</v>
      </c>
    </row>
  </sheetData>
  <sheetProtection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7EF3C-D078-49AD-A2DC-0D29D590C87C}">
  <sheetPr>
    <tabColor rgb="FF92D050"/>
  </sheetPr>
  <dimension ref="A1:E60"/>
  <sheetViews>
    <sheetView topLeftCell="A7" zoomScale="145" zoomScaleNormal="145" workbookViewId="0">
      <selection activeCell="B2" sqref="B2:D2"/>
    </sheetView>
  </sheetViews>
  <sheetFormatPr defaultRowHeight="12.75" x14ac:dyDescent="0.2"/>
  <cols>
    <col min="1" max="1" width="13.83203125" style="116" customWidth="1"/>
    <col min="2" max="2" width="54.5" style="117" customWidth="1"/>
    <col min="3" max="5" width="15.83203125" style="117" customWidth="1"/>
    <col min="6" max="16384" width="9.33203125" style="117"/>
  </cols>
  <sheetData>
    <row r="1" spans="1:5" s="103" customFormat="1" ht="16.5" thickBot="1" x14ac:dyDescent="0.25">
      <c r="A1" s="102"/>
      <c r="B1" s="104"/>
      <c r="C1" s="1"/>
      <c r="D1" s="1"/>
      <c r="E1" s="368" t="s">
        <v>497</v>
      </c>
    </row>
    <row r="2" spans="1:5" s="258" customFormat="1" ht="25.5" customHeight="1" thickBot="1" x14ac:dyDescent="0.25">
      <c r="A2" s="90" t="s">
        <v>490</v>
      </c>
      <c r="B2" s="488" t="s">
        <v>547</v>
      </c>
      <c r="C2" s="489"/>
      <c r="D2" s="490"/>
      <c r="E2" s="381" t="s">
        <v>47</v>
      </c>
    </row>
    <row r="3" spans="1:5" s="258" customFormat="1" ht="24.75" thickBot="1" x14ac:dyDescent="0.25">
      <c r="A3" s="90" t="s">
        <v>141</v>
      </c>
      <c r="B3" s="488" t="s">
        <v>344</v>
      </c>
      <c r="C3" s="489"/>
      <c r="D3" s="490"/>
      <c r="E3" s="381" t="s">
        <v>47</v>
      </c>
    </row>
    <row r="4" spans="1:5" s="259" customFormat="1" ht="15.95" customHeight="1" thickBot="1" x14ac:dyDescent="0.3">
      <c r="A4" s="105"/>
      <c r="B4" s="105"/>
      <c r="C4" s="106"/>
      <c r="D4" s="56"/>
      <c r="E4" s="106" t="str">
        <f>'6.3.1. sz. mell'!E4</f>
        <v xml:space="preserve"> Forintban!</v>
      </c>
    </row>
    <row r="5" spans="1:5" ht="24.75" thickBot="1" x14ac:dyDescent="0.25">
      <c r="A5" s="216" t="s">
        <v>142</v>
      </c>
      <c r="B5" s="107" t="s">
        <v>530</v>
      </c>
      <c r="C5" s="107" t="s">
        <v>484</v>
      </c>
      <c r="D5" s="91" t="s">
        <v>485</v>
      </c>
      <c r="E5" s="438" t="str">
        <f>+CONCATENATE("Teljesítés",CHAR(10),LEFT(ÖSSZEFÜGGÉSEK!A6,4),". VI. 30.")</f>
        <v>Teljesítés
2018. VI. 30.</v>
      </c>
    </row>
    <row r="6" spans="1:5" s="260" customFormat="1" ht="12.95" customHeight="1" thickBot="1" x14ac:dyDescent="0.25">
      <c r="A6" s="93" t="s">
        <v>409</v>
      </c>
      <c r="B6" s="94" t="s">
        <v>410</v>
      </c>
      <c r="C6" s="94" t="s">
        <v>411</v>
      </c>
      <c r="D6" s="372" t="s">
        <v>413</v>
      </c>
      <c r="E6" s="95" t="s">
        <v>412</v>
      </c>
    </row>
    <row r="7" spans="1:5" s="260" customFormat="1" ht="15.95" customHeight="1" thickBot="1" x14ac:dyDescent="0.25">
      <c r="A7" s="484" t="s">
        <v>43</v>
      </c>
      <c r="B7" s="485"/>
      <c r="C7" s="485"/>
      <c r="D7" s="485"/>
      <c r="E7" s="486"/>
    </row>
    <row r="8" spans="1:5" s="195" customFormat="1" ht="12" customHeight="1" thickBot="1" x14ac:dyDescent="0.25">
      <c r="A8" s="93" t="s">
        <v>9</v>
      </c>
      <c r="B8" s="108" t="s">
        <v>430</v>
      </c>
      <c r="C8" s="153">
        <f>SUM(C9:C19)</f>
        <v>0</v>
      </c>
      <c r="D8" s="153">
        <f>SUM(D9:D19)</f>
        <v>0</v>
      </c>
      <c r="E8" s="155">
        <f>SUM(E9:E19)</f>
        <v>0</v>
      </c>
    </row>
    <row r="9" spans="1:5" s="195" customFormat="1" ht="12" customHeight="1" x14ac:dyDescent="0.2">
      <c r="A9" s="253" t="s">
        <v>67</v>
      </c>
      <c r="B9" s="8" t="s">
        <v>202</v>
      </c>
      <c r="C9" s="329"/>
      <c r="D9" s="329"/>
      <c r="E9" s="382"/>
    </row>
    <row r="10" spans="1:5" s="195" customFormat="1" ht="12" customHeight="1" x14ac:dyDescent="0.2">
      <c r="A10" s="254" t="s">
        <v>68</v>
      </c>
      <c r="B10" s="6" t="s">
        <v>203</v>
      </c>
      <c r="C10" s="150"/>
      <c r="D10" s="311"/>
      <c r="E10" s="319"/>
    </row>
    <row r="11" spans="1:5" s="195" customFormat="1" ht="12" customHeight="1" x14ac:dyDescent="0.2">
      <c r="A11" s="254" t="s">
        <v>69</v>
      </c>
      <c r="B11" s="6" t="s">
        <v>204</v>
      </c>
      <c r="C11" s="150"/>
      <c r="D11" s="311"/>
      <c r="E11" s="319"/>
    </row>
    <row r="12" spans="1:5" s="195" customFormat="1" ht="12" customHeight="1" x14ac:dyDescent="0.2">
      <c r="A12" s="254" t="s">
        <v>70</v>
      </c>
      <c r="B12" s="6" t="s">
        <v>205</v>
      </c>
      <c r="C12" s="150"/>
      <c r="D12" s="311"/>
      <c r="E12" s="319"/>
    </row>
    <row r="13" spans="1:5" s="195" customFormat="1" ht="12" customHeight="1" x14ac:dyDescent="0.2">
      <c r="A13" s="254" t="s">
        <v>102</v>
      </c>
      <c r="B13" s="6" t="s">
        <v>206</v>
      </c>
      <c r="C13" s="150"/>
      <c r="D13" s="311"/>
      <c r="E13" s="319"/>
    </row>
    <row r="14" spans="1:5" s="195" customFormat="1" ht="12" customHeight="1" x14ac:dyDescent="0.2">
      <c r="A14" s="254" t="s">
        <v>71</v>
      </c>
      <c r="B14" s="6" t="s">
        <v>325</v>
      </c>
      <c r="C14" s="150"/>
      <c r="D14" s="311"/>
      <c r="E14" s="319"/>
    </row>
    <row r="15" spans="1:5" s="195" customFormat="1" ht="12" customHeight="1" x14ac:dyDescent="0.2">
      <c r="A15" s="254" t="s">
        <v>72</v>
      </c>
      <c r="B15" s="5" t="s">
        <v>326</v>
      </c>
      <c r="C15" s="150"/>
      <c r="D15" s="311"/>
      <c r="E15" s="319"/>
    </row>
    <row r="16" spans="1:5" s="195" customFormat="1" ht="12" customHeight="1" x14ac:dyDescent="0.2">
      <c r="A16" s="254" t="s">
        <v>80</v>
      </c>
      <c r="B16" s="6" t="s">
        <v>209</v>
      </c>
      <c r="C16" s="326"/>
      <c r="D16" s="387"/>
      <c r="E16" s="324"/>
    </row>
    <row r="17" spans="1:5" s="261" customFormat="1" ht="12" customHeight="1" x14ac:dyDescent="0.2">
      <c r="A17" s="254" t="s">
        <v>81</v>
      </c>
      <c r="B17" s="6" t="s">
        <v>210</v>
      </c>
      <c r="C17" s="150"/>
      <c r="D17" s="311"/>
      <c r="E17" s="319"/>
    </row>
    <row r="18" spans="1:5" s="261" customFormat="1" ht="12" customHeight="1" x14ac:dyDescent="0.2">
      <c r="A18" s="254" t="s">
        <v>82</v>
      </c>
      <c r="B18" s="6" t="s">
        <v>358</v>
      </c>
      <c r="C18" s="152"/>
      <c r="D18" s="312"/>
      <c r="E18" s="320"/>
    </row>
    <row r="19" spans="1:5" s="261" customFormat="1" ht="12" customHeight="1" thickBot="1" x14ac:dyDescent="0.25">
      <c r="A19" s="254" t="s">
        <v>83</v>
      </c>
      <c r="B19" s="5" t="s">
        <v>211</v>
      </c>
      <c r="C19" s="152"/>
      <c r="D19" s="312"/>
      <c r="E19" s="320"/>
    </row>
    <row r="20" spans="1:5" s="195" customFormat="1" ht="12" customHeight="1" thickBot="1" x14ac:dyDescent="0.25">
      <c r="A20" s="93" t="s">
        <v>10</v>
      </c>
      <c r="B20" s="108" t="s">
        <v>327</v>
      </c>
      <c r="C20" s="153">
        <f>SUM(C21:C23)</f>
        <v>0</v>
      </c>
      <c r="D20" s="313">
        <f>SUM(D21:D23)</f>
        <v>0</v>
      </c>
      <c r="E20" s="190">
        <f>SUM(E21:E23)</f>
        <v>0</v>
      </c>
    </row>
    <row r="21" spans="1:5" s="261" customFormat="1" ht="12" customHeight="1" x14ac:dyDescent="0.2">
      <c r="A21" s="254" t="s">
        <v>73</v>
      </c>
      <c r="B21" s="7" t="s">
        <v>184</v>
      </c>
      <c r="C21" s="150"/>
      <c r="D21" s="311"/>
      <c r="E21" s="319"/>
    </row>
    <row r="22" spans="1:5" s="261" customFormat="1" ht="12" customHeight="1" x14ac:dyDescent="0.2">
      <c r="A22" s="254" t="s">
        <v>74</v>
      </c>
      <c r="B22" s="6" t="s">
        <v>328</v>
      </c>
      <c r="C22" s="150"/>
      <c r="D22" s="311"/>
      <c r="E22" s="319"/>
    </row>
    <row r="23" spans="1:5" s="261" customFormat="1" ht="12" customHeight="1" x14ac:dyDescent="0.2">
      <c r="A23" s="254" t="s">
        <v>75</v>
      </c>
      <c r="B23" s="6" t="s">
        <v>329</v>
      </c>
      <c r="C23" s="150"/>
      <c r="D23" s="311"/>
      <c r="E23" s="319"/>
    </row>
    <row r="24" spans="1:5" s="261" customFormat="1" ht="12" customHeight="1" thickBot="1" x14ac:dyDescent="0.25">
      <c r="A24" s="254" t="s">
        <v>76</v>
      </c>
      <c r="B24" s="6" t="s">
        <v>435</v>
      </c>
      <c r="C24" s="150"/>
      <c r="D24" s="311"/>
      <c r="E24" s="319"/>
    </row>
    <row r="25" spans="1:5" s="261" customFormat="1" ht="12" customHeight="1" thickBot="1" x14ac:dyDescent="0.25">
      <c r="A25" s="98" t="s">
        <v>11</v>
      </c>
      <c r="B25" s="63" t="s">
        <v>119</v>
      </c>
      <c r="C25" s="384"/>
      <c r="D25" s="386"/>
      <c r="E25" s="189"/>
    </row>
    <row r="26" spans="1:5" s="261" customFormat="1" ht="12" customHeight="1" thickBot="1" x14ac:dyDescent="0.25">
      <c r="A26" s="98" t="s">
        <v>12</v>
      </c>
      <c r="B26" s="63" t="s">
        <v>330</v>
      </c>
      <c r="C26" s="153">
        <f>+C27+C28</f>
        <v>0</v>
      </c>
      <c r="D26" s="313">
        <f>+D27+D28</f>
        <v>0</v>
      </c>
      <c r="E26" s="190">
        <f>+E27+E28</f>
        <v>0</v>
      </c>
    </row>
    <row r="27" spans="1:5" s="261" customFormat="1" ht="12" customHeight="1" x14ac:dyDescent="0.2">
      <c r="A27" s="255" t="s">
        <v>193</v>
      </c>
      <c r="B27" s="256" t="s">
        <v>328</v>
      </c>
      <c r="C27" s="327"/>
      <c r="D27" s="65"/>
      <c r="E27" s="325"/>
    </row>
    <row r="28" spans="1:5" s="261" customFormat="1" ht="12" customHeight="1" x14ac:dyDescent="0.2">
      <c r="A28" s="255" t="s">
        <v>194</v>
      </c>
      <c r="B28" s="257" t="s">
        <v>331</v>
      </c>
      <c r="C28" s="154"/>
      <c r="D28" s="314"/>
      <c r="E28" s="321"/>
    </row>
    <row r="29" spans="1:5" s="261" customFormat="1" ht="12" customHeight="1" thickBot="1" x14ac:dyDescent="0.25">
      <c r="A29" s="254" t="s">
        <v>195</v>
      </c>
      <c r="B29" s="68" t="s">
        <v>436</v>
      </c>
      <c r="C29" s="54"/>
      <c r="D29" s="388"/>
      <c r="E29" s="383"/>
    </row>
    <row r="30" spans="1:5" s="261" customFormat="1" ht="12" customHeight="1" thickBot="1" x14ac:dyDescent="0.25">
      <c r="A30" s="98" t="s">
        <v>13</v>
      </c>
      <c r="B30" s="63" t="s">
        <v>332</v>
      </c>
      <c r="C30" s="153">
        <f>+C31+C32+C33</f>
        <v>0</v>
      </c>
      <c r="D30" s="313">
        <f>+D31+D32+D33</f>
        <v>0</v>
      </c>
      <c r="E30" s="190">
        <f>+E31+E32+E33</f>
        <v>0</v>
      </c>
    </row>
    <row r="31" spans="1:5" s="261" customFormat="1" ht="12" customHeight="1" x14ac:dyDescent="0.2">
      <c r="A31" s="255" t="s">
        <v>60</v>
      </c>
      <c r="B31" s="256" t="s">
        <v>216</v>
      </c>
      <c r="C31" s="327"/>
      <c r="D31" s="65"/>
      <c r="E31" s="325"/>
    </row>
    <row r="32" spans="1:5" s="261" customFormat="1" ht="12" customHeight="1" x14ac:dyDescent="0.2">
      <c r="A32" s="255" t="s">
        <v>61</v>
      </c>
      <c r="B32" s="257" t="s">
        <v>217</v>
      </c>
      <c r="C32" s="154"/>
      <c r="D32" s="314"/>
      <c r="E32" s="321"/>
    </row>
    <row r="33" spans="1:5" s="261" customFormat="1" ht="12" customHeight="1" thickBot="1" x14ac:dyDescent="0.25">
      <c r="A33" s="254" t="s">
        <v>62</v>
      </c>
      <c r="B33" s="68" t="s">
        <v>218</v>
      </c>
      <c r="C33" s="54"/>
      <c r="D33" s="388"/>
      <c r="E33" s="383"/>
    </row>
    <row r="34" spans="1:5" s="195" customFormat="1" ht="12" customHeight="1" thickBot="1" x14ac:dyDescent="0.25">
      <c r="A34" s="98" t="s">
        <v>14</v>
      </c>
      <c r="B34" s="63" t="s">
        <v>301</v>
      </c>
      <c r="C34" s="384"/>
      <c r="D34" s="386"/>
      <c r="E34" s="189"/>
    </row>
    <row r="35" spans="1:5" s="195" customFormat="1" ht="12" customHeight="1" thickBot="1" x14ac:dyDescent="0.25">
      <c r="A35" s="98" t="s">
        <v>15</v>
      </c>
      <c r="B35" s="63" t="s">
        <v>333</v>
      </c>
      <c r="C35" s="384"/>
      <c r="D35" s="386"/>
      <c r="E35" s="189"/>
    </row>
    <row r="36" spans="1:5" s="195" customFormat="1" ht="12" customHeight="1" thickBot="1" x14ac:dyDescent="0.25">
      <c r="A36" s="93" t="s">
        <v>16</v>
      </c>
      <c r="B36" s="63" t="s">
        <v>437</v>
      </c>
      <c r="C36" s="153">
        <f>+C8+C20+C25+C26+C30+C34+C35</f>
        <v>0</v>
      </c>
      <c r="D36" s="313">
        <f>+D8+D20+D25+D26+D30+D34+D35</f>
        <v>0</v>
      </c>
      <c r="E36" s="190">
        <f>+E8+E20+E25+E26+E30+E34+E35</f>
        <v>0</v>
      </c>
    </row>
    <row r="37" spans="1:5" s="195" customFormat="1" ht="12" customHeight="1" thickBot="1" x14ac:dyDescent="0.25">
      <c r="A37" s="109" t="s">
        <v>17</v>
      </c>
      <c r="B37" s="63" t="s">
        <v>335</v>
      </c>
      <c r="C37" s="153">
        <f>+C38+C39+C40</f>
        <v>0</v>
      </c>
      <c r="D37" s="313">
        <f>+D38+D39+D40</f>
        <v>0</v>
      </c>
      <c r="E37" s="190">
        <f>+E38+E39+E40</f>
        <v>0</v>
      </c>
    </row>
    <row r="38" spans="1:5" s="195" customFormat="1" ht="12" customHeight="1" x14ac:dyDescent="0.2">
      <c r="A38" s="255" t="s">
        <v>336</v>
      </c>
      <c r="B38" s="256" t="s">
        <v>166</v>
      </c>
      <c r="C38" s="327"/>
      <c r="D38" s="65"/>
      <c r="E38" s="325"/>
    </row>
    <row r="39" spans="1:5" s="195" customFormat="1" ht="12" customHeight="1" x14ac:dyDescent="0.2">
      <c r="A39" s="255" t="s">
        <v>337</v>
      </c>
      <c r="B39" s="257" t="s">
        <v>2</v>
      </c>
      <c r="C39" s="154"/>
      <c r="D39" s="314"/>
      <c r="E39" s="321"/>
    </row>
    <row r="40" spans="1:5" s="261" customFormat="1" ht="12" customHeight="1" thickBot="1" x14ac:dyDescent="0.25">
      <c r="A40" s="254" t="s">
        <v>338</v>
      </c>
      <c r="B40" s="68" t="s">
        <v>339</v>
      </c>
      <c r="C40" s="54"/>
      <c r="D40" s="388"/>
      <c r="E40" s="383"/>
    </row>
    <row r="41" spans="1:5" s="261" customFormat="1" ht="15" customHeight="1" thickBot="1" x14ac:dyDescent="0.25">
      <c r="A41" s="109" t="s">
        <v>18</v>
      </c>
      <c r="B41" s="110" t="s">
        <v>340</v>
      </c>
      <c r="C41" s="385">
        <f>+C36+C37</f>
        <v>0</v>
      </c>
      <c r="D41" s="380">
        <f>+D36+D37</f>
        <v>0</v>
      </c>
      <c r="E41" s="193">
        <f>+E36+E37</f>
        <v>0</v>
      </c>
    </row>
    <row r="42" spans="1:5" s="261" customFormat="1" ht="15" customHeight="1" x14ac:dyDescent="0.2">
      <c r="A42" s="111"/>
      <c r="B42" s="112"/>
      <c r="C42" s="191"/>
    </row>
    <row r="43" spans="1:5" ht="13.5" thickBot="1" x14ac:dyDescent="0.25">
      <c r="A43" s="113"/>
      <c r="B43" s="114"/>
      <c r="C43" s="192"/>
    </row>
    <row r="44" spans="1:5" s="260" customFormat="1" ht="16.5" customHeight="1" thickBot="1" x14ac:dyDescent="0.25">
      <c r="A44" s="484" t="s">
        <v>44</v>
      </c>
      <c r="B44" s="485"/>
      <c r="C44" s="485"/>
      <c r="D44" s="485"/>
      <c r="E44" s="486"/>
    </row>
    <row r="45" spans="1:5" s="262" customFormat="1" ht="12" customHeight="1" thickBot="1" x14ac:dyDescent="0.25">
      <c r="A45" s="98" t="s">
        <v>9</v>
      </c>
      <c r="B45" s="63" t="s">
        <v>341</v>
      </c>
      <c r="C45" s="153">
        <f>SUM(C46:C50)</f>
        <v>0</v>
      </c>
      <c r="D45" s="313">
        <f>SUM(D46:D50)</f>
        <v>0</v>
      </c>
      <c r="E45" s="190">
        <f>SUM(E46:E50)</f>
        <v>0</v>
      </c>
    </row>
    <row r="46" spans="1:5" ht="12" customHeight="1" x14ac:dyDescent="0.2">
      <c r="A46" s="254" t="s">
        <v>67</v>
      </c>
      <c r="B46" s="7" t="s">
        <v>38</v>
      </c>
      <c r="C46" s="327"/>
      <c r="D46" s="65"/>
      <c r="E46" s="325"/>
    </row>
    <row r="47" spans="1:5" ht="12" customHeight="1" x14ac:dyDescent="0.2">
      <c r="A47" s="254" t="s">
        <v>68</v>
      </c>
      <c r="B47" s="6" t="s">
        <v>128</v>
      </c>
      <c r="C47" s="53"/>
      <c r="D47" s="66"/>
      <c r="E47" s="322"/>
    </row>
    <row r="48" spans="1:5" ht="12" customHeight="1" x14ac:dyDescent="0.2">
      <c r="A48" s="254" t="s">
        <v>69</v>
      </c>
      <c r="B48" s="6" t="s">
        <v>95</v>
      </c>
      <c r="C48" s="53"/>
      <c r="D48" s="66"/>
      <c r="E48" s="322"/>
    </row>
    <row r="49" spans="1:5" ht="12" customHeight="1" x14ac:dyDescent="0.2">
      <c r="A49" s="254" t="s">
        <v>70</v>
      </c>
      <c r="B49" s="6" t="s">
        <v>129</v>
      </c>
      <c r="C49" s="53"/>
      <c r="D49" s="66"/>
      <c r="E49" s="322"/>
    </row>
    <row r="50" spans="1:5" ht="12" customHeight="1" thickBot="1" x14ac:dyDescent="0.25">
      <c r="A50" s="254" t="s">
        <v>102</v>
      </c>
      <c r="B50" s="6" t="s">
        <v>130</v>
      </c>
      <c r="C50" s="53"/>
      <c r="D50" s="66"/>
      <c r="E50" s="322"/>
    </row>
    <row r="51" spans="1:5" ht="12" customHeight="1" thickBot="1" x14ac:dyDescent="0.25">
      <c r="A51" s="98" t="s">
        <v>10</v>
      </c>
      <c r="B51" s="63" t="s">
        <v>342</v>
      </c>
      <c r="C51" s="153">
        <f>SUM(C52:C54)</f>
        <v>0</v>
      </c>
      <c r="D51" s="313">
        <f>SUM(D52:D54)</f>
        <v>0</v>
      </c>
      <c r="E51" s="190">
        <f>SUM(E52:E54)</f>
        <v>0</v>
      </c>
    </row>
    <row r="52" spans="1:5" s="262" customFormat="1" ht="12" customHeight="1" x14ac:dyDescent="0.2">
      <c r="A52" s="254" t="s">
        <v>73</v>
      </c>
      <c r="B52" s="7" t="s">
        <v>159</v>
      </c>
      <c r="C52" s="327"/>
      <c r="D52" s="65"/>
      <c r="E52" s="325"/>
    </row>
    <row r="53" spans="1:5" ht="12" customHeight="1" x14ac:dyDescent="0.2">
      <c r="A53" s="254" t="s">
        <v>74</v>
      </c>
      <c r="B53" s="6" t="s">
        <v>132</v>
      </c>
      <c r="C53" s="53"/>
      <c r="D53" s="66"/>
      <c r="E53" s="322"/>
    </row>
    <row r="54" spans="1:5" ht="12" customHeight="1" x14ac:dyDescent="0.2">
      <c r="A54" s="254" t="s">
        <v>75</v>
      </c>
      <c r="B54" s="6" t="s">
        <v>45</v>
      </c>
      <c r="C54" s="53"/>
      <c r="D54" s="66"/>
      <c r="E54" s="322"/>
    </row>
    <row r="55" spans="1:5" ht="12" customHeight="1" thickBot="1" x14ac:dyDescent="0.25">
      <c r="A55" s="254" t="s">
        <v>76</v>
      </c>
      <c r="B55" s="6" t="s">
        <v>434</v>
      </c>
      <c r="C55" s="53"/>
      <c r="D55" s="66"/>
      <c r="E55" s="322"/>
    </row>
    <row r="56" spans="1:5" ht="15" customHeight="1" thickBot="1" x14ac:dyDescent="0.25">
      <c r="A56" s="98" t="s">
        <v>11</v>
      </c>
      <c r="B56" s="63" t="s">
        <v>5</v>
      </c>
      <c r="C56" s="384"/>
      <c r="D56" s="386"/>
      <c r="E56" s="189"/>
    </row>
    <row r="57" spans="1:5" ht="13.5" thickBot="1" x14ac:dyDescent="0.25">
      <c r="A57" s="98" t="s">
        <v>12</v>
      </c>
      <c r="B57" s="115" t="s">
        <v>438</v>
      </c>
      <c r="C57" s="385">
        <f>+C45+C51+C56</f>
        <v>0</v>
      </c>
      <c r="D57" s="380">
        <f>+D45+D51+D56</f>
        <v>0</v>
      </c>
      <c r="E57" s="193">
        <f>+E45+E51+E56</f>
        <v>0</v>
      </c>
    </row>
    <row r="58" spans="1:5" ht="15" customHeight="1" thickBot="1" x14ac:dyDescent="0.25">
      <c r="C58" s="194"/>
    </row>
    <row r="59" spans="1:5" ht="14.25" customHeight="1" thickBot="1" x14ac:dyDescent="0.25">
      <c r="A59" s="390" t="s">
        <v>531</v>
      </c>
      <c r="B59" s="391"/>
      <c r="C59" s="378"/>
      <c r="D59" s="378"/>
      <c r="E59" s="377"/>
    </row>
    <row r="60" spans="1:5" ht="13.5" thickBot="1" x14ac:dyDescent="0.25">
      <c r="A60" s="392" t="s">
        <v>532</v>
      </c>
      <c r="B60" s="393"/>
      <c r="C60" s="378"/>
      <c r="D60" s="378"/>
      <c r="E60" s="377"/>
    </row>
  </sheetData>
  <sheetProtection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6210C-FB27-4B23-AC52-180F0C998CC1}">
  <sheetPr>
    <tabColor rgb="FF92D050"/>
  </sheetPr>
  <dimension ref="A1:E60"/>
  <sheetViews>
    <sheetView zoomScale="145" zoomScaleNormal="145" workbookViewId="0">
      <selection activeCell="B2" sqref="B2:D2"/>
    </sheetView>
  </sheetViews>
  <sheetFormatPr defaultRowHeight="12.75" x14ac:dyDescent="0.2"/>
  <cols>
    <col min="1" max="1" width="13.83203125" style="116" customWidth="1"/>
    <col min="2" max="2" width="54.5" style="117" customWidth="1"/>
    <col min="3" max="5" width="15.83203125" style="117" customWidth="1"/>
    <col min="6" max="16384" width="9.33203125" style="117"/>
  </cols>
  <sheetData>
    <row r="1" spans="1:5" s="103" customFormat="1" ht="16.5" thickBot="1" x14ac:dyDescent="0.25">
      <c r="A1" s="102"/>
      <c r="B1" s="104"/>
      <c r="C1" s="1"/>
      <c r="D1" s="1"/>
      <c r="E1" s="368" t="s">
        <v>496</v>
      </c>
    </row>
    <row r="2" spans="1:5" s="258" customFormat="1" ht="25.5" customHeight="1" thickBot="1" x14ac:dyDescent="0.25">
      <c r="A2" s="90" t="s">
        <v>490</v>
      </c>
      <c r="B2" s="488" t="s">
        <v>547</v>
      </c>
      <c r="C2" s="489"/>
      <c r="D2" s="490"/>
      <c r="E2" s="381" t="s">
        <v>47</v>
      </c>
    </row>
    <row r="3" spans="1:5" s="258" customFormat="1" ht="24.75" thickBot="1" x14ac:dyDescent="0.25">
      <c r="A3" s="90" t="s">
        <v>141</v>
      </c>
      <c r="B3" s="488" t="s">
        <v>439</v>
      </c>
      <c r="C3" s="489"/>
      <c r="D3" s="490"/>
      <c r="E3" s="381" t="s">
        <v>353</v>
      </c>
    </row>
    <row r="4" spans="1:5" s="259" customFormat="1" ht="15.95" customHeight="1" thickBot="1" x14ac:dyDescent="0.3">
      <c r="A4" s="105"/>
      <c r="B4" s="105"/>
      <c r="C4" s="106"/>
      <c r="D4" s="56"/>
      <c r="E4" s="106" t="str">
        <f>'6.3.2. sz. mell'!E4</f>
        <v xml:space="preserve"> Forintban!</v>
      </c>
    </row>
    <row r="5" spans="1:5" ht="24.75" thickBot="1" x14ac:dyDescent="0.25">
      <c r="A5" s="216" t="s">
        <v>142</v>
      </c>
      <c r="B5" s="107" t="s">
        <v>530</v>
      </c>
      <c r="C5" s="107" t="s">
        <v>484</v>
      </c>
      <c r="D5" s="91" t="s">
        <v>485</v>
      </c>
      <c r="E5" s="438" t="str">
        <f>+CONCATENATE("Teljesítés",CHAR(10),LEFT(ÖSSZEFÜGGÉSEK!A6,4),". VI. 30.")</f>
        <v>Teljesítés
2018. VI. 30.</v>
      </c>
    </row>
    <row r="6" spans="1:5" s="260" customFormat="1" ht="12.95" customHeight="1" thickBot="1" x14ac:dyDescent="0.25">
      <c r="A6" s="93" t="s">
        <v>409</v>
      </c>
      <c r="B6" s="94" t="s">
        <v>410</v>
      </c>
      <c r="C6" s="94" t="s">
        <v>411</v>
      </c>
      <c r="D6" s="372" t="s">
        <v>413</v>
      </c>
      <c r="E6" s="95" t="s">
        <v>412</v>
      </c>
    </row>
    <row r="7" spans="1:5" s="260" customFormat="1" ht="15.95" customHeight="1" thickBot="1" x14ac:dyDescent="0.25">
      <c r="A7" s="484" t="s">
        <v>43</v>
      </c>
      <c r="B7" s="485"/>
      <c r="C7" s="485"/>
      <c r="D7" s="485"/>
      <c r="E7" s="486"/>
    </row>
    <row r="8" spans="1:5" s="195" customFormat="1" ht="12" customHeight="1" thickBot="1" x14ac:dyDescent="0.25">
      <c r="A8" s="93" t="s">
        <v>9</v>
      </c>
      <c r="B8" s="108" t="s">
        <v>430</v>
      </c>
      <c r="C8" s="153">
        <f>SUM(C9:C19)</f>
        <v>0</v>
      </c>
      <c r="D8" s="153">
        <f>SUM(D9:D19)</f>
        <v>0</v>
      </c>
      <c r="E8" s="155">
        <f>SUM(E9:E19)</f>
        <v>0</v>
      </c>
    </row>
    <row r="9" spans="1:5" s="195" customFormat="1" ht="12" customHeight="1" x14ac:dyDescent="0.2">
      <c r="A9" s="253" t="s">
        <v>67</v>
      </c>
      <c r="B9" s="8" t="s">
        <v>202</v>
      </c>
      <c r="C9" s="329"/>
      <c r="D9" s="329"/>
      <c r="E9" s="382"/>
    </row>
    <row r="10" spans="1:5" s="195" customFormat="1" ht="12" customHeight="1" x14ac:dyDescent="0.2">
      <c r="A10" s="254" t="s">
        <v>68</v>
      </c>
      <c r="B10" s="6" t="s">
        <v>203</v>
      </c>
      <c r="C10" s="150"/>
      <c r="D10" s="311"/>
      <c r="E10" s="319"/>
    </row>
    <row r="11" spans="1:5" s="195" customFormat="1" ht="12" customHeight="1" x14ac:dyDescent="0.2">
      <c r="A11" s="254" t="s">
        <v>69</v>
      </c>
      <c r="B11" s="6" t="s">
        <v>204</v>
      </c>
      <c r="C11" s="150"/>
      <c r="D11" s="311"/>
      <c r="E11" s="319"/>
    </row>
    <row r="12" spans="1:5" s="195" customFormat="1" ht="12" customHeight="1" x14ac:dyDescent="0.2">
      <c r="A12" s="254" t="s">
        <v>70</v>
      </c>
      <c r="B12" s="6" t="s">
        <v>205</v>
      </c>
      <c r="C12" s="150"/>
      <c r="D12" s="311"/>
      <c r="E12" s="319"/>
    </row>
    <row r="13" spans="1:5" s="195" customFormat="1" ht="12" customHeight="1" x14ac:dyDescent="0.2">
      <c r="A13" s="254" t="s">
        <v>102</v>
      </c>
      <c r="B13" s="6" t="s">
        <v>206</v>
      </c>
      <c r="C13" s="150"/>
      <c r="D13" s="311"/>
      <c r="E13" s="319"/>
    </row>
    <row r="14" spans="1:5" s="195" customFormat="1" ht="12" customHeight="1" x14ac:dyDescent="0.2">
      <c r="A14" s="254" t="s">
        <v>71</v>
      </c>
      <c r="B14" s="6" t="s">
        <v>325</v>
      </c>
      <c r="C14" s="150"/>
      <c r="D14" s="311"/>
      <c r="E14" s="319"/>
    </row>
    <row r="15" spans="1:5" s="195" customFormat="1" ht="12" customHeight="1" x14ac:dyDescent="0.2">
      <c r="A15" s="254" t="s">
        <v>72</v>
      </c>
      <c r="B15" s="5" t="s">
        <v>326</v>
      </c>
      <c r="C15" s="150"/>
      <c r="D15" s="311"/>
      <c r="E15" s="319"/>
    </row>
    <row r="16" spans="1:5" s="195" customFormat="1" ht="12" customHeight="1" x14ac:dyDescent="0.2">
      <c r="A16" s="254" t="s">
        <v>80</v>
      </c>
      <c r="B16" s="6" t="s">
        <v>209</v>
      </c>
      <c r="C16" s="326"/>
      <c r="D16" s="387"/>
      <c r="E16" s="324"/>
    </row>
    <row r="17" spans="1:5" s="261" customFormat="1" ht="12" customHeight="1" x14ac:dyDescent="0.2">
      <c r="A17" s="254" t="s">
        <v>81</v>
      </c>
      <c r="B17" s="6" t="s">
        <v>210</v>
      </c>
      <c r="C17" s="150"/>
      <c r="D17" s="311"/>
      <c r="E17" s="319"/>
    </row>
    <row r="18" spans="1:5" s="261" customFormat="1" ht="12" customHeight="1" x14ac:dyDescent="0.2">
      <c r="A18" s="254" t="s">
        <v>82</v>
      </c>
      <c r="B18" s="6" t="s">
        <v>358</v>
      </c>
      <c r="C18" s="152"/>
      <c r="D18" s="312"/>
      <c r="E18" s="320"/>
    </row>
    <row r="19" spans="1:5" s="261" customFormat="1" ht="12" customHeight="1" thickBot="1" x14ac:dyDescent="0.25">
      <c r="A19" s="254" t="s">
        <v>83</v>
      </c>
      <c r="B19" s="5" t="s">
        <v>211</v>
      </c>
      <c r="C19" s="152"/>
      <c r="D19" s="312"/>
      <c r="E19" s="320"/>
    </row>
    <row r="20" spans="1:5" s="195" customFormat="1" ht="12" customHeight="1" thickBot="1" x14ac:dyDescent="0.25">
      <c r="A20" s="93" t="s">
        <v>10</v>
      </c>
      <c r="B20" s="108" t="s">
        <v>327</v>
      </c>
      <c r="C20" s="153">
        <f>SUM(C21:C23)</f>
        <v>0</v>
      </c>
      <c r="D20" s="313">
        <f>SUM(D21:D23)</f>
        <v>0</v>
      </c>
      <c r="E20" s="190">
        <f>SUM(E21:E23)</f>
        <v>0</v>
      </c>
    </row>
    <row r="21" spans="1:5" s="261" customFormat="1" ht="12" customHeight="1" x14ac:dyDescent="0.2">
      <c r="A21" s="254" t="s">
        <v>73</v>
      </c>
      <c r="B21" s="7" t="s">
        <v>184</v>
      </c>
      <c r="C21" s="150"/>
      <c r="D21" s="311"/>
      <c r="E21" s="319"/>
    </row>
    <row r="22" spans="1:5" s="261" customFormat="1" ht="12" customHeight="1" x14ac:dyDescent="0.2">
      <c r="A22" s="254" t="s">
        <v>74</v>
      </c>
      <c r="B22" s="6" t="s">
        <v>328</v>
      </c>
      <c r="C22" s="150"/>
      <c r="D22" s="311"/>
      <c r="E22" s="319"/>
    </row>
    <row r="23" spans="1:5" s="261" customFormat="1" ht="12" customHeight="1" x14ac:dyDescent="0.2">
      <c r="A23" s="254" t="s">
        <v>75</v>
      </c>
      <c r="B23" s="6" t="s">
        <v>329</v>
      </c>
      <c r="C23" s="150"/>
      <c r="D23" s="311"/>
      <c r="E23" s="319"/>
    </row>
    <row r="24" spans="1:5" s="261" customFormat="1" ht="12" customHeight="1" thickBot="1" x14ac:dyDescent="0.25">
      <c r="A24" s="254" t="s">
        <v>76</v>
      </c>
      <c r="B24" s="6" t="s">
        <v>435</v>
      </c>
      <c r="C24" s="150"/>
      <c r="D24" s="311"/>
      <c r="E24" s="319"/>
    </row>
    <row r="25" spans="1:5" s="261" customFormat="1" ht="12" customHeight="1" thickBot="1" x14ac:dyDescent="0.25">
      <c r="A25" s="98" t="s">
        <v>11</v>
      </c>
      <c r="B25" s="63" t="s">
        <v>119</v>
      </c>
      <c r="C25" s="384"/>
      <c r="D25" s="386"/>
      <c r="E25" s="189"/>
    </row>
    <row r="26" spans="1:5" s="261" customFormat="1" ht="12" customHeight="1" thickBot="1" x14ac:dyDescent="0.25">
      <c r="A26" s="98" t="s">
        <v>12</v>
      </c>
      <c r="B26" s="63" t="s">
        <v>330</v>
      </c>
      <c r="C26" s="153">
        <f>+C27+C28</f>
        <v>0</v>
      </c>
      <c r="D26" s="313">
        <f>+D27+D28</f>
        <v>0</v>
      </c>
      <c r="E26" s="190">
        <f>+E27+E28</f>
        <v>0</v>
      </c>
    </row>
    <row r="27" spans="1:5" s="261" customFormat="1" ht="12" customHeight="1" x14ac:dyDescent="0.2">
      <c r="A27" s="255" t="s">
        <v>193</v>
      </c>
      <c r="B27" s="256" t="s">
        <v>328</v>
      </c>
      <c r="C27" s="327"/>
      <c r="D27" s="65"/>
      <c r="E27" s="325"/>
    </row>
    <row r="28" spans="1:5" s="261" customFormat="1" ht="12" customHeight="1" x14ac:dyDescent="0.2">
      <c r="A28" s="255" t="s">
        <v>194</v>
      </c>
      <c r="B28" s="257" t="s">
        <v>331</v>
      </c>
      <c r="C28" s="154"/>
      <c r="D28" s="314"/>
      <c r="E28" s="321"/>
    </row>
    <row r="29" spans="1:5" s="261" customFormat="1" ht="12" customHeight="1" thickBot="1" x14ac:dyDescent="0.25">
      <c r="A29" s="254" t="s">
        <v>195</v>
      </c>
      <c r="B29" s="68" t="s">
        <v>436</v>
      </c>
      <c r="C29" s="54"/>
      <c r="D29" s="388"/>
      <c r="E29" s="383"/>
    </row>
    <row r="30" spans="1:5" s="261" customFormat="1" ht="12" customHeight="1" thickBot="1" x14ac:dyDescent="0.25">
      <c r="A30" s="98" t="s">
        <v>13</v>
      </c>
      <c r="B30" s="63" t="s">
        <v>332</v>
      </c>
      <c r="C30" s="153">
        <f>+C31+C32+C33</f>
        <v>0</v>
      </c>
      <c r="D30" s="313">
        <f>+D31+D32+D33</f>
        <v>0</v>
      </c>
      <c r="E30" s="190">
        <f>+E31+E32+E33</f>
        <v>0</v>
      </c>
    </row>
    <row r="31" spans="1:5" s="261" customFormat="1" ht="12" customHeight="1" x14ac:dyDescent="0.2">
      <c r="A31" s="255" t="s">
        <v>60</v>
      </c>
      <c r="B31" s="256" t="s">
        <v>216</v>
      </c>
      <c r="C31" s="327"/>
      <c r="D31" s="65"/>
      <c r="E31" s="325"/>
    </row>
    <row r="32" spans="1:5" s="261" customFormat="1" ht="12" customHeight="1" x14ac:dyDescent="0.2">
      <c r="A32" s="255" t="s">
        <v>61</v>
      </c>
      <c r="B32" s="257" t="s">
        <v>217</v>
      </c>
      <c r="C32" s="154"/>
      <c r="D32" s="314"/>
      <c r="E32" s="321"/>
    </row>
    <row r="33" spans="1:5" s="261" customFormat="1" ht="12" customHeight="1" thickBot="1" x14ac:dyDescent="0.25">
      <c r="A33" s="254" t="s">
        <v>62</v>
      </c>
      <c r="B33" s="68" t="s">
        <v>218</v>
      </c>
      <c r="C33" s="54"/>
      <c r="D33" s="388"/>
      <c r="E33" s="383"/>
    </row>
    <row r="34" spans="1:5" s="195" customFormat="1" ht="12" customHeight="1" thickBot="1" x14ac:dyDescent="0.25">
      <c r="A34" s="98" t="s">
        <v>14</v>
      </c>
      <c r="B34" s="63" t="s">
        <v>301</v>
      </c>
      <c r="C34" s="384"/>
      <c r="D34" s="386"/>
      <c r="E34" s="189"/>
    </row>
    <row r="35" spans="1:5" s="195" customFormat="1" ht="12" customHeight="1" thickBot="1" x14ac:dyDescent="0.25">
      <c r="A35" s="98" t="s">
        <v>15</v>
      </c>
      <c r="B35" s="63" t="s">
        <v>333</v>
      </c>
      <c r="C35" s="384"/>
      <c r="D35" s="386"/>
      <c r="E35" s="189"/>
    </row>
    <row r="36" spans="1:5" s="195" customFormat="1" ht="12" customHeight="1" thickBot="1" x14ac:dyDescent="0.25">
      <c r="A36" s="93" t="s">
        <v>16</v>
      </c>
      <c r="B36" s="63" t="s">
        <v>437</v>
      </c>
      <c r="C36" s="153">
        <f>+C8+C20+C25+C26+C30+C34+C35</f>
        <v>0</v>
      </c>
      <c r="D36" s="313">
        <f>+D8+D20+D25+D26+D30+D34+D35</f>
        <v>0</v>
      </c>
      <c r="E36" s="190">
        <f>+E8+E20+E25+E26+E30+E34+E35</f>
        <v>0</v>
      </c>
    </row>
    <row r="37" spans="1:5" s="195" customFormat="1" ht="12" customHeight="1" thickBot="1" x14ac:dyDescent="0.25">
      <c r="A37" s="109" t="s">
        <v>17</v>
      </c>
      <c r="B37" s="63" t="s">
        <v>335</v>
      </c>
      <c r="C37" s="153">
        <f>+C38+C39+C40</f>
        <v>0</v>
      </c>
      <c r="D37" s="313">
        <f>+D38+D39+D40</f>
        <v>0</v>
      </c>
      <c r="E37" s="190">
        <f>+E38+E39+E40</f>
        <v>0</v>
      </c>
    </row>
    <row r="38" spans="1:5" s="195" customFormat="1" ht="12" customHeight="1" x14ac:dyDescent="0.2">
      <c r="A38" s="255" t="s">
        <v>336</v>
      </c>
      <c r="B38" s="256" t="s">
        <v>166</v>
      </c>
      <c r="C38" s="327"/>
      <c r="D38" s="65"/>
      <c r="E38" s="325"/>
    </row>
    <row r="39" spans="1:5" s="195" customFormat="1" ht="12" customHeight="1" x14ac:dyDescent="0.2">
      <c r="A39" s="255" t="s">
        <v>337</v>
      </c>
      <c r="B39" s="257" t="s">
        <v>2</v>
      </c>
      <c r="C39" s="154"/>
      <c r="D39" s="314"/>
      <c r="E39" s="321"/>
    </row>
    <row r="40" spans="1:5" s="261" customFormat="1" ht="12" customHeight="1" thickBot="1" x14ac:dyDescent="0.25">
      <c r="A40" s="254" t="s">
        <v>338</v>
      </c>
      <c r="B40" s="68" t="s">
        <v>339</v>
      </c>
      <c r="C40" s="54"/>
      <c r="D40" s="388"/>
      <c r="E40" s="383"/>
    </row>
    <row r="41" spans="1:5" s="261" customFormat="1" ht="15" customHeight="1" thickBot="1" x14ac:dyDescent="0.25">
      <c r="A41" s="109" t="s">
        <v>18</v>
      </c>
      <c r="B41" s="110" t="s">
        <v>340</v>
      </c>
      <c r="C41" s="385">
        <f>+C36+C37</f>
        <v>0</v>
      </c>
      <c r="D41" s="380">
        <f>+D36+D37</f>
        <v>0</v>
      </c>
      <c r="E41" s="193">
        <f>+E36+E37</f>
        <v>0</v>
      </c>
    </row>
    <row r="42" spans="1:5" s="261" customFormat="1" ht="15" customHeight="1" x14ac:dyDescent="0.2">
      <c r="A42" s="111"/>
      <c r="B42" s="112"/>
      <c r="C42" s="191"/>
    </row>
    <row r="43" spans="1:5" ht="13.5" thickBot="1" x14ac:dyDescent="0.25">
      <c r="A43" s="113"/>
      <c r="B43" s="114"/>
      <c r="C43" s="192"/>
    </row>
    <row r="44" spans="1:5" s="260" customFormat="1" ht="16.5" customHeight="1" thickBot="1" x14ac:dyDescent="0.25">
      <c r="A44" s="484" t="s">
        <v>44</v>
      </c>
      <c r="B44" s="485"/>
      <c r="C44" s="485"/>
      <c r="D44" s="485"/>
      <c r="E44" s="486"/>
    </row>
    <row r="45" spans="1:5" s="262" customFormat="1" ht="12" customHeight="1" thickBot="1" x14ac:dyDescent="0.25">
      <c r="A45" s="98" t="s">
        <v>9</v>
      </c>
      <c r="B45" s="63" t="s">
        <v>341</v>
      </c>
      <c r="C45" s="153">
        <f>SUM(C46:C50)</f>
        <v>0</v>
      </c>
      <c r="D45" s="313">
        <f>SUM(D46:D50)</f>
        <v>0</v>
      </c>
      <c r="E45" s="190">
        <f>SUM(E46:E50)</f>
        <v>0</v>
      </c>
    </row>
    <row r="46" spans="1:5" ht="12" customHeight="1" x14ac:dyDescent="0.2">
      <c r="A46" s="254" t="s">
        <v>67</v>
      </c>
      <c r="B46" s="7" t="s">
        <v>38</v>
      </c>
      <c r="C46" s="327"/>
      <c r="D46" s="65"/>
      <c r="E46" s="325"/>
    </row>
    <row r="47" spans="1:5" ht="12" customHeight="1" x14ac:dyDescent="0.2">
      <c r="A47" s="254" t="s">
        <v>68</v>
      </c>
      <c r="B47" s="6" t="s">
        <v>128</v>
      </c>
      <c r="C47" s="53"/>
      <c r="D47" s="66"/>
      <c r="E47" s="322"/>
    </row>
    <row r="48" spans="1:5" ht="12" customHeight="1" x14ac:dyDescent="0.2">
      <c r="A48" s="254" t="s">
        <v>69</v>
      </c>
      <c r="B48" s="6" t="s">
        <v>95</v>
      </c>
      <c r="C48" s="53"/>
      <c r="D48" s="66"/>
      <c r="E48" s="322"/>
    </row>
    <row r="49" spans="1:5" ht="12" customHeight="1" x14ac:dyDescent="0.2">
      <c r="A49" s="254" t="s">
        <v>70</v>
      </c>
      <c r="B49" s="6" t="s">
        <v>129</v>
      </c>
      <c r="C49" s="53"/>
      <c r="D49" s="66"/>
      <c r="E49" s="322"/>
    </row>
    <row r="50" spans="1:5" ht="12" customHeight="1" thickBot="1" x14ac:dyDescent="0.25">
      <c r="A50" s="254" t="s">
        <v>102</v>
      </c>
      <c r="B50" s="6" t="s">
        <v>130</v>
      </c>
      <c r="C50" s="53"/>
      <c r="D50" s="66"/>
      <c r="E50" s="322"/>
    </row>
    <row r="51" spans="1:5" ht="12" customHeight="1" thickBot="1" x14ac:dyDescent="0.25">
      <c r="A51" s="98" t="s">
        <v>10</v>
      </c>
      <c r="B51" s="63" t="s">
        <v>342</v>
      </c>
      <c r="C51" s="153">
        <f>SUM(C52:C54)</f>
        <v>0</v>
      </c>
      <c r="D51" s="313">
        <f>SUM(D52:D54)</f>
        <v>0</v>
      </c>
      <c r="E51" s="190">
        <f>SUM(E52:E54)</f>
        <v>0</v>
      </c>
    </row>
    <row r="52" spans="1:5" s="262" customFormat="1" ht="12" customHeight="1" x14ac:dyDescent="0.2">
      <c r="A52" s="254" t="s">
        <v>73</v>
      </c>
      <c r="B52" s="7" t="s">
        <v>159</v>
      </c>
      <c r="C52" s="327"/>
      <c r="D52" s="65"/>
      <c r="E52" s="325"/>
    </row>
    <row r="53" spans="1:5" ht="12" customHeight="1" x14ac:dyDescent="0.2">
      <c r="A53" s="254" t="s">
        <v>74</v>
      </c>
      <c r="B53" s="6" t="s">
        <v>132</v>
      </c>
      <c r="C53" s="53"/>
      <c r="D53" s="66"/>
      <c r="E53" s="322"/>
    </row>
    <row r="54" spans="1:5" ht="12" customHeight="1" x14ac:dyDescent="0.2">
      <c r="A54" s="254" t="s">
        <v>75</v>
      </c>
      <c r="B54" s="6" t="s">
        <v>45</v>
      </c>
      <c r="C54" s="53"/>
      <c r="D54" s="66"/>
      <c r="E54" s="322"/>
    </row>
    <row r="55" spans="1:5" ht="12" customHeight="1" thickBot="1" x14ac:dyDescent="0.25">
      <c r="A55" s="254" t="s">
        <v>76</v>
      </c>
      <c r="B55" s="6" t="s">
        <v>434</v>
      </c>
      <c r="C55" s="53"/>
      <c r="D55" s="66"/>
      <c r="E55" s="322"/>
    </row>
    <row r="56" spans="1:5" ht="15" customHeight="1" thickBot="1" x14ac:dyDescent="0.25">
      <c r="A56" s="98" t="s">
        <v>11</v>
      </c>
      <c r="B56" s="63" t="s">
        <v>5</v>
      </c>
      <c r="C56" s="384"/>
      <c r="D56" s="386"/>
      <c r="E56" s="189"/>
    </row>
    <row r="57" spans="1:5" ht="13.5" thickBot="1" x14ac:dyDescent="0.25">
      <c r="A57" s="98" t="s">
        <v>12</v>
      </c>
      <c r="B57" s="115" t="s">
        <v>438</v>
      </c>
      <c r="C57" s="385">
        <f>+C45+C51+C56</f>
        <v>0</v>
      </c>
      <c r="D57" s="380">
        <f>+D45+D51+D56</f>
        <v>0</v>
      </c>
      <c r="E57" s="193">
        <f>+E45+E51+E56</f>
        <v>0</v>
      </c>
    </row>
    <row r="58" spans="1:5" ht="15" customHeight="1" thickBot="1" x14ac:dyDescent="0.25">
      <c r="C58" s="194"/>
    </row>
    <row r="59" spans="1:5" ht="14.25" customHeight="1" thickBot="1" x14ac:dyDescent="0.25">
      <c r="A59" s="390" t="s">
        <v>531</v>
      </c>
      <c r="B59" s="391"/>
      <c r="C59" s="378"/>
      <c r="D59" s="378"/>
      <c r="E59" s="377"/>
    </row>
    <row r="60" spans="1:5" ht="13.5" thickBot="1" x14ac:dyDescent="0.25">
      <c r="A60" s="392" t="s">
        <v>532</v>
      </c>
      <c r="B60" s="393"/>
      <c r="C60" s="378"/>
      <c r="D60" s="378"/>
      <c r="E60" s="377"/>
    </row>
  </sheetData>
  <sheetProtection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F0B61-0293-4E33-86D3-2FB25F56D4DA}">
  <sheetPr>
    <tabColor rgb="FF92D050"/>
  </sheetPr>
  <dimension ref="A1:G26"/>
  <sheetViews>
    <sheetView tabSelected="1" zoomScale="130" zoomScaleNormal="130" workbookViewId="0">
      <selection activeCell="G21" sqref="G21"/>
    </sheetView>
  </sheetViews>
  <sheetFormatPr defaultRowHeight="12.75" x14ac:dyDescent="0.2"/>
  <cols>
    <col min="1" max="1" width="5.5" style="31" customWidth="1"/>
    <col min="2" max="2" width="33.1640625" style="31" customWidth="1"/>
    <col min="3" max="3" width="12.33203125" style="31" customWidth="1"/>
    <col min="4" max="4" width="11.5" style="31" customWidth="1"/>
    <col min="5" max="5" width="11.33203125" style="31" customWidth="1"/>
    <col min="6" max="6" width="11" style="31" customWidth="1"/>
    <col min="7" max="7" width="14.33203125" style="31" customWidth="1"/>
    <col min="8" max="16384" width="9.33203125" style="31"/>
  </cols>
  <sheetData>
    <row r="1" spans="1:7" ht="43.5" customHeight="1" x14ac:dyDescent="0.25">
      <c r="A1" s="492" t="s">
        <v>3</v>
      </c>
      <c r="B1" s="492"/>
      <c r="C1" s="492"/>
      <c r="D1" s="492"/>
      <c r="E1" s="492"/>
      <c r="F1" s="492"/>
      <c r="G1" s="492"/>
    </row>
    <row r="3" spans="1:7" s="76" customFormat="1" ht="27" customHeight="1" x14ac:dyDescent="0.25">
      <c r="A3" s="74" t="s">
        <v>143</v>
      </c>
      <c r="B3" s="75"/>
      <c r="C3" s="491" t="s">
        <v>541</v>
      </c>
      <c r="D3" s="491"/>
      <c r="E3" s="491"/>
      <c r="F3" s="491"/>
      <c r="G3" s="491"/>
    </row>
    <row r="4" spans="1:7" s="76" customFormat="1" ht="15.75" x14ac:dyDescent="0.25">
      <c r="A4" s="75"/>
      <c r="B4" s="75"/>
      <c r="C4" s="75"/>
      <c r="D4" s="75"/>
      <c r="E4" s="75"/>
      <c r="F4" s="75"/>
      <c r="G4" s="75"/>
    </row>
    <row r="5" spans="1:7" s="76" customFormat="1" ht="24.75" customHeight="1" x14ac:dyDescent="0.25">
      <c r="A5" s="74" t="s">
        <v>144</v>
      </c>
      <c r="B5" s="75"/>
      <c r="C5" s="491" t="s">
        <v>542</v>
      </c>
      <c r="D5" s="491"/>
      <c r="E5" s="491"/>
      <c r="F5" s="491"/>
      <c r="G5" s="75"/>
    </row>
    <row r="6" spans="1:7" s="77" customFormat="1" x14ac:dyDescent="0.2">
      <c r="A6" s="100"/>
      <c r="B6" s="100"/>
      <c r="C6" s="100"/>
      <c r="D6" s="100"/>
      <c r="E6" s="100"/>
      <c r="F6" s="100"/>
      <c r="G6" s="100"/>
    </row>
    <row r="7" spans="1:7" s="78" customFormat="1" ht="15" customHeight="1" x14ac:dyDescent="0.25">
      <c r="A7" s="135" t="s">
        <v>543</v>
      </c>
      <c r="B7" s="134"/>
      <c r="C7" s="134"/>
      <c r="D7" s="121"/>
      <c r="E7" s="121"/>
      <c r="F7" s="121"/>
      <c r="G7" s="121"/>
    </row>
    <row r="8" spans="1:7" s="78" customFormat="1" ht="15" customHeight="1" thickBot="1" x14ac:dyDescent="0.3">
      <c r="A8" s="135" t="s">
        <v>544</v>
      </c>
      <c r="B8" s="121"/>
      <c r="C8" s="121"/>
      <c r="D8" s="134"/>
      <c r="E8" s="121"/>
      <c r="F8" s="121"/>
      <c r="G8" s="395" t="str">
        <f>'6.3.3. sz. mell'!E4</f>
        <v xml:space="preserve"> Forintban!</v>
      </c>
    </row>
    <row r="9" spans="1:7" s="52" customFormat="1" ht="42" customHeight="1" thickBot="1" x14ac:dyDescent="0.25">
      <c r="A9" s="90" t="s">
        <v>7</v>
      </c>
      <c r="B9" s="91" t="s">
        <v>145</v>
      </c>
      <c r="C9" s="91" t="s">
        <v>146</v>
      </c>
      <c r="D9" s="91" t="s">
        <v>147</v>
      </c>
      <c r="E9" s="91" t="s">
        <v>148</v>
      </c>
      <c r="F9" s="91" t="s">
        <v>149</v>
      </c>
      <c r="G9" s="92" t="s">
        <v>41</v>
      </c>
    </row>
    <row r="10" spans="1:7" ht="24" customHeight="1" x14ac:dyDescent="0.2">
      <c r="A10" s="122" t="s">
        <v>9</v>
      </c>
      <c r="B10" s="96" t="s">
        <v>150</v>
      </c>
      <c r="C10" s="79"/>
      <c r="D10" s="79"/>
      <c r="E10" s="79"/>
      <c r="F10" s="79"/>
      <c r="G10" s="123">
        <f t="shared" ref="G10:G15" si="0">SUM(C10:F10)</f>
        <v>0</v>
      </c>
    </row>
    <row r="11" spans="1:7" ht="24" customHeight="1" x14ac:dyDescent="0.2">
      <c r="A11" s="124" t="s">
        <v>10</v>
      </c>
      <c r="B11" s="97" t="s">
        <v>151</v>
      </c>
      <c r="C11" s="80"/>
      <c r="D11" s="80"/>
      <c r="E11" s="80"/>
      <c r="F11" s="80"/>
      <c r="G11" s="125">
        <f t="shared" si="0"/>
        <v>0</v>
      </c>
    </row>
    <row r="12" spans="1:7" ht="24" customHeight="1" x14ac:dyDescent="0.2">
      <c r="A12" s="124" t="s">
        <v>11</v>
      </c>
      <c r="B12" s="97" t="s">
        <v>152</v>
      </c>
      <c r="C12" s="80"/>
      <c r="D12" s="80"/>
      <c r="E12" s="80"/>
      <c r="F12" s="80"/>
      <c r="G12" s="125">
        <f t="shared" si="0"/>
        <v>0</v>
      </c>
    </row>
    <row r="13" spans="1:7" ht="24" customHeight="1" x14ac:dyDescent="0.2">
      <c r="A13" s="124" t="s">
        <v>12</v>
      </c>
      <c r="B13" s="97" t="s">
        <v>153</v>
      </c>
      <c r="C13" s="80"/>
      <c r="D13" s="80"/>
      <c r="E13" s="80"/>
      <c r="F13" s="80"/>
      <c r="G13" s="125">
        <f t="shared" si="0"/>
        <v>0</v>
      </c>
    </row>
    <row r="14" spans="1:7" ht="24" customHeight="1" x14ac:dyDescent="0.2">
      <c r="A14" s="124" t="s">
        <v>13</v>
      </c>
      <c r="B14" s="97" t="s">
        <v>154</v>
      </c>
      <c r="C14" s="80"/>
      <c r="D14" s="80"/>
      <c r="E14" s="80"/>
      <c r="F14" s="80"/>
      <c r="G14" s="125">
        <f t="shared" si="0"/>
        <v>0</v>
      </c>
    </row>
    <row r="15" spans="1:7" ht="24" customHeight="1" thickBot="1" x14ac:dyDescent="0.25">
      <c r="A15" s="126" t="s">
        <v>14</v>
      </c>
      <c r="B15" s="127" t="s">
        <v>155</v>
      </c>
      <c r="C15" s="81"/>
      <c r="D15" s="81"/>
      <c r="E15" s="81"/>
      <c r="F15" s="81">
        <v>0</v>
      </c>
      <c r="G15" s="128">
        <f t="shared" si="0"/>
        <v>0</v>
      </c>
    </row>
    <row r="16" spans="1:7" s="82" customFormat="1" ht="24" customHeight="1" thickBot="1" x14ac:dyDescent="0.25">
      <c r="A16" s="129" t="s">
        <v>15</v>
      </c>
      <c r="B16" s="130" t="s">
        <v>41</v>
      </c>
      <c r="C16" s="131">
        <f>SUM(C10:C15)</f>
        <v>0</v>
      </c>
      <c r="D16" s="131">
        <f>SUM(D10:D15)</f>
        <v>0</v>
      </c>
      <c r="E16" s="131">
        <f>SUM(E10:E15)</f>
        <v>0</v>
      </c>
      <c r="F16" s="131">
        <f>SUM(F10:F15)</f>
        <v>0</v>
      </c>
      <c r="G16" s="439">
        <v>0</v>
      </c>
    </row>
    <row r="17" spans="1:7" s="77" customFormat="1" x14ac:dyDescent="0.2">
      <c r="A17" s="100"/>
      <c r="B17" s="100"/>
      <c r="C17" s="100"/>
      <c r="D17" s="100"/>
      <c r="E17" s="100"/>
      <c r="F17" s="100"/>
      <c r="G17" s="100"/>
    </row>
    <row r="18" spans="1:7" s="77" customFormat="1" x14ac:dyDescent="0.2">
      <c r="A18" s="100"/>
      <c r="B18" s="100"/>
      <c r="C18" s="100"/>
      <c r="D18" s="100"/>
      <c r="E18" s="100"/>
      <c r="F18" s="100"/>
      <c r="G18" s="100"/>
    </row>
    <row r="19" spans="1:7" s="77" customFormat="1" x14ac:dyDescent="0.2">
      <c r="A19" s="100"/>
      <c r="B19" s="100"/>
      <c r="C19" s="100"/>
      <c r="D19" s="100"/>
      <c r="E19" s="100"/>
      <c r="F19" s="100"/>
      <c r="G19" s="100"/>
    </row>
    <row r="20" spans="1:7" s="77" customFormat="1" ht="15.75" x14ac:dyDescent="0.25">
      <c r="A20" s="76" t="str">
        <f>+CONCATENATE("Sajószöged, ",LEFT(ÖSSZEFÜGGÉSEK!A6,4),". szeptember hó ..19... nap")</f>
        <v>Sajószöged, 2018. szeptember hó ..19... nap</v>
      </c>
      <c r="D20" s="100"/>
      <c r="E20" s="100"/>
      <c r="F20" s="100"/>
      <c r="G20" s="100"/>
    </row>
    <row r="21" spans="1:7" s="77" customFormat="1" x14ac:dyDescent="0.2">
      <c r="A21" s="100"/>
      <c r="B21" s="100"/>
      <c r="C21" s="100"/>
      <c r="D21" s="100"/>
      <c r="E21" s="100"/>
      <c r="F21" s="100"/>
      <c r="G21" s="100"/>
    </row>
    <row r="22" spans="1:7" x14ac:dyDescent="0.2">
      <c r="A22" s="100"/>
      <c r="B22" s="100"/>
      <c r="C22" s="100"/>
      <c r="D22" s="100"/>
      <c r="E22" s="100"/>
      <c r="F22" s="100"/>
      <c r="G22" s="100"/>
    </row>
    <row r="23" spans="1:7" x14ac:dyDescent="0.2">
      <c r="A23" s="100"/>
      <c r="B23" s="100"/>
      <c r="C23" s="77"/>
      <c r="D23" s="77"/>
      <c r="E23" s="77"/>
      <c r="F23" s="77"/>
      <c r="G23" s="100"/>
    </row>
    <row r="24" spans="1:7" ht="13.5" x14ac:dyDescent="0.25">
      <c r="A24" s="100"/>
      <c r="B24" s="100"/>
      <c r="C24" s="132"/>
      <c r="D24" s="133" t="s">
        <v>156</v>
      </c>
      <c r="E24" s="133"/>
      <c r="F24" s="132"/>
      <c r="G24" s="100"/>
    </row>
    <row r="25" spans="1:7" ht="13.5" x14ac:dyDescent="0.25">
      <c r="C25" s="83"/>
      <c r="D25" s="84"/>
      <c r="E25" s="84"/>
      <c r="F25" s="83"/>
    </row>
    <row r="26" spans="1:7" ht="13.5" x14ac:dyDescent="0.25">
      <c r="C26" s="83"/>
      <c r="D26" s="84"/>
      <c r="E26" s="84"/>
      <c r="F26" s="83"/>
    </row>
  </sheetData>
  <mergeCells count="3">
    <mergeCell ref="C3:G3"/>
    <mergeCell ref="C5:F5"/>
    <mergeCell ref="A1:G1"/>
  </mergeCells>
  <phoneticPr fontId="25" type="noConversion"/>
  <printOptions horizontalCentered="1"/>
  <pageMargins left="0.78740157480314965" right="0.78740157480314965" top="1.1499999999999999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&amp;C&amp;"Times New Roman CE,Félkövér"&amp;12
&amp;R&amp;"Times New Roman CE,Félkövér dőlt"&amp;11 7. melléklet 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97F6A-9B02-48AE-BC6D-CFE9E7FE34F4}">
  <dimension ref="A1"/>
  <sheetViews>
    <sheetView workbookViewId="0">
      <selection activeCell="Q33" sqref="Q33"/>
    </sheetView>
  </sheetViews>
  <sheetFormatPr defaultRowHeight="12.75" x14ac:dyDescent="0.2"/>
  <sheetData/>
  <phoneticPr fontId="2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16</vt:i4>
      </vt:variant>
    </vt:vector>
  </HeadingPairs>
  <TitlesOfParts>
    <vt:vector size="41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ELLENŐRZÉS-1.sz.2.a.sz.2.b.sz.</vt:lpstr>
      <vt:lpstr>3.sz.mell.</vt:lpstr>
      <vt:lpstr>4.sz.mell.</vt:lpstr>
      <vt:lpstr>5. sz. mell. </vt:lpstr>
      <vt:lpstr>6.1. sz. mell</vt:lpstr>
      <vt:lpstr>6.1.1. sz. mell</vt:lpstr>
      <vt:lpstr>6.1.2. sz. mell</vt:lpstr>
      <vt:lpstr>6.1.3. sz. mell</vt:lpstr>
      <vt:lpstr>6.2. sz. mell</vt:lpstr>
      <vt:lpstr>6.2.1. sz. mell</vt:lpstr>
      <vt:lpstr>6.2.2. sz. mell</vt:lpstr>
      <vt:lpstr>6.2.3. sz. mell</vt:lpstr>
      <vt:lpstr>6.3. sz. mell</vt:lpstr>
      <vt:lpstr>6.3.1. sz. mell</vt:lpstr>
      <vt:lpstr>6.3.2. sz. mell</vt:lpstr>
      <vt:lpstr>6.3.3. sz. mell</vt:lpstr>
      <vt:lpstr>7. sz. mell.</vt:lpstr>
      <vt:lpstr>Munka1</vt:lpstr>
      <vt:lpstr>'6.1. sz. mell'!Nyomtatási_cím</vt:lpstr>
      <vt:lpstr>'6.1.1. sz. mell'!Nyomtatási_cím</vt:lpstr>
      <vt:lpstr>'6.1.2. sz. mell'!Nyomtatási_cím</vt:lpstr>
      <vt:lpstr>'6.1.3. sz. mell'!Nyomtatási_cím</vt:lpstr>
      <vt:lpstr>'6.2. sz. mell'!Nyomtatási_cím</vt:lpstr>
      <vt:lpstr>'6.2.1. sz. mell'!Nyomtatási_cím</vt:lpstr>
      <vt:lpstr>'6.2.2. sz. mell'!Nyomtatási_cím</vt:lpstr>
      <vt:lpstr>'6.2.3. sz. mell'!Nyomtatási_cím</vt:lpstr>
      <vt:lpstr>'6.3. sz. mell'!Nyomtatási_cím</vt:lpstr>
      <vt:lpstr>'6.3.1. sz. mell'!Nyomtatási_cím</vt:lpstr>
      <vt:lpstr>'6.3.2. sz. mell'!Nyomtatási_cím</vt:lpstr>
      <vt:lpstr>'6.3.3. sz. mell'!Nyomtatási_cím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2018-09-19T14:33:57Z</cp:lastPrinted>
  <dcterms:created xsi:type="dcterms:W3CDTF">1999-10-30T10:30:45Z</dcterms:created>
  <dcterms:modified xsi:type="dcterms:W3CDTF">2026-09-19T11:23:51Z</dcterms:modified>
</cp:coreProperties>
</file>