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80426\"/>
    </mc:Choice>
  </mc:AlternateContent>
  <xr:revisionPtr revIDLastSave="0" documentId="8_{CBEDB415-47DB-4F71-AEDC-1053EE1FFFD9}" xr6:coauthVersionLast="47" xr6:coauthVersionMax="47" xr10:uidLastSave="{00000000-0000-0000-0000-000000000000}"/>
  <bookViews>
    <workbookView xWindow="-120" yWindow="-120" windowWidth="29040" windowHeight="16440" tabRatio="727" firstSheet="3" activeTab="4" xr2:uid="{780FB328-A905-4351-AE1D-87E55B6BF73C}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1.1. sz. mell." sheetId="119" r:id="rId21"/>
    <sheet name="8.1.2. sz. mell." sheetId="120" r:id="rId22"/>
    <sheet name="8.1.3. sz. mell." sheetId="121" r:id="rId23"/>
    <sheet name="9. sz. mell" sheetId="107" r:id="rId24"/>
    <sheet name="1.tájékoztató" sheetId="95" r:id="rId25"/>
    <sheet name="2. tájékoztató tábla" sheetId="96" r:id="rId26"/>
    <sheet name="3. tájékoztató tábla" sheetId="97" r:id="rId27"/>
    <sheet name="4. tájékoztató tábla" sheetId="98" r:id="rId28"/>
    <sheet name="5. tájékoztató tábla" sheetId="99" r:id="rId29"/>
    <sheet name="6. tájékoztató tábla" sheetId="100" r:id="rId30"/>
    <sheet name="7.1. tájékoztató tábla" sheetId="130" r:id="rId31"/>
    <sheet name="7.2. tájékoztató tábla" sheetId="131" r:id="rId32"/>
    <sheet name="7.3. tájékoztató tábla" sheetId="103" r:id="rId33"/>
    <sheet name="7.4. tájékoztató tábla" sheetId="104" r:id="rId34"/>
    <sheet name="8. tájékoztató tábla" sheetId="105" r:id="rId35"/>
    <sheet name="9. tájékoztató tábla" sheetId="106" r:id="rId36"/>
    <sheet name="Munka1" sheetId="94" r:id="rId37"/>
  </sheets>
  <definedNames>
    <definedName name="_ftn1" localSheetId="32">'7.3. tájékoztató tábla'!$A$27</definedName>
    <definedName name="_ftnref1" localSheetId="32">'7.3. tájékoztató tábla'!$A$18</definedName>
    <definedName name="_xlnm.Print_Titles" localSheetId="11">'6.1. sz. mell'!$1:$6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30">'7.1. tájékoztató tábla'!$2:$6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'8.1.1. sz. mell.'!$1:$6</definedName>
    <definedName name="_xlnm.Print_Titles" localSheetId="21">'8.1.2. sz. mell.'!$1:$6</definedName>
    <definedName name="_xlnm.Print_Titles" localSheetId="22">'8.1.3.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24">'1.tájékoztató'!$A$1:$E$145</definedName>
    <definedName name="_xlnm.Print_Area" localSheetId="5">'2.1.sz.mell  '!$A$1:$J$32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03" l="1"/>
  <c r="D39" i="103" s="1"/>
  <c r="D15" i="103"/>
  <c r="D10" i="103"/>
  <c r="C18" i="131"/>
  <c r="C14" i="131"/>
  <c r="C21" i="131"/>
  <c r="E67" i="130"/>
  <c r="D67" i="130"/>
  <c r="C67" i="130"/>
  <c r="E63" i="130"/>
  <c r="D63" i="130"/>
  <c r="C63" i="130"/>
  <c r="E59" i="130"/>
  <c r="D59" i="130"/>
  <c r="C59" i="130"/>
  <c r="E54" i="130"/>
  <c r="D54" i="130"/>
  <c r="C54" i="130"/>
  <c r="E45" i="130"/>
  <c r="D45" i="130"/>
  <c r="C45" i="130"/>
  <c r="E40" i="130"/>
  <c r="D40" i="130"/>
  <c r="C40" i="130"/>
  <c r="C34" i="130" s="1"/>
  <c r="E35" i="130"/>
  <c r="D35" i="130"/>
  <c r="D34" i="130" s="1"/>
  <c r="C35" i="130"/>
  <c r="E34" i="130"/>
  <c r="E29" i="130"/>
  <c r="D29" i="130"/>
  <c r="C29" i="130"/>
  <c r="E24" i="130"/>
  <c r="D24" i="130"/>
  <c r="C24" i="130"/>
  <c r="E19" i="130"/>
  <c r="D19" i="130"/>
  <c r="C19" i="130"/>
  <c r="C8" i="130" s="1"/>
  <c r="E14" i="130"/>
  <c r="E8" i="130" s="1"/>
  <c r="E51" i="130" s="1"/>
  <c r="E69" i="130" s="1"/>
  <c r="D14" i="130"/>
  <c r="C14" i="130"/>
  <c r="E9" i="130"/>
  <c r="D9" i="130"/>
  <c r="D8" i="130"/>
  <c r="D51" i="130" s="1"/>
  <c r="D69" i="130" s="1"/>
  <c r="C9" i="130"/>
  <c r="G17" i="63"/>
  <c r="G16" i="63"/>
  <c r="G15" i="63"/>
  <c r="G14" i="63"/>
  <c r="G13" i="63"/>
  <c r="G12" i="63"/>
  <c r="G11" i="63"/>
  <c r="G10" i="63"/>
  <c r="G9" i="63"/>
  <c r="G7" i="63"/>
  <c r="G6" i="63"/>
  <c r="G5" i="63"/>
  <c r="A59" i="71"/>
  <c r="M64" i="71"/>
  <c r="L64" i="71"/>
  <c r="K64" i="71"/>
  <c r="K57" i="71"/>
  <c r="J57" i="71"/>
  <c r="I57" i="71"/>
  <c r="H57" i="71"/>
  <c r="G57" i="71"/>
  <c r="F57" i="71"/>
  <c r="E57" i="71"/>
  <c r="D57" i="71"/>
  <c r="C57" i="71"/>
  <c r="B57" i="71"/>
  <c r="M56" i="71"/>
  <c r="L56" i="71"/>
  <c r="M55" i="71"/>
  <c r="L55" i="71"/>
  <c r="M54" i="71"/>
  <c r="L54" i="71"/>
  <c r="L53" i="71"/>
  <c r="L52" i="71"/>
  <c r="L51" i="71"/>
  <c r="K48" i="71"/>
  <c r="J48" i="71"/>
  <c r="I48" i="71"/>
  <c r="H48" i="71"/>
  <c r="G48" i="71"/>
  <c r="F48" i="71"/>
  <c r="E48" i="71"/>
  <c r="D48" i="71"/>
  <c r="C48" i="71"/>
  <c r="M48" i="71"/>
  <c r="B48" i="71"/>
  <c r="M47" i="71"/>
  <c r="L47" i="71"/>
  <c r="M46" i="71"/>
  <c r="L46" i="71"/>
  <c r="M45" i="71"/>
  <c r="L45" i="71"/>
  <c r="M44" i="71"/>
  <c r="L44" i="71"/>
  <c r="M42" i="71"/>
  <c r="L42" i="71"/>
  <c r="M41" i="71"/>
  <c r="L41" i="71"/>
  <c r="L48" i="71"/>
  <c r="M39" i="71"/>
  <c r="K39" i="71"/>
  <c r="J39" i="71"/>
  <c r="M35" i="71"/>
  <c r="L60" i="71"/>
  <c r="E34" i="95"/>
  <c r="A2" i="105"/>
  <c r="E140" i="108"/>
  <c r="E145" i="108" s="1"/>
  <c r="D140" i="108"/>
  <c r="C140" i="108"/>
  <c r="E135" i="108"/>
  <c r="D135" i="108"/>
  <c r="C135" i="108"/>
  <c r="E130" i="108"/>
  <c r="D130" i="108"/>
  <c r="D145" i="108" s="1"/>
  <c r="C130" i="108"/>
  <c r="C145" i="108" s="1"/>
  <c r="E126" i="108"/>
  <c r="D126" i="108"/>
  <c r="C126" i="108"/>
  <c r="E122" i="108"/>
  <c r="E125" i="108" s="1"/>
  <c r="E146" i="108" s="1"/>
  <c r="D122" i="108"/>
  <c r="E108" i="108"/>
  <c r="D108" i="108"/>
  <c r="C108" i="108"/>
  <c r="E92" i="108"/>
  <c r="D92" i="108"/>
  <c r="D125" i="108" s="1"/>
  <c r="C92" i="108"/>
  <c r="C125" i="108" s="1"/>
  <c r="E78" i="108"/>
  <c r="D78" i="108"/>
  <c r="C78" i="108"/>
  <c r="E74" i="108"/>
  <c r="D74" i="108"/>
  <c r="C74" i="108"/>
  <c r="C84" i="108" s="1"/>
  <c r="C151" i="108" s="1"/>
  <c r="E71" i="108"/>
  <c r="D71" i="108"/>
  <c r="C71" i="108"/>
  <c r="E66" i="108"/>
  <c r="D66" i="108"/>
  <c r="D84" i="108" s="1"/>
  <c r="C66" i="108"/>
  <c r="E62" i="108"/>
  <c r="E84" i="108" s="1"/>
  <c r="E151" i="108" s="1"/>
  <c r="D62" i="108"/>
  <c r="C62" i="108"/>
  <c r="E56" i="108"/>
  <c r="D56" i="108"/>
  <c r="C56" i="108"/>
  <c r="E51" i="108"/>
  <c r="D51" i="108"/>
  <c r="C51" i="108"/>
  <c r="E45" i="108"/>
  <c r="D45" i="108"/>
  <c r="C45" i="108"/>
  <c r="E34" i="108"/>
  <c r="E61" i="108" s="1"/>
  <c r="D34" i="108"/>
  <c r="C34" i="108"/>
  <c r="E27" i="108"/>
  <c r="D27" i="108"/>
  <c r="C27" i="108"/>
  <c r="E20" i="108"/>
  <c r="D20" i="108"/>
  <c r="C20" i="108"/>
  <c r="E13" i="108"/>
  <c r="D13" i="108"/>
  <c r="C13" i="108"/>
  <c r="E6" i="108"/>
  <c r="D6" i="108"/>
  <c r="D61" i="108"/>
  <c r="C6" i="108"/>
  <c r="C61" i="108" s="1"/>
  <c r="E34" i="1"/>
  <c r="E50" i="119"/>
  <c r="D50" i="119"/>
  <c r="C50" i="119"/>
  <c r="E44" i="119"/>
  <c r="E55" i="119" s="1"/>
  <c r="D44" i="119"/>
  <c r="D55" i="119" s="1"/>
  <c r="C44" i="119"/>
  <c r="C55" i="119" s="1"/>
  <c r="E37" i="119"/>
  <c r="D37" i="119"/>
  <c r="C37" i="119"/>
  <c r="E30" i="119"/>
  <c r="D30" i="119"/>
  <c r="C30" i="119"/>
  <c r="E26" i="119"/>
  <c r="D26" i="119"/>
  <c r="C26" i="119"/>
  <c r="E20" i="119"/>
  <c r="D20" i="119"/>
  <c r="C20" i="119"/>
  <c r="E9" i="119"/>
  <c r="E36" i="119" s="1"/>
  <c r="E41" i="119" s="1"/>
  <c r="D9" i="119"/>
  <c r="D36" i="119" s="1"/>
  <c r="D41" i="119" s="1"/>
  <c r="C9" i="119"/>
  <c r="C36" i="119"/>
  <c r="C41" i="119" s="1"/>
  <c r="E50" i="116"/>
  <c r="D50" i="116"/>
  <c r="C50" i="116"/>
  <c r="E44" i="116"/>
  <c r="E55" i="116"/>
  <c r="D44" i="116"/>
  <c r="D55" i="116"/>
  <c r="C44" i="116"/>
  <c r="C55" i="116" s="1"/>
  <c r="E36" i="116"/>
  <c r="D36" i="116"/>
  <c r="C36" i="116"/>
  <c r="E29" i="116"/>
  <c r="D29" i="116"/>
  <c r="D35" i="116" s="1"/>
  <c r="D40" i="116" s="1"/>
  <c r="C29" i="116"/>
  <c r="C35" i="116" s="1"/>
  <c r="C40" i="116" s="1"/>
  <c r="E25" i="116"/>
  <c r="D25" i="116"/>
  <c r="C25" i="116"/>
  <c r="E19" i="116"/>
  <c r="D19" i="116"/>
  <c r="C19" i="116"/>
  <c r="E8" i="116"/>
  <c r="E35" i="116"/>
  <c r="E40" i="116" s="1"/>
  <c r="D8" i="116"/>
  <c r="C8" i="116"/>
  <c r="E140" i="113"/>
  <c r="D140" i="113"/>
  <c r="D145" i="113" s="1"/>
  <c r="C140" i="113"/>
  <c r="E134" i="113"/>
  <c r="D134" i="113"/>
  <c r="C134" i="113"/>
  <c r="E129" i="113"/>
  <c r="D129" i="113"/>
  <c r="C129" i="113"/>
  <c r="C145" i="113" s="1"/>
  <c r="E125" i="113"/>
  <c r="E145" i="113" s="1"/>
  <c r="D125" i="113"/>
  <c r="C125" i="113"/>
  <c r="E121" i="113"/>
  <c r="E124" i="113" s="1"/>
  <c r="D121" i="113"/>
  <c r="C121" i="113"/>
  <c r="E107" i="113"/>
  <c r="D107" i="113"/>
  <c r="C107" i="113"/>
  <c r="E91" i="113"/>
  <c r="D91" i="113"/>
  <c r="D124" i="113" s="1"/>
  <c r="C91" i="113"/>
  <c r="C124" i="113" s="1"/>
  <c r="C146" i="113" s="1"/>
  <c r="E80" i="113"/>
  <c r="D80" i="113"/>
  <c r="C80" i="113"/>
  <c r="E76" i="113"/>
  <c r="D76" i="113"/>
  <c r="D86" i="113" s="1"/>
  <c r="C76" i="113"/>
  <c r="E73" i="113"/>
  <c r="D73" i="113"/>
  <c r="C73" i="113"/>
  <c r="E68" i="113"/>
  <c r="D68" i="113"/>
  <c r="C68" i="113"/>
  <c r="E64" i="113"/>
  <c r="E86" i="113" s="1"/>
  <c r="D64" i="113"/>
  <c r="C64" i="113"/>
  <c r="C86" i="113" s="1"/>
  <c r="E58" i="113"/>
  <c r="D58" i="113"/>
  <c r="C58" i="113"/>
  <c r="E53" i="113"/>
  <c r="D53" i="113"/>
  <c r="C53" i="113"/>
  <c r="E47" i="113"/>
  <c r="D47" i="113"/>
  <c r="C47" i="113"/>
  <c r="E36" i="113"/>
  <c r="D36" i="113"/>
  <c r="C36" i="113"/>
  <c r="E29" i="113"/>
  <c r="D29" i="113"/>
  <c r="C29" i="113"/>
  <c r="E22" i="113"/>
  <c r="D22" i="113"/>
  <c r="C22" i="113"/>
  <c r="E15" i="113"/>
  <c r="E63" i="113" s="1"/>
  <c r="D15" i="113"/>
  <c r="D63" i="113" s="1"/>
  <c r="C15" i="113"/>
  <c r="E8" i="113"/>
  <c r="D8" i="113"/>
  <c r="C8" i="113"/>
  <c r="C63" i="113" s="1"/>
  <c r="C87" i="113" s="1"/>
  <c r="E1" i="3"/>
  <c r="E1" i="121"/>
  <c r="E1" i="120"/>
  <c r="E1" i="119"/>
  <c r="E1" i="84"/>
  <c r="E1" i="118"/>
  <c r="E1" i="117"/>
  <c r="E1" i="116"/>
  <c r="H1" i="63"/>
  <c r="E2" i="108"/>
  <c r="E88" i="108" s="1"/>
  <c r="E149" i="108" s="1"/>
  <c r="E88" i="1"/>
  <c r="E149" i="1"/>
  <c r="D27" i="95"/>
  <c r="E27" i="95"/>
  <c r="C27" i="95"/>
  <c r="E30" i="115"/>
  <c r="E29" i="115" s="1"/>
  <c r="E63" i="115" s="1"/>
  <c r="E87" i="115" s="1"/>
  <c r="D30" i="115"/>
  <c r="D29" i="115"/>
  <c r="C29" i="115"/>
  <c r="E30" i="114"/>
  <c r="E29" i="114" s="1"/>
  <c r="D30" i="114"/>
  <c r="D29" i="114"/>
  <c r="C29" i="114"/>
  <c r="D29" i="3"/>
  <c r="E29" i="3"/>
  <c r="C29" i="3"/>
  <c r="E28" i="112"/>
  <c r="E27" i="112" s="1"/>
  <c r="D28" i="112"/>
  <c r="D27" i="112"/>
  <c r="C27" i="112"/>
  <c r="E28" i="111"/>
  <c r="D28" i="111"/>
  <c r="D27" i="111" s="1"/>
  <c r="D61" i="111" s="1"/>
  <c r="E27" i="111"/>
  <c r="C27" i="111"/>
  <c r="C27" i="1"/>
  <c r="B12" i="106"/>
  <c r="B6" i="106"/>
  <c r="C3" i="95"/>
  <c r="C88" i="95"/>
  <c r="N1" i="71"/>
  <c r="A27" i="71"/>
  <c r="M6" i="71"/>
  <c r="F6" i="71"/>
  <c r="K6" i="71"/>
  <c r="D6" i="71"/>
  <c r="G3" i="63"/>
  <c r="E3" i="63"/>
  <c r="E3" i="64" s="1"/>
  <c r="D3" i="63"/>
  <c r="D3" i="64" s="1"/>
  <c r="C1" i="106"/>
  <c r="F1" i="105"/>
  <c r="D8" i="104"/>
  <c r="D14" i="104"/>
  <c r="D38" i="104" s="1"/>
  <c r="A1" i="104"/>
  <c r="A1" i="98"/>
  <c r="J1" i="98"/>
  <c r="I1" i="97"/>
  <c r="K1" i="96"/>
  <c r="D3" i="95"/>
  <c r="D88" i="95"/>
  <c r="E134" i="115"/>
  <c r="D134" i="115"/>
  <c r="C134" i="115"/>
  <c r="E1" i="115"/>
  <c r="E134" i="114"/>
  <c r="D134" i="114"/>
  <c r="C134" i="114"/>
  <c r="E1" i="114"/>
  <c r="E1" i="113"/>
  <c r="E134" i="3"/>
  <c r="D134" i="3"/>
  <c r="C134" i="3"/>
  <c r="H1" i="64"/>
  <c r="A1" i="103"/>
  <c r="A2" i="131"/>
  <c r="A1" i="130"/>
  <c r="H2" i="97"/>
  <c r="G3" i="97"/>
  <c r="F3" i="97"/>
  <c r="E2" i="97"/>
  <c r="I3" i="96"/>
  <c r="H3" i="96"/>
  <c r="G3" i="96"/>
  <c r="F3" i="96"/>
  <c r="E2" i="96"/>
  <c r="E91" i="95"/>
  <c r="E107" i="95"/>
  <c r="E121" i="95"/>
  <c r="E125" i="95"/>
  <c r="E129" i="95"/>
  <c r="E144" i="95" s="1"/>
  <c r="E134" i="95"/>
  <c r="E139" i="95"/>
  <c r="D139" i="95"/>
  <c r="C139" i="95"/>
  <c r="D134" i="95"/>
  <c r="C134" i="95"/>
  <c r="C144" i="95" s="1"/>
  <c r="C145" i="95" s="1"/>
  <c r="D129" i="95"/>
  <c r="C129" i="95"/>
  <c r="D125" i="95"/>
  <c r="D144" i="95" s="1"/>
  <c r="D145" i="95" s="1"/>
  <c r="C125" i="95"/>
  <c r="D121" i="95"/>
  <c r="C121" i="95"/>
  <c r="D107" i="95"/>
  <c r="C107" i="95"/>
  <c r="D91" i="95"/>
  <c r="C91" i="95"/>
  <c r="E6" i="95"/>
  <c r="E13" i="95"/>
  <c r="E20" i="95"/>
  <c r="E45" i="95"/>
  <c r="E51" i="95"/>
  <c r="E56" i="95"/>
  <c r="E62" i="95"/>
  <c r="E66" i="95"/>
  <c r="E71" i="95"/>
  <c r="E74" i="95"/>
  <c r="E78" i="95"/>
  <c r="D78" i="95"/>
  <c r="C78" i="95"/>
  <c r="D74" i="95"/>
  <c r="C74" i="95"/>
  <c r="D71" i="95"/>
  <c r="C71" i="95"/>
  <c r="D66" i="95"/>
  <c r="C66" i="95"/>
  <c r="D62" i="95"/>
  <c r="C62" i="95"/>
  <c r="D56" i="95"/>
  <c r="C56" i="95"/>
  <c r="D51" i="95"/>
  <c r="C51" i="95"/>
  <c r="D45" i="95"/>
  <c r="C45" i="95"/>
  <c r="D34" i="95"/>
  <c r="C34" i="95"/>
  <c r="D20" i="95"/>
  <c r="C20" i="95"/>
  <c r="D13" i="95"/>
  <c r="C13" i="95"/>
  <c r="D6" i="95"/>
  <c r="C6" i="95"/>
  <c r="E50" i="121"/>
  <c r="D50" i="121"/>
  <c r="C50" i="121"/>
  <c r="E44" i="121"/>
  <c r="E55" i="121"/>
  <c r="D44" i="121"/>
  <c r="D55" i="121" s="1"/>
  <c r="C44" i="121"/>
  <c r="C55" i="121" s="1"/>
  <c r="E36" i="121"/>
  <c r="D36" i="121"/>
  <c r="C36" i="121"/>
  <c r="E29" i="121"/>
  <c r="D29" i="121"/>
  <c r="C29" i="121"/>
  <c r="E25" i="121"/>
  <c r="D25" i="121"/>
  <c r="C25" i="121"/>
  <c r="C35" i="121" s="1"/>
  <c r="C40" i="121" s="1"/>
  <c r="E19" i="121"/>
  <c r="D19" i="121"/>
  <c r="C19" i="121"/>
  <c r="E8" i="121"/>
  <c r="E35" i="121" s="1"/>
  <c r="E40" i="121" s="1"/>
  <c r="D8" i="121"/>
  <c r="D35" i="121"/>
  <c r="D40" i="121" s="1"/>
  <c r="C8" i="121"/>
  <c r="E50" i="120"/>
  <c r="D50" i="120"/>
  <c r="D55" i="120" s="1"/>
  <c r="C50" i="120"/>
  <c r="E44" i="120"/>
  <c r="E55" i="120" s="1"/>
  <c r="D44" i="120"/>
  <c r="C44" i="120"/>
  <c r="C55" i="120" s="1"/>
  <c r="E36" i="120"/>
  <c r="D36" i="120"/>
  <c r="C36" i="120"/>
  <c r="E29" i="120"/>
  <c r="D29" i="120"/>
  <c r="C29" i="120"/>
  <c r="E25" i="120"/>
  <c r="D25" i="120"/>
  <c r="C25" i="120"/>
  <c r="E19" i="120"/>
  <c r="D19" i="120"/>
  <c r="D35" i="120" s="1"/>
  <c r="D40" i="120" s="1"/>
  <c r="C19" i="120"/>
  <c r="E8" i="120"/>
  <c r="E35" i="120"/>
  <c r="E40" i="120" s="1"/>
  <c r="D8" i="120"/>
  <c r="C8" i="120"/>
  <c r="C35" i="120" s="1"/>
  <c r="C40" i="120" s="1"/>
  <c r="E8" i="119"/>
  <c r="D8" i="119"/>
  <c r="D44" i="84"/>
  <c r="E44" i="84"/>
  <c r="E55" i="84" s="1"/>
  <c r="D50" i="84"/>
  <c r="E50" i="84"/>
  <c r="C50" i="84"/>
  <c r="C44" i="84"/>
  <c r="D8" i="84"/>
  <c r="D35" i="84" s="1"/>
  <c r="D40" i="84" s="1"/>
  <c r="E8" i="84"/>
  <c r="D19" i="84"/>
  <c r="E19" i="84"/>
  <c r="D25" i="84"/>
  <c r="E25" i="84"/>
  <c r="D29" i="84"/>
  <c r="E29" i="84"/>
  <c r="D36" i="84"/>
  <c r="E36" i="84"/>
  <c r="C36" i="84"/>
  <c r="C29" i="84"/>
  <c r="C35" i="84" s="1"/>
  <c r="C40" i="84" s="1"/>
  <c r="C25" i="84"/>
  <c r="C19" i="84"/>
  <c r="C8" i="84"/>
  <c r="E50" i="118"/>
  <c r="E55" i="118" s="1"/>
  <c r="D50" i="118"/>
  <c r="C50" i="118"/>
  <c r="E44" i="118"/>
  <c r="D44" i="118"/>
  <c r="D55" i="118" s="1"/>
  <c r="C44" i="118"/>
  <c r="C55" i="118" s="1"/>
  <c r="E36" i="118"/>
  <c r="D36" i="118"/>
  <c r="C36" i="118"/>
  <c r="E29" i="118"/>
  <c r="D29" i="118"/>
  <c r="C29" i="118"/>
  <c r="C35" i="118"/>
  <c r="C40" i="118" s="1"/>
  <c r="E25" i="118"/>
  <c r="D25" i="118"/>
  <c r="C25" i="118"/>
  <c r="E19" i="118"/>
  <c r="D19" i="118"/>
  <c r="D35" i="118" s="1"/>
  <c r="D40" i="118" s="1"/>
  <c r="C19" i="118"/>
  <c r="E8" i="118"/>
  <c r="E35" i="118" s="1"/>
  <c r="E40" i="118" s="1"/>
  <c r="D8" i="118"/>
  <c r="C8" i="118"/>
  <c r="E50" i="117"/>
  <c r="D50" i="117"/>
  <c r="D55" i="117" s="1"/>
  <c r="C50" i="117"/>
  <c r="C55" i="117" s="1"/>
  <c r="E44" i="117"/>
  <c r="E55" i="117"/>
  <c r="D44" i="117"/>
  <c r="C44" i="117"/>
  <c r="E36" i="117"/>
  <c r="D36" i="117"/>
  <c r="C36" i="117"/>
  <c r="E29" i="117"/>
  <c r="D29" i="117"/>
  <c r="C29" i="117"/>
  <c r="E25" i="117"/>
  <c r="D25" i="117"/>
  <c r="C25" i="117"/>
  <c r="E19" i="117"/>
  <c r="D19" i="117"/>
  <c r="C19" i="117"/>
  <c r="E8" i="117"/>
  <c r="E35" i="117" s="1"/>
  <c r="E40" i="117" s="1"/>
  <c r="D8" i="117"/>
  <c r="C8" i="117"/>
  <c r="C35" i="117"/>
  <c r="C40" i="117" s="1"/>
  <c r="D44" i="79"/>
  <c r="D55" i="79" s="1"/>
  <c r="E44" i="79"/>
  <c r="D50" i="79"/>
  <c r="E50" i="79"/>
  <c r="C50" i="79"/>
  <c r="C44" i="79"/>
  <c r="D8" i="79"/>
  <c r="D35" i="79"/>
  <c r="D40" i="79" s="1"/>
  <c r="E8" i="79"/>
  <c r="D19" i="79"/>
  <c r="E19" i="79"/>
  <c r="D25" i="79"/>
  <c r="E25" i="79"/>
  <c r="D29" i="79"/>
  <c r="E29" i="79"/>
  <c r="D36" i="79"/>
  <c r="E36" i="79"/>
  <c r="C36" i="79"/>
  <c r="C29" i="79"/>
  <c r="C25" i="79"/>
  <c r="C19" i="79"/>
  <c r="C8" i="79"/>
  <c r="C35" i="79"/>
  <c r="C40" i="79" s="1"/>
  <c r="E1" i="79"/>
  <c r="E140" i="115"/>
  <c r="D140" i="115"/>
  <c r="C140" i="115"/>
  <c r="E129" i="115"/>
  <c r="E145" i="115" s="1"/>
  <c r="D129" i="115"/>
  <c r="C129" i="115"/>
  <c r="E125" i="115"/>
  <c r="D125" i="115"/>
  <c r="D145" i="115" s="1"/>
  <c r="C125" i="115"/>
  <c r="C145" i="115" s="1"/>
  <c r="E121" i="115"/>
  <c r="D121" i="115"/>
  <c r="C121" i="115"/>
  <c r="E107" i="115"/>
  <c r="D107" i="115"/>
  <c r="C107" i="115"/>
  <c r="E91" i="115"/>
  <c r="E124" i="115"/>
  <c r="E146" i="115" s="1"/>
  <c r="D91" i="115"/>
  <c r="C91" i="115"/>
  <c r="C124" i="115" s="1"/>
  <c r="E80" i="115"/>
  <c r="D80" i="115"/>
  <c r="C80" i="115"/>
  <c r="C86" i="115" s="1"/>
  <c r="E76" i="115"/>
  <c r="D76" i="115"/>
  <c r="C76" i="115"/>
  <c r="E73" i="115"/>
  <c r="D73" i="115"/>
  <c r="C73" i="115"/>
  <c r="E68" i="115"/>
  <c r="D68" i="115"/>
  <c r="C68" i="115"/>
  <c r="E64" i="115"/>
  <c r="E86" i="115" s="1"/>
  <c r="D64" i="115"/>
  <c r="C64" i="115"/>
  <c r="E58" i="115"/>
  <c r="D58" i="115"/>
  <c r="C58" i="115"/>
  <c r="E53" i="115"/>
  <c r="D53" i="115"/>
  <c r="C53" i="115"/>
  <c r="E47" i="115"/>
  <c r="D47" i="115"/>
  <c r="C47" i="115"/>
  <c r="E36" i="115"/>
  <c r="D36" i="115"/>
  <c r="C36" i="115"/>
  <c r="E22" i="115"/>
  <c r="D22" i="115"/>
  <c r="C22" i="115"/>
  <c r="E15" i="115"/>
  <c r="D15" i="115"/>
  <c r="C15" i="115"/>
  <c r="C63" i="115" s="1"/>
  <c r="C87" i="115" s="1"/>
  <c r="E8" i="115"/>
  <c r="D8" i="115"/>
  <c r="C8" i="115"/>
  <c r="E140" i="114"/>
  <c r="E145" i="114" s="1"/>
  <c r="D140" i="114"/>
  <c r="C140" i="114"/>
  <c r="E129" i="114"/>
  <c r="D129" i="114"/>
  <c r="C129" i="114"/>
  <c r="E125" i="114"/>
  <c r="D125" i="114"/>
  <c r="D145" i="114" s="1"/>
  <c r="C125" i="114"/>
  <c r="C145" i="114" s="1"/>
  <c r="E121" i="114"/>
  <c r="D121" i="114"/>
  <c r="C121" i="114"/>
  <c r="E107" i="114"/>
  <c r="D107" i="114"/>
  <c r="D124" i="114" s="1"/>
  <c r="D146" i="114" s="1"/>
  <c r="C107" i="114"/>
  <c r="E91" i="114"/>
  <c r="E124" i="114" s="1"/>
  <c r="E146" i="114" s="1"/>
  <c r="D91" i="114"/>
  <c r="C91" i="114"/>
  <c r="C124" i="114" s="1"/>
  <c r="C146" i="114" s="1"/>
  <c r="E80" i="114"/>
  <c r="D80" i="114"/>
  <c r="C80" i="114"/>
  <c r="E76" i="114"/>
  <c r="D76" i="114"/>
  <c r="C76" i="114"/>
  <c r="E73" i="114"/>
  <c r="D73" i="114"/>
  <c r="C73" i="114"/>
  <c r="E68" i="114"/>
  <c r="E86" i="114" s="1"/>
  <c r="D68" i="114"/>
  <c r="C68" i="114"/>
  <c r="E64" i="114"/>
  <c r="D64" i="114"/>
  <c r="C64" i="114"/>
  <c r="C86" i="114" s="1"/>
  <c r="E58" i="114"/>
  <c r="D58" i="114"/>
  <c r="C58" i="114"/>
  <c r="E53" i="114"/>
  <c r="D53" i="114"/>
  <c r="C53" i="114"/>
  <c r="E47" i="114"/>
  <c r="D47" i="114"/>
  <c r="C47" i="114"/>
  <c r="E36" i="114"/>
  <c r="D36" i="114"/>
  <c r="C36" i="114"/>
  <c r="E22" i="114"/>
  <c r="D22" i="114"/>
  <c r="D63" i="114" s="1"/>
  <c r="D87" i="114" s="1"/>
  <c r="C22" i="114"/>
  <c r="E15" i="114"/>
  <c r="E63" i="114" s="1"/>
  <c r="D15" i="114"/>
  <c r="C15" i="114"/>
  <c r="E8" i="114"/>
  <c r="D8" i="114"/>
  <c r="C8" i="114"/>
  <c r="C63" i="114" s="1"/>
  <c r="C87" i="114" s="1"/>
  <c r="D91" i="3"/>
  <c r="E91" i="3"/>
  <c r="D107" i="3"/>
  <c r="E107" i="3"/>
  <c r="D121" i="3"/>
  <c r="E121" i="3"/>
  <c r="D125" i="3"/>
  <c r="E125" i="3"/>
  <c r="E145" i="3" s="1"/>
  <c r="E146" i="3" s="1"/>
  <c r="D129" i="3"/>
  <c r="E129" i="3"/>
  <c r="D140" i="3"/>
  <c r="E140" i="3"/>
  <c r="C140" i="3"/>
  <c r="C129" i="3"/>
  <c r="C145" i="3"/>
  <c r="C125" i="3"/>
  <c r="C121" i="3"/>
  <c r="C107" i="3"/>
  <c r="C91" i="3"/>
  <c r="D8" i="3"/>
  <c r="E8" i="3"/>
  <c r="D15" i="3"/>
  <c r="E15" i="3"/>
  <c r="D22" i="3"/>
  <c r="E22" i="3"/>
  <c r="D36" i="3"/>
  <c r="E36" i="3"/>
  <c r="D47" i="3"/>
  <c r="E47" i="3"/>
  <c r="D53" i="3"/>
  <c r="E53" i="3"/>
  <c r="D58" i="3"/>
  <c r="E58" i="3"/>
  <c r="D64" i="3"/>
  <c r="E64" i="3"/>
  <c r="D68" i="3"/>
  <c r="E68" i="3"/>
  <c r="D73" i="3"/>
  <c r="D86" i="3"/>
  <c r="E73" i="3"/>
  <c r="D76" i="3"/>
  <c r="E76" i="3"/>
  <c r="D80" i="3"/>
  <c r="E80" i="3"/>
  <c r="C80" i="3"/>
  <c r="C76" i="3"/>
  <c r="C73" i="3"/>
  <c r="C68" i="3"/>
  <c r="C64" i="3"/>
  <c r="C58" i="3"/>
  <c r="C53" i="3"/>
  <c r="C47" i="3"/>
  <c r="C36" i="3"/>
  <c r="C22" i="3"/>
  <c r="C15" i="3"/>
  <c r="C8" i="3"/>
  <c r="H6" i="71"/>
  <c r="J6" i="71"/>
  <c r="G3" i="64"/>
  <c r="F3" i="63"/>
  <c r="F3" i="64"/>
  <c r="C3" i="1"/>
  <c r="A34" i="75"/>
  <c r="A34" i="76" s="1"/>
  <c r="A28" i="75"/>
  <c r="A28" i="76"/>
  <c r="A22" i="75"/>
  <c r="A22" i="76" s="1"/>
  <c r="A16" i="75"/>
  <c r="A16" i="76" s="1"/>
  <c r="A10" i="75"/>
  <c r="A10" i="76" s="1"/>
  <c r="A4" i="76"/>
  <c r="H17" i="61"/>
  <c r="I17" i="61"/>
  <c r="H30" i="61"/>
  <c r="I30" i="61"/>
  <c r="G30" i="61"/>
  <c r="G17" i="61"/>
  <c r="C32" i="61" s="1"/>
  <c r="D17" i="61"/>
  <c r="E17" i="61"/>
  <c r="D18" i="61"/>
  <c r="E18" i="61"/>
  <c r="E30" i="61" s="1"/>
  <c r="E31" i="61" s="1"/>
  <c r="D24" i="61"/>
  <c r="E24" i="61"/>
  <c r="D30" i="61"/>
  <c r="C24" i="61"/>
  <c r="C18" i="61"/>
  <c r="C17" i="61"/>
  <c r="H18" i="73"/>
  <c r="I18" i="73"/>
  <c r="H27" i="73"/>
  <c r="I27" i="73"/>
  <c r="G27" i="73"/>
  <c r="D25" i="76" s="1"/>
  <c r="G18" i="73"/>
  <c r="D18" i="73"/>
  <c r="E18" i="73"/>
  <c r="D19" i="73"/>
  <c r="E19" i="73"/>
  <c r="D24" i="73"/>
  <c r="E24" i="73"/>
  <c r="C24" i="73"/>
  <c r="C19" i="73"/>
  <c r="C18" i="73"/>
  <c r="E140" i="112"/>
  <c r="D140" i="112"/>
  <c r="C140" i="112"/>
  <c r="E135" i="112"/>
  <c r="E145" i="112" s="1"/>
  <c r="D135" i="112"/>
  <c r="C135" i="112"/>
  <c r="E130" i="112"/>
  <c r="D130" i="112"/>
  <c r="C130" i="112"/>
  <c r="E126" i="112"/>
  <c r="D126" i="112"/>
  <c r="C126" i="112"/>
  <c r="C145" i="112" s="1"/>
  <c r="E122" i="112"/>
  <c r="D122" i="112"/>
  <c r="C122" i="112"/>
  <c r="E108" i="112"/>
  <c r="D108" i="112"/>
  <c r="C108" i="112"/>
  <c r="C125" i="112" s="1"/>
  <c r="E92" i="112"/>
  <c r="D92" i="112"/>
  <c r="D125" i="112" s="1"/>
  <c r="D146" i="112" s="1"/>
  <c r="C92" i="112"/>
  <c r="E78" i="112"/>
  <c r="D78" i="112"/>
  <c r="C78" i="112"/>
  <c r="E74" i="112"/>
  <c r="D74" i="112"/>
  <c r="C74" i="112"/>
  <c r="E71" i="112"/>
  <c r="D71" i="112"/>
  <c r="C71" i="112"/>
  <c r="E66" i="112"/>
  <c r="D66" i="112"/>
  <c r="C66" i="112"/>
  <c r="E62" i="112"/>
  <c r="E84" i="112" s="1"/>
  <c r="D62" i="112"/>
  <c r="D84" i="112" s="1"/>
  <c r="D151" i="112" s="1"/>
  <c r="C62" i="112"/>
  <c r="C84" i="112" s="1"/>
  <c r="C151" i="112" s="1"/>
  <c r="E56" i="112"/>
  <c r="D56" i="112"/>
  <c r="C56" i="112"/>
  <c r="E51" i="112"/>
  <c r="D51" i="112"/>
  <c r="C51" i="112"/>
  <c r="E45" i="112"/>
  <c r="D45" i="112"/>
  <c r="D61" i="112" s="1"/>
  <c r="C45" i="112"/>
  <c r="E34" i="112"/>
  <c r="D34" i="112"/>
  <c r="C34" i="112"/>
  <c r="E20" i="112"/>
  <c r="D20" i="112"/>
  <c r="C20" i="112"/>
  <c r="E13" i="112"/>
  <c r="E61" i="112" s="1"/>
  <c r="D13" i="112"/>
  <c r="C13" i="112"/>
  <c r="E6" i="112"/>
  <c r="D6" i="112"/>
  <c r="C6" i="112"/>
  <c r="C3" i="112"/>
  <c r="C89" i="112"/>
  <c r="E140" i="111"/>
  <c r="D140" i="111"/>
  <c r="C140" i="111"/>
  <c r="E135" i="111"/>
  <c r="D135" i="111"/>
  <c r="C135" i="111"/>
  <c r="C145" i="111" s="1"/>
  <c r="C146" i="111" s="1"/>
  <c r="E130" i="111"/>
  <c r="D130" i="111"/>
  <c r="C130" i="111"/>
  <c r="E126" i="111"/>
  <c r="E145" i="111" s="1"/>
  <c r="D126" i="111"/>
  <c r="D145" i="111"/>
  <c r="C126" i="111"/>
  <c r="E122" i="111"/>
  <c r="D122" i="111"/>
  <c r="C122" i="111"/>
  <c r="E108" i="111"/>
  <c r="D108" i="111"/>
  <c r="D125" i="111" s="1"/>
  <c r="D146" i="111" s="1"/>
  <c r="C108" i="111"/>
  <c r="E92" i="111"/>
  <c r="E125" i="111" s="1"/>
  <c r="E146" i="111" s="1"/>
  <c r="D92" i="111"/>
  <c r="C92" i="111"/>
  <c r="E78" i="111"/>
  <c r="D78" i="111"/>
  <c r="C78" i="111"/>
  <c r="C84" i="111" s="1"/>
  <c r="E74" i="111"/>
  <c r="D74" i="111"/>
  <c r="C74" i="111"/>
  <c r="E71" i="111"/>
  <c r="E84" i="111" s="1"/>
  <c r="E151" i="111" s="1"/>
  <c r="D71" i="111"/>
  <c r="C71" i="111"/>
  <c r="E66" i="111"/>
  <c r="D66" i="111"/>
  <c r="D84" i="111" s="1"/>
  <c r="D151" i="111" s="1"/>
  <c r="C66" i="111"/>
  <c r="E62" i="111"/>
  <c r="D62" i="111"/>
  <c r="C62" i="111"/>
  <c r="E56" i="111"/>
  <c r="D56" i="111"/>
  <c r="C56" i="111"/>
  <c r="E51" i="111"/>
  <c r="D51" i="111"/>
  <c r="C51" i="111"/>
  <c r="E45" i="111"/>
  <c r="D45" i="111"/>
  <c r="C45" i="111"/>
  <c r="E34" i="111"/>
  <c r="D34" i="111"/>
  <c r="C34" i="111"/>
  <c r="E20" i="111"/>
  <c r="D20" i="111"/>
  <c r="C20" i="111"/>
  <c r="E13" i="111"/>
  <c r="E61" i="111" s="1"/>
  <c r="D13" i="111"/>
  <c r="C13" i="111"/>
  <c r="C61" i="111" s="1"/>
  <c r="E6" i="111"/>
  <c r="D6" i="111"/>
  <c r="C6" i="111"/>
  <c r="D92" i="1"/>
  <c r="E92" i="1"/>
  <c r="D108" i="1"/>
  <c r="E108" i="1"/>
  <c r="D122" i="1"/>
  <c r="E122" i="1"/>
  <c r="D126" i="1"/>
  <c r="E126" i="1"/>
  <c r="D130" i="1"/>
  <c r="E130" i="1"/>
  <c r="D135" i="1"/>
  <c r="E135" i="1"/>
  <c r="D140" i="1"/>
  <c r="E140" i="1"/>
  <c r="C140" i="1"/>
  <c r="C135" i="1"/>
  <c r="C130" i="1"/>
  <c r="C145" i="1"/>
  <c r="B25" i="76" s="1"/>
  <c r="E25" i="76" s="1"/>
  <c r="C126" i="1"/>
  <c r="C108" i="1"/>
  <c r="C92" i="1"/>
  <c r="D27" i="1"/>
  <c r="E27" i="1"/>
  <c r="E61" i="1"/>
  <c r="E150" i="1" s="1"/>
  <c r="D6" i="1"/>
  <c r="E6" i="1"/>
  <c r="D13" i="1"/>
  <c r="E13" i="1"/>
  <c r="D20" i="1"/>
  <c r="E20" i="1"/>
  <c r="D34" i="1"/>
  <c r="D45" i="1"/>
  <c r="E45" i="1"/>
  <c r="D51" i="1"/>
  <c r="E51" i="1"/>
  <c r="D56" i="1"/>
  <c r="E56" i="1"/>
  <c r="D62" i="1"/>
  <c r="E62" i="1"/>
  <c r="D66" i="1"/>
  <c r="E66" i="1"/>
  <c r="D71" i="1"/>
  <c r="E71" i="1"/>
  <c r="D74" i="1"/>
  <c r="E74" i="1"/>
  <c r="D78" i="1"/>
  <c r="E78" i="1"/>
  <c r="C78" i="1"/>
  <c r="C74" i="1"/>
  <c r="C71" i="1"/>
  <c r="C66" i="1"/>
  <c r="C62" i="1"/>
  <c r="C56" i="1"/>
  <c r="C51" i="1"/>
  <c r="C45" i="1"/>
  <c r="C34" i="1"/>
  <c r="C20" i="1"/>
  <c r="C13" i="1"/>
  <c r="C6" i="1"/>
  <c r="G36" i="107"/>
  <c r="F36" i="107"/>
  <c r="D36" i="107"/>
  <c r="C36" i="107"/>
  <c r="E35" i="107"/>
  <c r="E34" i="107"/>
  <c r="E33" i="107"/>
  <c r="E32" i="107"/>
  <c r="E31" i="107"/>
  <c r="E29" i="107"/>
  <c r="E28" i="107"/>
  <c r="E27" i="107"/>
  <c r="E26" i="107"/>
  <c r="E25" i="107"/>
  <c r="E24" i="107"/>
  <c r="E23" i="107"/>
  <c r="E22" i="107"/>
  <c r="E21" i="107"/>
  <c r="E20" i="107"/>
  <c r="E19" i="107"/>
  <c r="E18" i="107"/>
  <c r="E17" i="107"/>
  <c r="E16" i="107"/>
  <c r="E15" i="107"/>
  <c r="E14" i="107"/>
  <c r="E13" i="107"/>
  <c r="E12" i="107"/>
  <c r="E11" i="107"/>
  <c r="E10" i="107"/>
  <c r="E9" i="107"/>
  <c r="E8" i="107"/>
  <c r="E7" i="107"/>
  <c r="E6" i="107"/>
  <c r="E5" i="107"/>
  <c r="D29" i="99"/>
  <c r="C29" i="99"/>
  <c r="C6" i="106"/>
  <c r="C12" i="106" s="1"/>
  <c r="E22" i="105"/>
  <c r="D22" i="105"/>
  <c r="E36" i="100"/>
  <c r="D36" i="100"/>
  <c r="G18" i="98"/>
  <c r="F18" i="98"/>
  <c r="F19" i="98" s="1"/>
  <c r="E18" i="98"/>
  <c r="D18" i="98"/>
  <c r="C18" i="98"/>
  <c r="H17" i="98"/>
  <c r="I17" i="98" s="1"/>
  <c r="H16" i="98"/>
  <c r="H18" i="98" s="1"/>
  <c r="G14" i="98"/>
  <c r="G19" i="98" s="1"/>
  <c r="F14" i="98"/>
  <c r="E14" i="98"/>
  <c r="E19" i="98"/>
  <c r="D14" i="98"/>
  <c r="D19" i="98"/>
  <c r="C14" i="98"/>
  <c r="C19" i="98"/>
  <c r="H13" i="98"/>
  <c r="I13" i="98"/>
  <c r="H12" i="98"/>
  <c r="I12" i="98"/>
  <c r="H11" i="98"/>
  <c r="I11" i="98"/>
  <c r="H10" i="98"/>
  <c r="I10" i="98"/>
  <c r="H9" i="98"/>
  <c r="I9" i="98"/>
  <c r="H8" i="98"/>
  <c r="I8" i="98" s="1"/>
  <c r="H7" i="98"/>
  <c r="H12" i="97"/>
  <c r="G12" i="97"/>
  <c r="G19" i="97" s="1"/>
  <c r="F12" i="97"/>
  <c r="E12" i="97"/>
  <c r="H5" i="97"/>
  <c r="H19" i="97"/>
  <c r="G5" i="97"/>
  <c r="F5" i="97"/>
  <c r="F19" i="97"/>
  <c r="E5" i="97"/>
  <c r="E19" i="97"/>
  <c r="J17" i="96"/>
  <c r="J16" i="96"/>
  <c r="I15" i="96"/>
  <c r="H15" i="96"/>
  <c r="G15" i="96"/>
  <c r="J15" i="96"/>
  <c r="F15" i="96"/>
  <c r="E15" i="96"/>
  <c r="D15" i="96"/>
  <c r="J14" i="96"/>
  <c r="I13" i="96"/>
  <c r="H13" i="96"/>
  <c r="G13" i="96"/>
  <c r="J13" i="96"/>
  <c r="F13" i="96"/>
  <c r="E13" i="96"/>
  <c r="D13" i="96"/>
  <c r="J12" i="96"/>
  <c r="I11" i="96"/>
  <c r="H11" i="96"/>
  <c r="G11" i="96"/>
  <c r="J11" i="96"/>
  <c r="F11" i="96"/>
  <c r="E11" i="96"/>
  <c r="D11" i="96"/>
  <c r="D18" i="96"/>
  <c r="J10" i="96"/>
  <c r="J9" i="96"/>
  <c r="I8" i="96"/>
  <c r="H8" i="96"/>
  <c r="H18" i="96" s="1"/>
  <c r="G8" i="96"/>
  <c r="F8" i="96"/>
  <c r="J8" i="96" s="1"/>
  <c r="E8" i="96"/>
  <c r="D8" i="96"/>
  <c r="J7" i="96"/>
  <c r="J6" i="96"/>
  <c r="I5" i="96"/>
  <c r="I18" i="96" s="1"/>
  <c r="H5" i="96"/>
  <c r="G5" i="96"/>
  <c r="J5" i="96" s="1"/>
  <c r="G18" i="96"/>
  <c r="F5" i="96"/>
  <c r="F18" i="96"/>
  <c r="E5" i="96"/>
  <c r="E18" i="96"/>
  <c r="D5" i="96"/>
  <c r="L32" i="71"/>
  <c r="M32" i="71"/>
  <c r="K32" i="71"/>
  <c r="C24" i="71"/>
  <c r="M23" i="71"/>
  <c r="M22" i="71"/>
  <c r="M21" i="71"/>
  <c r="L20" i="71"/>
  <c r="L21" i="71"/>
  <c r="L22" i="71"/>
  <c r="L23" i="71"/>
  <c r="L19" i="71"/>
  <c r="L18" i="71"/>
  <c r="D24" i="71"/>
  <c r="E24" i="71"/>
  <c r="F24" i="71"/>
  <c r="G24" i="71"/>
  <c r="H24" i="71"/>
  <c r="I24" i="71"/>
  <c r="J24" i="71"/>
  <c r="K24" i="71"/>
  <c r="B24" i="71"/>
  <c r="M9" i="71"/>
  <c r="M11" i="71"/>
  <c r="M12" i="71"/>
  <c r="M13" i="71"/>
  <c r="M14" i="71"/>
  <c r="L11" i="71"/>
  <c r="L12" i="71"/>
  <c r="L15" i="71" s="1"/>
  <c r="L13" i="71"/>
  <c r="L14" i="71"/>
  <c r="L9" i="71"/>
  <c r="L8" i="71"/>
  <c r="C15" i="71"/>
  <c r="M15" i="71" s="1"/>
  <c r="B15" i="71"/>
  <c r="D15" i="71"/>
  <c r="E15" i="71"/>
  <c r="F15" i="71"/>
  <c r="G15" i="71"/>
  <c r="H15" i="71"/>
  <c r="I15" i="71"/>
  <c r="J15" i="71"/>
  <c r="K15" i="71"/>
  <c r="G5" i="64"/>
  <c r="G6" i="64"/>
  <c r="G7" i="64"/>
  <c r="G8" i="64"/>
  <c r="G9" i="64"/>
  <c r="G24" i="64"/>
  <c r="G10" i="64"/>
  <c r="G11" i="64"/>
  <c r="G12" i="64"/>
  <c r="G13" i="64"/>
  <c r="G14" i="64"/>
  <c r="G15" i="64"/>
  <c r="G16" i="64"/>
  <c r="G17" i="64"/>
  <c r="G18" i="64"/>
  <c r="G19" i="64"/>
  <c r="G20" i="64"/>
  <c r="G21" i="64"/>
  <c r="G22" i="64"/>
  <c r="G23" i="64"/>
  <c r="F24" i="64"/>
  <c r="E24" i="64"/>
  <c r="D24" i="64"/>
  <c r="B24" i="64"/>
  <c r="F24" i="63"/>
  <c r="G18" i="63"/>
  <c r="G19" i="63"/>
  <c r="G20" i="63"/>
  <c r="G21" i="63"/>
  <c r="G24" i="63" s="1"/>
  <c r="G22" i="63"/>
  <c r="G23" i="63"/>
  <c r="B24" i="63"/>
  <c r="D24" i="63"/>
  <c r="E24" i="63"/>
  <c r="I7" i="98"/>
  <c r="H14" i="98"/>
  <c r="C61" i="95"/>
  <c r="C84" i="95"/>
  <c r="D84" i="95"/>
  <c r="C124" i="95"/>
  <c r="D124" i="95"/>
  <c r="M8" i="71"/>
  <c r="D4" i="73"/>
  <c r="H4" i="73" s="1"/>
  <c r="C3" i="108"/>
  <c r="C89" i="108"/>
  <c r="E4" i="73"/>
  <c r="I4" i="61"/>
  <c r="J1" i="73"/>
  <c r="C3" i="111"/>
  <c r="C89" i="111" s="1"/>
  <c r="G32" i="61"/>
  <c r="C4" i="73"/>
  <c r="G4" i="61"/>
  <c r="G4" i="73"/>
  <c r="D63" i="115"/>
  <c r="D87" i="115" s="1"/>
  <c r="D31" i="61"/>
  <c r="G31" i="61"/>
  <c r="G33" i="61" s="1"/>
  <c r="C30" i="61"/>
  <c r="C31" i="61"/>
  <c r="C33" i="61" s="1"/>
  <c r="C27" i="73"/>
  <c r="D7" i="76" s="1"/>
  <c r="C4" i="61"/>
  <c r="I4" i="73"/>
  <c r="C125" i="111"/>
  <c r="D86" i="115"/>
  <c r="D124" i="115"/>
  <c r="D146" i="115" s="1"/>
  <c r="E35" i="84"/>
  <c r="E40" i="84"/>
  <c r="E4" i="61"/>
  <c r="J1" i="61"/>
  <c r="C89" i="1"/>
  <c r="D86" i="114"/>
  <c r="C61" i="112"/>
  <c r="E125" i="112"/>
  <c r="E146" i="112" s="1"/>
  <c r="D145" i="112"/>
  <c r="E35" i="79"/>
  <c r="E40" i="79" s="1"/>
  <c r="D35" i="117"/>
  <c r="D40" i="117"/>
  <c r="E2" i="111"/>
  <c r="E2" i="112" s="1"/>
  <c r="E2" i="95"/>
  <c r="C85" i="95"/>
  <c r="E124" i="95"/>
  <c r="E145" i="95" s="1"/>
  <c r="E84" i="95"/>
  <c r="E85" i="95" s="1"/>
  <c r="E61" i="95"/>
  <c r="D61" i="95"/>
  <c r="D85" i="95"/>
  <c r="E36" i="107"/>
  <c r="E27" i="73"/>
  <c r="D19" i="76" s="1"/>
  <c r="D37" i="76"/>
  <c r="I28" i="73"/>
  <c r="D31" i="76"/>
  <c r="I31" i="61"/>
  <c r="H31" i="61"/>
  <c r="H33" i="61" s="1"/>
  <c r="D30" i="76"/>
  <c r="D32" i="61"/>
  <c r="H32" i="61"/>
  <c r="I32" i="61"/>
  <c r="D18" i="76"/>
  <c r="E32" i="61"/>
  <c r="E29" i="73"/>
  <c r="I29" i="73"/>
  <c r="D36" i="76"/>
  <c r="H28" i="73"/>
  <c r="D29" i="73"/>
  <c r="D24" i="76"/>
  <c r="G29" i="73"/>
  <c r="D27" i="73"/>
  <c r="D13" i="76" s="1"/>
  <c r="C29" i="73"/>
  <c r="D6" i="76"/>
  <c r="D12" i="76"/>
  <c r="H29" i="73"/>
  <c r="E145" i="1"/>
  <c r="B37" i="76" s="1"/>
  <c r="E37" i="76" s="1"/>
  <c r="D145" i="1"/>
  <c r="B31" i="76"/>
  <c r="E125" i="1"/>
  <c r="D125" i="1"/>
  <c r="D146" i="1" s="1"/>
  <c r="B32" i="76" s="1"/>
  <c r="E32" i="76" s="1"/>
  <c r="C125" i="1"/>
  <c r="C146" i="1"/>
  <c r="B26" i="76" s="1"/>
  <c r="B24" i="76"/>
  <c r="C84" i="1"/>
  <c r="C151" i="1" s="1"/>
  <c r="E84" i="1"/>
  <c r="B19" i="76" s="1"/>
  <c r="D84" i="1"/>
  <c r="B13" i="76" s="1"/>
  <c r="B7" i="76"/>
  <c r="E7" i="76" s="1"/>
  <c r="D61" i="1"/>
  <c r="D150" i="1" s="1"/>
  <c r="C61" i="1"/>
  <c r="C150" i="1" s="1"/>
  <c r="E87" i="95"/>
  <c r="J1" i="96"/>
  <c r="H1" i="97" s="1"/>
  <c r="C8" i="119"/>
  <c r="D55" i="84"/>
  <c r="C55" i="84"/>
  <c r="E55" i="79"/>
  <c r="C55" i="79"/>
  <c r="E124" i="3"/>
  <c r="E63" i="3"/>
  <c r="E86" i="3"/>
  <c r="E87" i="3" s="1"/>
  <c r="D63" i="3"/>
  <c r="D87" i="3" s="1"/>
  <c r="D145" i="3"/>
  <c r="D146" i="3" s="1"/>
  <c r="D124" i="3"/>
  <c r="C124" i="3"/>
  <c r="C146" i="3"/>
  <c r="C86" i="3"/>
  <c r="C63" i="3"/>
  <c r="C87" i="3"/>
  <c r="D38" i="76"/>
  <c r="E31" i="76"/>
  <c r="D32" i="76"/>
  <c r="E24" i="76"/>
  <c r="B36" i="76"/>
  <c r="E36" i="76" s="1"/>
  <c r="D85" i="1"/>
  <c r="B14" i="76" s="1"/>
  <c r="E85" i="1"/>
  <c r="B20" i="76" s="1"/>
  <c r="B12" i="76"/>
  <c r="E12" i="76"/>
  <c r="B18" i="76"/>
  <c r="E18" i="76" s="1"/>
  <c r="L24" i="71"/>
  <c r="L57" i="71"/>
  <c r="E13" i="76" l="1"/>
  <c r="E87" i="113"/>
  <c r="E88" i="112"/>
  <c r="E149" i="112" s="1"/>
  <c r="I2" i="73"/>
  <c r="I2" i="61" s="1"/>
  <c r="G2" i="63" s="1"/>
  <c r="G2" i="64" s="1"/>
  <c r="M2" i="71" s="1"/>
  <c r="C151" i="111"/>
  <c r="E150" i="112"/>
  <c r="E85" i="112"/>
  <c r="D85" i="112"/>
  <c r="D150" i="112"/>
  <c r="E26" i="76"/>
  <c r="H19" i="98"/>
  <c r="I33" i="61"/>
  <c r="E33" i="61"/>
  <c r="E146" i="113"/>
  <c r="H2" i="98"/>
  <c r="D1" i="99"/>
  <c r="E1" i="100" s="1"/>
  <c r="I14" i="98"/>
  <c r="C85" i="111"/>
  <c r="C150" i="111"/>
  <c r="E151" i="112"/>
  <c r="C146" i="112"/>
  <c r="C150" i="112"/>
  <c r="C146" i="115"/>
  <c r="D150" i="111"/>
  <c r="D85" i="111"/>
  <c r="D146" i="113"/>
  <c r="D151" i="108"/>
  <c r="D85" i="108"/>
  <c r="C51" i="130"/>
  <c r="C69" i="130" s="1"/>
  <c r="E85" i="108"/>
  <c r="E150" i="108"/>
  <c r="E87" i="114"/>
  <c r="C150" i="108"/>
  <c r="C85" i="108"/>
  <c r="C146" i="108"/>
  <c r="E150" i="111"/>
  <c r="E85" i="111"/>
  <c r="E19" i="76"/>
  <c r="C85" i="112"/>
  <c r="J18" i="96"/>
  <c r="D87" i="113"/>
  <c r="D146" i="108"/>
  <c r="D150" i="108"/>
  <c r="B30" i="76"/>
  <c r="E30" i="76" s="1"/>
  <c r="C85" i="1"/>
  <c r="B8" i="76" s="1"/>
  <c r="H4" i="61"/>
  <c r="G28" i="73"/>
  <c r="D26" i="76" s="1"/>
  <c r="E146" i="1"/>
  <c r="B38" i="76" s="1"/>
  <c r="E38" i="76" s="1"/>
  <c r="B6" i="76"/>
  <c r="E6" i="76" s="1"/>
  <c r="D151" i="1"/>
  <c r="C28" i="73"/>
  <c r="E151" i="1"/>
  <c r="D28" i="73"/>
  <c r="I16" i="98"/>
  <c r="I18" i="98" s="1"/>
  <c r="D33" i="61"/>
  <c r="E28" i="73"/>
  <c r="E88" i="111"/>
  <c r="E149" i="111" s="1"/>
  <c r="D4" i="61"/>
  <c r="E30" i="73" l="1"/>
  <c r="I30" i="73"/>
  <c r="D20" i="76"/>
  <c r="E20" i="76" s="1"/>
  <c r="C2" i="130"/>
  <c r="B4" i="131"/>
  <c r="D30" i="73"/>
  <c r="H30" i="73"/>
  <c r="D14" i="76"/>
  <c r="E14" i="76" s="1"/>
  <c r="D8" i="76"/>
  <c r="E8" i="76" s="1"/>
  <c r="C30" i="73"/>
  <c r="G30" i="73"/>
  <c r="L28" i="71"/>
  <c r="E4" i="3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</calcChain>
</file>

<file path=xl/sharedStrings.xml><?xml version="1.0" encoding="utf-8"?>
<sst xmlns="http://schemas.openxmlformats.org/spreadsheetml/2006/main" count="4560" uniqueCount="796">
  <si>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</si>
  <si>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</si>
  <si>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</si>
  <si>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</si>
  <si>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</si>
  <si>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</si>
  <si>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</si>
  <si>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</si>
  <si>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</si>
  <si>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</si>
  <si>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</si>
  <si>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</si>
  <si>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</si>
  <si>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</si>
  <si>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</si>
  <si>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</si>
  <si>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</si>
  <si>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</si>
  <si>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</si>
  <si>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</si>
  <si>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</si>
  <si>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</si>
  <si>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</si>
  <si>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</si>
  <si>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</si>
  <si>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</si>
  <si>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</si>
  <si>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</si>
  <si>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</si>
  <si>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</si>
  <si>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</si>
  <si>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</si>
  <si>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</si>
  <si>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</si>
  <si>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</si>
  <si>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</si>
  <si>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</si>
  <si>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</si>
  <si>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</si>
  <si>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</si>
  <si>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</si>
  <si>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</si>
  <si>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</si>
  <si>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</si>
  <si>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</si>
  <si>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</si>
  <si>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</si>
  <si>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</si>
  <si>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</si>
  <si>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</si>
  <si>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</si>
  <si>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</si>
  <si>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</si>
  <si>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</si>
  <si>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</si>
  <si>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</si>
  <si>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</si>
  <si>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</si>
  <si>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</si>
  <si>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</si>
  <si>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</si>
  <si>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</si>
  <si>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</si>
  <si>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</si>
  <si>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</si>
  <si>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</si>
  <si>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</si>
  <si>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</si>
  <si>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</si>
  <si>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</si>
  <si>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</si>
  <si>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</si>
  <si>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</si>
  <si>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</si>
  <si>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</si>
  <si>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</si>
  <si>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</si>
  <si>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</si>
  <si>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</si>
  <si>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</si>
  <si>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</si>
  <si>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</si>
  <si>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</si>
  <si>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</si>
  <si>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</si>
  <si>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</si>
  <si>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</si>
  <si>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</si>
  <si>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</si>
  <si>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</si>
  <si>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</si>
  <si>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</si>
  <si>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</si>
  <si>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</si>
  <si>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</si>
  <si>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</si>
  <si>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</si>
  <si>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</si>
  <si>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</si>
  <si>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</si>
  <si>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</si>
  <si>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</si>
  <si>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</si>
  <si>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</si>
  <si>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</si>
  <si>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</si>
  <si>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</si>
  <si>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</si>
  <si>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</si>
  <si>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</si>
  <si>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</si>
  <si>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</si>
  <si>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</si>
  <si>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</si>
  <si>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</si>
  <si>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</si>
  <si>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</si>
  <si>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</si>
  <si>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</si>
  <si>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</si>
  <si>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</si>
  <si>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</si>
  <si>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</si>
  <si>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</si>
  <si>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</si>
  <si>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</si>
  <si>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</si>
  <si>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</si>
  <si>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</si>
  <si>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</si>
  <si>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</si>
  <si>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</si>
  <si>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</si>
  <si>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</si>
  <si>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</si>
  <si>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</si>
  <si>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</si>
  <si>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</si>
  <si>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</si>
  <si>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</si>
  <si>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</si>
  <si>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</si>
  <si>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</si>
  <si>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</si>
  <si>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</si>
  <si>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</si>
  <si>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</si>
  <si>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</si>
  <si>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</si>
  <si>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</si>
  <si>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</si>
  <si>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</si>
  <si>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</si>
  <si>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</si>
  <si>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</si>
  <si>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</si>
  <si>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</si>
  <si>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</si>
  <si>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</si>
  <si>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</si>
  <si>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</si>
  <si>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</si>
  <si>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</si>
  <si>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</si>
  <si>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</si>
  <si>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</si>
  <si>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</si>
  <si>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</si>
  <si>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</si>
  <si>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</si>
  <si>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</si>
  <si>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</si>
  <si>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</si>
  <si>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</si>
  <si>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</si>
  <si>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</si>
  <si>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</si>
  <si>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</si>
  <si>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</si>
  <si>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</si>
  <si>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</si>
  <si>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</si>
  <si>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</si>
  <si>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</si>
  <si>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</si>
  <si>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</si>
  <si>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</si>
  <si>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</si>
  <si>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</si>
  <si>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</si>
  <si>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</si>
  <si>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</si>
  <si>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</si>
  <si>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</si>
  <si>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</si>
  <si>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</si>
  <si>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</si>
  <si>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</si>
  <si>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</si>
  <si>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</si>
  <si>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</si>
  <si>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</si>
  <si>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</si>
  <si>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</si>
  <si>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</si>
  <si>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</si>
  <si>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</si>
  <si>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</si>
  <si>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</si>
  <si>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</si>
  <si>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</si>
  <si>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</si>
  <si>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</si>
  <si>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</si>
  <si>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</si>
  <si>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</si>
  <si>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</si>
  <si>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</si>
  <si>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</si>
  <si>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</si>
  <si>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</si>
  <si>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</si>
  <si>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</si>
  <si>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</si>
  <si>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</si>
  <si>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</si>
  <si>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</si>
  <si>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</si>
  <si>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</si>
  <si>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</si>
  <si>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</si>
  <si>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</si>
  <si>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</si>
  <si>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</si>
  <si>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</si>
  <si>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</si>
  <si>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</si>
  <si>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</si>
  <si>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</si>
  <si>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</si>
  <si>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</si>
  <si>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</si>
  <si>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</si>
  <si>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</si>
  <si>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</si>
  <si>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</si>
  <si>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</si>
  <si>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</si>
  <si>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</si>
  <si>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</si>
  <si>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</si>
  <si>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</si>
  <si>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</si>
  <si>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</si>
  <si>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</si>
  <si>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</si>
  <si>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</si>
  <si>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</si>
  <si>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</si>
  <si>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</si>
  <si>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</si>
  <si>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</si>
  <si>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</si>
  <si>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</si>
  <si>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</si>
  <si>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</si>
  <si>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</si>
  <si>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</si>
  <si>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</si>
  <si>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</si>
  <si>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</si>
  <si>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</si>
  <si>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</si>
  <si>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</si>
  <si>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</si>
  <si>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</si>
  <si>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</si>
  <si>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</si>
  <si>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</si>
  <si>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</si>
  <si>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</si>
  <si>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</si>
  <si>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</si>
  <si>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</si>
  <si>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</si>
  <si>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</si>
  <si>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</si>
  <si>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</si>
  <si>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</si>
  <si>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</si>
  <si>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</si>
  <si>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</si>
  <si>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</si>
  <si>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</si>
  <si>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</si>
  <si>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</si>
  <si>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</si>
  <si>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</si>
  <si>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</si>
  <si>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</si>
  <si>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</si>
  <si>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</si>
  <si>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</si>
  <si>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</si>
  <si>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</si>
  <si>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</si>
  <si>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</si>
  <si>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</si>
  <si>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</si>
  <si>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</si>
  <si>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</si>
  <si>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</si>
  <si>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</si>
  <si>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</si>
  <si>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</si>
  <si>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</si>
  <si>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</si>
  <si>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</si>
  <si>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</si>
  <si>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</si>
  <si>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</si>
  <si>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</si>
  <si>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</si>
  <si>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</si>
  <si>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</si>
  <si>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</si>
  <si>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</si>
  <si>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</si>
  <si>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</si>
  <si>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</si>
  <si>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</si>
  <si>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</si>
  <si>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</si>
  <si>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</si>
  <si>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</si>
  <si>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</si>
  <si>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</si>
  <si>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</si>
  <si>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</si>
  <si>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</si>
  <si>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</si>
  <si>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</si>
  <si>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</si>
  <si>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</si>
  <si>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</si>
  <si>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</si>
  <si>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</si>
  <si>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</si>
  <si>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</si>
  <si>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</si>
  <si>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</si>
  <si>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</si>
  <si>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</si>
  <si>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</si>
  <si>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</si>
  <si>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</si>
  <si>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</si>
  <si>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</si>
  <si>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</si>
  <si>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</si>
  <si>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</si>
  <si>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</si>
  <si>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</si>
  <si>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</si>
  <si>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</si>
  <si>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</si>
  <si>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</si>
  <si>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</si>
  <si>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</si>
  <si>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</si>
  <si>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</si>
  <si>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</si>
  <si>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</si>
  <si>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11.3.</t>
  </si>
  <si>
    <t>Befektetési célú belföldi értékpapírok beváltása,  értékesítése</t>
  </si>
  <si>
    <t>11.4.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</si>
  <si>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</si>
  <si>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</si>
  <si>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</si>
  <si>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</si>
  <si>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</si>
  <si>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</si>
  <si>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</si>
  <si>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</si>
  <si>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</si>
  <si>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</si>
  <si>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</si>
  <si>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</si>
  <si>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</si>
  <si>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</si>
  <si>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</si>
  <si>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</si>
  <si>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</si>
  <si>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</si>
  <si>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</si>
  <si>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</si>
  <si>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</si>
  <si>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</si>
  <si>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</si>
  <si>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</si>
  <si>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</si>
  <si>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</si>
  <si>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</si>
  <si>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</si>
  <si>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</si>
  <si>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</si>
  <si>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</si>
  <si>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</si>
  <si>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</si>
  <si>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</si>
  <si>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</si>
  <si>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</si>
  <si>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</si>
  <si>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</si>
  <si>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</si>
  <si>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</si>
  <si>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</si>
  <si>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</si>
  <si>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</si>
  <si>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</si>
  <si>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</si>
  <si>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</si>
  <si>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</si>
  <si>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</si>
  <si>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</si>
  <si>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</si>
  <si>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</si>
  <si>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</si>
  <si>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</si>
  <si>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</si>
  <si>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</si>
  <si>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</si>
  <si>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</si>
  <si>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</si>
  <si>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</si>
  <si>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</si>
  <si>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</si>
  <si>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</si>
  <si>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</si>
  <si>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</si>
  <si>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</si>
  <si>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</si>
  <si>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</si>
  <si>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</si>
  <si>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</si>
  <si>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</si>
  <si>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</si>
  <si>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</si>
  <si>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</si>
  <si>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</si>
  <si>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</si>
  <si>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</si>
  <si>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</si>
  <si>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</si>
  <si>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</si>
  <si>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</si>
  <si>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</si>
  <si>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</si>
  <si>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</si>
  <si>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</si>
  <si>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</si>
  <si>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</si>
  <si>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</si>
  <si>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</si>
  <si>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</si>
  <si>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</si>
  <si>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</si>
  <si>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</si>
  <si>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</si>
  <si>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</si>
  <si>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</si>
  <si>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</si>
  <si>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</si>
  <si>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</si>
  <si>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</si>
  <si>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</si>
  <si>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</si>
  <si>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</si>
  <si>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</si>
  <si>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</si>
  <si>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</si>
  <si>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</si>
  <si>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</si>
  <si>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</si>
  <si>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</si>
  <si>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</si>
  <si>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</si>
  <si>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</si>
  <si>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</si>
  <si>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</si>
  <si>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</si>
  <si>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</si>
  <si>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</si>
  <si>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</si>
  <si>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</si>
  <si>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</si>
  <si>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</si>
  <si>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</si>
  <si>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</si>
  <si>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</si>
  <si>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</si>
  <si>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</si>
  <si>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</si>
  <si>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</si>
  <si>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</si>
  <si>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</si>
  <si>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</si>
  <si>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</si>
  <si>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</si>
  <si>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</si>
  <si>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</si>
  <si>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</si>
  <si>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</si>
  <si>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</si>
  <si>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</si>
  <si>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</si>
  <si>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</si>
  <si>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</si>
  <si>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</si>
  <si>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</si>
  <si>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</si>
  <si>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</si>
  <si>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</si>
  <si>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</si>
  <si>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</si>
  <si>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</si>
  <si>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</si>
  <si>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</si>
  <si>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</si>
  <si>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</si>
  <si>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</si>
  <si>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</si>
  <si>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</si>
  <si>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</si>
  <si>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</si>
  <si>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</si>
  <si>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</si>
  <si>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</si>
  <si>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</si>
  <si>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</si>
  <si>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</si>
  <si>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</si>
  <si>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</si>
  <si>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</si>
  <si>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</si>
  <si>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</si>
  <si>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</si>
  <si>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</si>
  <si>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</si>
  <si>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</si>
  <si>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</si>
  <si>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</si>
  <si>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</si>
  <si>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</si>
  <si>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</si>
  <si>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</si>
  <si>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</si>
  <si>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</si>
  <si>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</si>
  <si>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</si>
  <si>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</si>
  <si>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</si>
  <si>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</si>
  <si>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</si>
  <si>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</si>
  <si>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</si>
  <si>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</si>
  <si>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</si>
  <si>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</si>
  <si>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</si>
  <si>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</si>
  <si>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</si>
  <si>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</si>
  <si>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</si>
  <si>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</si>
  <si>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</si>
  <si>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</si>
  <si>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</si>
  <si>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</si>
  <si>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</si>
  <si>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</si>
  <si>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</si>
  <si>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</si>
  <si>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</si>
  <si>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</si>
  <si>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</si>
  <si>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</si>
  <si>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</si>
  <si>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</si>
  <si>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</si>
  <si>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</si>
  <si>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</si>
  <si>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</si>
  <si>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</si>
  <si>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</si>
  <si>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</si>
  <si>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</si>
  <si>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</si>
  <si>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</si>
  <si>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</si>
  <si>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</si>
  <si>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</si>
  <si>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</si>
  <si>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</si>
  <si>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</si>
  <si>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</si>
  <si>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</si>
  <si>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</si>
  <si>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</si>
  <si>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</si>
  <si>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</si>
  <si>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</si>
  <si>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</si>
  <si>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</si>
  <si>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</si>
  <si>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</si>
  <si>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</si>
  <si>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</si>
  <si>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</si>
  <si>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</si>
  <si>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</si>
  <si>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</si>
  <si>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</si>
  <si>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</si>
  <si>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</si>
  <si>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</si>
  <si>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</si>
  <si>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</si>
  <si>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</si>
  <si>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</si>
  <si>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</si>
  <si>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</si>
  <si>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</si>
  <si>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</si>
  <si>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</si>
  <si>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</si>
  <si>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</si>
  <si>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</si>
  <si>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</si>
  <si>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F) AKTÍV IDŐBELI ELHATÁROLÁSOK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</si>
  <si>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</si>
  <si>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</si>
  <si>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</si>
  <si>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</si>
  <si>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</si>
  <si>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</si>
  <si>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</si>
  <si>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</si>
  <si>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</si>
  <si>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</si>
  <si>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</si>
  <si>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</si>
  <si>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</si>
  <si>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</si>
  <si>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</si>
  <si>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</si>
  <si>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</si>
  <si>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</si>
  <si>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</si>
  <si>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</si>
  <si>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</si>
  <si>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</si>
  <si>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</si>
  <si>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</si>
  <si>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</si>
  <si>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</si>
  <si>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</si>
  <si>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</si>
  <si>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</si>
  <si>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</si>
  <si>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</si>
  <si>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</si>
  <si>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</si>
  <si>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</si>
  <si>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</si>
  <si>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</si>
  <si>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</si>
  <si>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</si>
  <si>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</si>
  <si>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</si>
  <si>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</si>
  <si>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</si>
  <si>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</si>
  <si>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</si>
  <si>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</si>
  <si>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</si>
  <si>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</si>
  <si>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</si>
  <si>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</si>
  <si>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</si>
  <si>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</si>
  <si>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</si>
  <si>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</si>
  <si>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</si>
  <si>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</si>
  <si>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</si>
  <si>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</si>
  <si>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</si>
  <si>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</si>
  <si>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</si>
  <si>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Nyilvántartott függő követelések, kötelezettségek
(db)</t>
  </si>
  <si>
    <t>Támogatási célú előlegekkel kapcsolatos elszámolási követelések</t>
  </si>
  <si>
    <t>Egyéb függő követelések</t>
  </si>
  <si>
    <t>Biztos (jövőbeni) követelések</t>
  </si>
  <si>
    <t>Függő és biztos (jövőbeni) követelések (1+…+3)</t>
  </si>
  <si>
    <t>Kezességgel-, garanciavállalással kapcsolatos függő kötelezettségek</t>
  </si>
  <si>
    <t>Peres ügyekkel kapcsolatos függő kötelezettségek</t>
  </si>
  <si>
    <t>El nem ismert tartozások</t>
  </si>
  <si>
    <t>Támogatási célú előlegekkel kapcsolatos elszámolási kötelezettségek</t>
  </si>
  <si>
    <t>Egyéb függő kötelezettségek</t>
  </si>
  <si>
    <t>Függő kötelezettségek (5+…+9)</t>
  </si>
  <si>
    <t>Összesen (4+10)+(11+…+33):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</si>
  <si>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</si>
  <si>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</si>
  <si>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</si>
  <si>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</si>
  <si>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</si>
  <si>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</si>
  <si>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</si>
  <si>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</si>
  <si>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</si>
  <si>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</si>
  <si>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</si>
  <si>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</si>
  <si>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</si>
  <si>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</si>
  <si>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</si>
  <si>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</si>
  <si>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</si>
  <si>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</si>
  <si>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Bruttó  hiány:</t>
  </si>
  <si>
    <t>Bruttó  többlet:</t>
  </si>
  <si>
    <t>2017. évi eredeti előirányzat BEVÉTELEK</t>
  </si>
  <si>
    <t>Éven belüli lejáratú belföldi értékpapírok kibocsátása</t>
  </si>
  <si>
    <t>Éven túli lejáratú belföldi értékpapírok kibocsátása</t>
  </si>
  <si>
    <t>Lejötött betétek megszüntetése</t>
  </si>
  <si>
    <t>Sajószöged Községi Önkormányzat</t>
  </si>
  <si>
    <t>Vagyoni tipusú adók</t>
  </si>
  <si>
    <t>Gépjárműadó</t>
  </si>
  <si>
    <t>Sajószögedi Polgármesteri Hivatal</t>
  </si>
  <si>
    <t>Sajószögedi Általános Művelődési Központ</t>
  </si>
  <si>
    <t>ÁH-n belüli megelőlegezések visszafizetése</t>
  </si>
  <si>
    <t>ÁH-n belüli megelőlegezések</t>
  </si>
  <si>
    <t>9. sz. melléklet</t>
  </si>
  <si>
    <t>Sajószöged Önkormányzat Községüzemeltetési Kft.</t>
  </si>
  <si>
    <t>működési támogatás</t>
  </si>
  <si>
    <t>Szivárvány Nyugdíjas Klub</t>
  </si>
  <si>
    <t>Rendelőintézet Tiszaújváros</t>
  </si>
  <si>
    <t>ügyeleti hozzájárulás</t>
  </si>
  <si>
    <t>Adria - Vitium Esélyegyenlőség Alapítvány</t>
  </si>
  <si>
    <t>Apránként az Aprókért Kh. Egyesület</t>
  </si>
  <si>
    <t>Búzavirág Népdalkör</t>
  </si>
  <si>
    <t>Bursa Hungarica támogatás</t>
  </si>
  <si>
    <t>Fürge Ujjak Kézimunka Klub</t>
  </si>
  <si>
    <t>Görög Katolikus Egyházközösség</t>
  </si>
  <si>
    <t>Országos Egyesület a Mosolyért</t>
  </si>
  <si>
    <t>Polgárőr Egyesület Sajószöged</t>
  </si>
  <si>
    <t>Sajószöged Községi Testedző Kör</t>
  </si>
  <si>
    <t>Sajószöged Önk. Községzemeltetési Kft.</t>
  </si>
  <si>
    <t>Tisza Filoxis Kft.</t>
  </si>
  <si>
    <t>Tiszaújvárosi Humánszolgáltató Központ</t>
  </si>
  <si>
    <t>háztatástok támogatása</t>
  </si>
  <si>
    <t>otthoni betegápolás tám.</t>
  </si>
  <si>
    <t>jelzőrendszeres HSNY</t>
  </si>
  <si>
    <t>NEMLEGES!</t>
  </si>
  <si>
    <t>EU-s projekt neve, azonosítója:</t>
  </si>
  <si>
    <t>KÖFOP-1-2-1-VEKOP-16- Csatlakozási konsrtukció az önkormányzati ASP rendszer országos kiterjesztéséhez</t>
  </si>
  <si>
    <t>TOP 1-4-1-15-Bo12016-00080 Óvoda és konyha fejlesztése Sajószögeden</t>
  </si>
  <si>
    <t>2017. előtt</t>
  </si>
  <si>
    <t>2017. évi</t>
  </si>
  <si>
    <t>2017. után</t>
  </si>
  <si>
    <t>3680858</t>
  </si>
  <si>
    <t>ÖNK immateriális javak beszerzése, létesítése</t>
  </si>
  <si>
    <t>2017</t>
  </si>
  <si>
    <t>ÖNK ingatlanok beszerzése, létesítése</t>
  </si>
  <si>
    <t xml:space="preserve">         Óvoda felújítás - TOP</t>
  </si>
  <si>
    <t>2017-2018</t>
  </si>
  <si>
    <t xml:space="preserve">         Térfigyelő kamerarendszer beüzemelése</t>
  </si>
  <si>
    <t>2014-2017</t>
  </si>
  <si>
    <t xml:space="preserve">         Polgármesteri Hivatal udvar térkő lerakás</t>
  </si>
  <si>
    <t xml:space="preserve">         PH udvarra garázs építés</t>
  </si>
  <si>
    <t>ÖNK informatikai eszközök beszerzése, létesítése</t>
  </si>
  <si>
    <t>ÖNK egyéb eszköz beszerzése, pótlása</t>
  </si>
  <si>
    <t>ÁMK egyéb tárgyi eszközök beszerzése, pótlása</t>
  </si>
  <si>
    <t>ÁMK informatikai tárgyi eszközök beszerzése, pótlása</t>
  </si>
  <si>
    <t>PH informatikai eszköz beszerzése, pótlása</t>
  </si>
  <si>
    <t>PH egyéb tárgyi eszköz beszerzése, pótlása</t>
  </si>
  <si>
    <t xml:space="preserve"> - Szabadidőpark közvilágítás korszerűsítés 450 000</t>
  </si>
  <si>
    <t xml:space="preserve"> - Óvoda vizesblokk felújítása 3. csop. 1 481 405</t>
  </si>
  <si>
    <t>Egyéb kölcsön elengedése (első lakáshoz jutók kölcsöne utolsó év)</t>
  </si>
  <si>
    <t>III. Más előzetesen felszámított levonható általános forgalmi adó</t>
  </si>
  <si>
    <t>E) EGYÉB SAJÁTOS ESZKÖZOLDALI ELSZÁMOLÁSOK (58+59+60)</t>
  </si>
  <si>
    <t>ESZKÖZÖK ÖSSZESEN  (45+48+53+57+61+62)</t>
  </si>
  <si>
    <t>63.</t>
  </si>
  <si>
    <t>ÖNK. Épületek szükségszerű felújítása</t>
  </si>
  <si>
    <t>ÖNK épületek, építmények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</si>
</sst>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_-* #,##0.00\ _F_t_-;\-* #,##0.00\ _F_t_-;_-* &quot;-&quot;??\ _F_t_-;_-@_-"/>
    <numFmt numFmtId="166" formatCode="#,###"/>
    <numFmt numFmtId="167" formatCode="#"/>
    <numFmt numFmtId="168" formatCode="_-* #,##0\ _F_t_-;\-* #,##0\ _F_t_-;_-* &quot;-&quot;??\ _F_t_-;_-@_-"/>
    <numFmt numFmtId="173" formatCode="#,##0.0"/>
    <numFmt numFmtId="174" formatCode="#,###__;\-#,###__"/>
    <numFmt numFmtId="175" formatCode="00"/>
    <numFmt numFmtId="176" formatCode="#,###\ _F_t;\-#,###\ _F_t"/>
    <numFmt numFmtId="177" formatCode="#,###__"/>
  </numFmts>
  <fonts count="70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</font>
    <font>
      <b/>
      <i/>
      <sz val="7"/>
      <name val="Times New Roman"/>
      <family val="1"/>
    </font>
    <font>
      <sz val="7"/>
      <name val="Times New Roman"/>
      <family val="1"/>
    </font>
    <font>
      <b/>
      <i/>
      <sz val="11"/>
      <name val="Times New Roman CE"/>
      <charset val="238"/>
    </font>
    <font>
      <b/>
      <sz val="18"/>
      <name val="Times New Roman CE"/>
      <charset val="238"/>
    </font>
    <font>
      <i/>
      <sz val="9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58">
    <xf numFmtId="0" fontId="0" fillId="0" borderId="0" xfId="0"/>
    <xf numFmtId="0" fontId="0" fillId="0" borderId="0" xfId="0" applyFill="1" applyAlignment="1">
      <alignment vertical="center" wrapText="1"/>
    </xf>
    <xf numFmtId="166" fontId="18" fillId="0" borderId="1" xfId="0" applyNumberFormat="1" applyFont="1" applyFill="1" applyBorder="1" applyAlignment="1" applyProtection="1">
      <alignment vertical="center" wrapTex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166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6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5" xfId="0" applyNumberFormat="1" applyFont="1" applyFill="1" applyBorder="1" applyAlignment="1" applyProtection="1">
      <alignment vertical="center" wrapText="1"/>
    </xf>
    <xf numFmtId="166" fontId="17" fillId="0" borderId="6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6" fontId="17" fillId="2" borderId="5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6" fontId="26" fillId="0" borderId="1" xfId="0" applyNumberFormat="1" applyFont="1" applyFill="1" applyBorder="1" applyAlignment="1" applyProtection="1">
      <alignment vertical="center"/>
      <protection locked="0"/>
    </xf>
    <xf numFmtId="166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7" xfId="0" applyNumberFormat="1" applyFont="1" applyFill="1" applyBorder="1" applyAlignment="1" applyProtection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center" vertical="center" wrapText="1"/>
    </xf>
    <xf numFmtId="166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6" fontId="25" fillId="0" borderId="8" xfId="0" applyNumberFormat="1" applyFont="1" applyFill="1" applyBorder="1" applyAlignment="1" applyProtection="1">
      <alignment vertical="center"/>
    </xf>
    <xf numFmtId="0" fontId="26" fillId="0" borderId="4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6" fontId="25" fillId="0" borderId="5" xfId="0" applyNumberFormat="1" applyFont="1" applyFill="1" applyBorder="1" applyAlignment="1" applyProtection="1">
      <alignment vertical="center"/>
    </xf>
    <xf numFmtId="166" fontId="25" fillId="0" borderId="6" xfId="0" applyNumberFormat="1" applyFont="1" applyFill="1" applyBorder="1" applyAlignment="1" applyProtection="1">
      <alignment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29" fillId="0" borderId="9" xfId="0" applyNumberFormat="1" applyFont="1" applyFill="1" applyBorder="1" applyAlignment="1" applyProtection="1">
      <alignment horizontal="right" vertical="center" wrapText="1" indent="1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6" fontId="31" fillId="0" borderId="10" xfId="6" applyNumberFormat="1" applyFont="1" applyFill="1" applyBorder="1" applyAlignment="1" applyProtection="1">
      <alignment vertical="center"/>
    </xf>
    <xf numFmtId="166" fontId="31" fillId="0" borderId="10" xfId="6" applyNumberFormat="1" applyFont="1" applyFill="1" applyBorder="1" applyAlignment="1" applyProtection="1"/>
    <xf numFmtId="0" fontId="7" fillId="0" borderId="11" xfId="6" applyFont="1" applyFill="1" applyBorder="1" applyAlignment="1" applyProtection="1">
      <alignment horizontal="center" vertical="center" wrapText="1"/>
    </xf>
    <xf numFmtId="0" fontId="7" fillId="0" borderId="12" xfId="6" applyFont="1" applyFill="1" applyBorder="1" applyAlignment="1" applyProtection="1">
      <alignment horizontal="center" vertical="center" wrapText="1"/>
    </xf>
    <xf numFmtId="166" fontId="17" fillId="0" borderId="13" xfId="0" applyNumberFormat="1" applyFont="1" applyFill="1" applyBorder="1" applyAlignment="1" applyProtection="1">
      <alignment horizontal="center" vertical="center" wrapText="1"/>
    </xf>
    <xf numFmtId="166" fontId="18" fillId="0" borderId="14" xfId="0" applyNumberFormat="1" applyFont="1" applyFill="1" applyBorder="1" applyAlignment="1" applyProtection="1">
      <alignment vertical="center" wrapText="1"/>
      <protection locked="0"/>
    </xf>
    <xf numFmtId="166" fontId="25" fillId="0" borderId="8" xfId="0" applyNumberFormat="1" applyFont="1" applyFill="1" applyBorder="1" applyAlignment="1" applyProtection="1">
      <alignment vertical="center" wrapText="1"/>
    </xf>
    <xf numFmtId="166" fontId="18" fillId="0" borderId="15" xfId="0" applyNumberFormat="1" applyFont="1" applyFill="1" applyBorder="1" applyAlignment="1" applyProtection="1">
      <alignment vertical="center" wrapText="1"/>
      <protection locked="0"/>
    </xf>
    <xf numFmtId="166" fontId="17" fillId="0" borderId="16" xfId="0" applyNumberFormat="1" applyFont="1" applyFill="1" applyBorder="1" applyAlignment="1">
      <alignment horizontal="center" vertical="center"/>
    </xf>
    <xf numFmtId="166" fontId="17" fillId="0" borderId="16" xfId="0" applyNumberFormat="1" applyFont="1" applyFill="1" applyBorder="1" applyAlignment="1">
      <alignment horizontal="center" vertical="center" wrapText="1"/>
    </xf>
    <xf numFmtId="166" fontId="17" fillId="0" borderId="17" xfId="0" applyNumberFormat="1" applyFont="1" applyFill="1" applyBorder="1" applyAlignment="1">
      <alignment horizontal="center" vertical="center"/>
    </xf>
    <xf numFmtId="166" fontId="17" fillId="0" borderId="18" xfId="0" applyNumberFormat="1" applyFont="1" applyFill="1" applyBorder="1" applyAlignment="1">
      <alignment horizontal="center" vertical="center"/>
    </xf>
    <xf numFmtId="166" fontId="17" fillId="0" borderId="18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left" vertical="center"/>
    </xf>
    <xf numFmtId="49" fontId="29" fillId="0" borderId="20" xfId="0" quotePrefix="1" applyNumberFormat="1" applyFont="1" applyFill="1" applyBorder="1" applyAlignment="1">
      <alignment horizontal="left" vertical="center" indent="1"/>
    </xf>
    <xf numFmtId="49" fontId="26" fillId="0" borderId="20" xfId="0" applyNumberFormat="1" applyFont="1" applyFill="1" applyBorder="1" applyAlignment="1">
      <alignment horizontal="left" vertical="center"/>
    </xf>
    <xf numFmtId="49" fontId="26" fillId="0" borderId="21" xfId="0" applyNumberFormat="1" applyFont="1" applyFill="1" applyBorder="1" applyAlignment="1" applyProtection="1">
      <alignment horizontal="left" vertical="center"/>
      <protection locked="0"/>
    </xf>
    <xf numFmtId="49" fontId="25" fillId="0" borderId="22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3" xfId="0" applyNumberFormat="1" applyFont="1" applyFill="1" applyBorder="1" applyAlignment="1" applyProtection="1">
      <alignment vertical="center"/>
      <protection locked="0"/>
    </xf>
    <xf numFmtId="49" fontId="25" fillId="0" borderId="23" xfId="0" applyNumberFormat="1" applyFont="1" applyFill="1" applyBorder="1" applyAlignment="1" applyProtection="1">
      <alignment horizontal="right" vertical="center"/>
      <protection locked="0"/>
    </xf>
    <xf numFmtId="3" fontId="18" fillId="0" borderId="23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0" xfId="0" applyNumberFormat="1" applyFont="1" applyFill="1" applyBorder="1" applyAlignment="1" applyProtection="1">
      <alignment vertical="center"/>
      <protection locked="0"/>
    </xf>
    <xf numFmtId="49" fontId="25" fillId="0" borderId="10" xfId="0" applyNumberFormat="1" applyFont="1" applyFill="1" applyBorder="1" applyAlignment="1" applyProtection="1">
      <alignment horizontal="right" vertical="center"/>
      <protection locked="0"/>
    </xf>
    <xf numFmtId="3" fontId="18" fillId="0" borderId="10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4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4" xfId="0" applyNumberFormat="1" applyFont="1" applyFill="1" applyBorder="1" applyAlignment="1" applyProtection="1">
      <alignment horizontal="left" vertical="center"/>
      <protection locked="0"/>
    </xf>
    <xf numFmtId="173" fontId="17" fillId="0" borderId="16" xfId="0" applyNumberFormat="1" applyFont="1" applyFill="1" applyBorder="1" applyAlignment="1">
      <alignment horizontal="left" vertical="center" wrapText="1" indent="1"/>
    </xf>
    <xf numFmtId="173" fontId="39" fillId="0" borderId="0" xfId="0" applyNumberFormat="1" applyFont="1" applyFill="1" applyBorder="1" applyAlignment="1">
      <alignment horizontal="left" vertical="center" wrapText="1"/>
    </xf>
    <xf numFmtId="166" fontId="25" fillId="0" borderId="16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166" fontId="18" fillId="0" borderId="26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1" xfId="6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0" applyNumberFormat="1" applyFont="1" applyBorder="1" applyAlignment="1" applyProtection="1">
      <alignment horizontal="right" vertical="center" wrapText="1" indent="1"/>
    </xf>
    <xf numFmtId="166" fontId="2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28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6" fontId="1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0" applyNumberFormat="1" applyFont="1" applyFill="1" applyBorder="1" applyAlignment="1" applyProtection="1">
      <alignment horizontal="right" vertical="center" wrapText="1" indent="1"/>
    </xf>
    <xf numFmtId="0" fontId="17" fillId="0" borderId="28" xfId="0" applyFont="1" applyFill="1" applyBorder="1" applyAlignment="1" applyProtection="1">
      <alignment horizontal="center" vertical="center" wrapText="1"/>
    </xf>
    <xf numFmtId="3" fontId="4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16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5" fillId="0" borderId="0" xfId="0" applyNumberFormat="1" applyFont="1" applyFill="1" applyAlignment="1" applyProtection="1">
      <alignment horizontal="right" vertical="center"/>
      <protection locked="0"/>
    </xf>
    <xf numFmtId="166" fontId="7" fillId="0" borderId="32" xfId="0" applyNumberFormat="1" applyFont="1" applyFill="1" applyBorder="1" applyAlignment="1" applyProtection="1">
      <alignment horizontal="centerContinuous" vertical="center"/>
    </xf>
    <xf numFmtId="166" fontId="7" fillId="0" borderId="33" xfId="0" applyNumberFormat="1" applyFont="1" applyFill="1" applyBorder="1" applyAlignment="1" applyProtection="1">
      <alignment horizontal="centerContinuous" vertical="center"/>
    </xf>
    <xf numFmtId="166" fontId="7" fillId="0" borderId="34" xfId="0" applyNumberFormat="1" applyFont="1" applyFill="1" applyBorder="1" applyAlignment="1" applyProtection="1">
      <alignment horizontal="centerContinuous" vertical="center"/>
    </xf>
    <xf numFmtId="166" fontId="42" fillId="0" borderId="0" xfId="0" applyNumberFormat="1" applyFont="1" applyFill="1" applyAlignment="1">
      <alignment vertical="center"/>
    </xf>
    <xf numFmtId="166" fontId="7" fillId="0" borderId="13" xfId="0" applyNumberFormat="1" applyFont="1" applyFill="1" applyBorder="1" applyAlignment="1" applyProtection="1">
      <alignment horizontal="center" vertical="center"/>
    </xf>
    <xf numFmtId="166" fontId="7" fillId="0" borderId="35" xfId="0" applyNumberFormat="1" applyFont="1" applyFill="1" applyBorder="1" applyAlignment="1" applyProtection="1">
      <alignment horizontal="center" vertical="center"/>
    </xf>
    <xf numFmtId="166" fontId="7" fillId="0" borderId="12" xfId="0" applyNumberFormat="1" applyFont="1" applyFill="1" applyBorder="1" applyAlignment="1" applyProtection="1">
      <alignment horizontal="center" vertical="center" wrapText="1"/>
    </xf>
    <xf numFmtId="166" fontId="42" fillId="0" borderId="0" xfId="0" applyNumberFormat="1" applyFont="1" applyFill="1" applyAlignment="1">
      <alignment horizontal="center" vertical="center"/>
    </xf>
    <xf numFmtId="166" fontId="17" fillId="0" borderId="5" xfId="0" applyNumberFormat="1" applyFont="1" applyFill="1" applyBorder="1" applyAlignment="1" applyProtection="1">
      <alignment horizontal="center" vertical="center" wrapText="1"/>
    </xf>
    <xf numFmtId="166" fontId="17" fillId="0" borderId="0" xfId="0" applyNumberFormat="1" applyFont="1" applyFill="1" applyAlignment="1">
      <alignment horizontal="center" vertical="center" wrapText="1"/>
    </xf>
    <xf numFmtId="166" fontId="17" fillId="0" borderId="36" xfId="0" applyNumberFormat="1" applyFont="1" applyFill="1" applyBorder="1" applyAlignment="1" applyProtection="1">
      <alignment horizontal="right" vertical="center" wrapText="1" indent="1"/>
    </xf>
    <xf numFmtId="166" fontId="25" fillId="0" borderId="26" xfId="0" applyNumberFormat="1" applyFont="1" applyFill="1" applyBorder="1" applyAlignment="1" applyProtection="1">
      <alignment horizontal="left" vertical="center" wrapText="1" indent="1"/>
    </xf>
    <xf numFmtId="1" fontId="28" fillId="2" borderId="26" xfId="0" applyNumberFormat="1" applyFont="1" applyFill="1" applyBorder="1" applyAlignment="1" applyProtection="1">
      <alignment horizontal="center" vertical="center" wrapText="1"/>
    </xf>
    <xf numFmtId="166" fontId="25" fillId="0" borderId="26" xfId="0" applyNumberFormat="1" applyFont="1" applyFill="1" applyBorder="1" applyAlignment="1" applyProtection="1">
      <alignment vertical="center" wrapText="1"/>
    </xf>
    <xf numFmtId="166" fontId="25" fillId="0" borderId="32" xfId="0" applyNumberFormat="1" applyFont="1" applyFill="1" applyBorder="1" applyAlignment="1" applyProtection="1">
      <alignment vertical="center" wrapText="1"/>
    </xf>
    <xf numFmtId="166" fontId="25" fillId="0" borderId="37" xfId="0" applyNumberFormat="1" applyFont="1" applyFill="1" applyBorder="1" applyAlignment="1" applyProtection="1">
      <alignment vertical="center" wrapText="1"/>
    </xf>
    <xf numFmtId="166" fontId="17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38" xfId="0" applyNumberFormat="1" applyFont="1" applyFill="1" applyBorder="1" applyAlignment="1" applyProtection="1">
      <alignment vertical="center" wrapText="1"/>
    </xf>
    <xf numFmtId="166" fontId="25" fillId="0" borderId="1" xfId="0" applyNumberFormat="1" applyFont="1" applyFill="1" applyBorder="1" applyAlignment="1" applyProtection="1">
      <alignment horizontal="left" vertical="center" wrapText="1" indent="1"/>
    </xf>
    <xf numFmtId="1" fontId="28" fillId="2" borderId="1" xfId="0" applyNumberFormat="1" applyFont="1" applyFill="1" applyBorder="1" applyAlignment="1" applyProtection="1">
      <alignment horizontal="center" vertical="center" wrapText="1"/>
    </xf>
    <xf numFmtId="166" fontId="25" fillId="0" borderId="1" xfId="0" applyNumberFormat="1" applyFont="1" applyFill="1" applyBorder="1" applyAlignment="1" applyProtection="1">
      <alignment vertical="center" wrapText="1"/>
    </xf>
    <xf numFmtId="166" fontId="25" fillId="0" borderId="14" xfId="0" applyNumberFormat="1" applyFont="1" applyFill="1" applyBorder="1" applyAlignment="1" applyProtection="1">
      <alignment vertical="center" wrapText="1"/>
    </xf>
    <xf numFmtId="166" fontId="25" fillId="0" borderId="38" xfId="0" applyNumberFormat="1" applyFont="1" applyFill="1" applyBorder="1" applyAlignment="1" applyProtection="1">
      <alignment vertical="center" wrapText="1"/>
    </xf>
    <xf numFmtId="166" fontId="17" fillId="0" borderId="1" xfId="0" applyNumberFormat="1" applyFont="1" applyFill="1" applyBorder="1" applyAlignment="1" applyProtection="1">
      <alignment horizontal="left" vertical="center" wrapText="1" indent="1"/>
    </xf>
    <xf numFmtId="166" fontId="17" fillId="0" borderId="39" xfId="0" applyNumberFormat="1" applyFont="1" applyFill="1" applyBorder="1" applyAlignment="1" applyProtection="1">
      <alignment horizontal="righ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" fontId="28" fillId="2" borderId="2" xfId="0" applyNumberFormat="1" applyFont="1" applyFill="1" applyBorder="1" applyAlignment="1" applyProtection="1">
      <alignment horizontal="center" vertical="center" wrapText="1"/>
    </xf>
    <xf numFmtId="166" fontId="25" fillId="0" borderId="9" xfId="0" applyNumberFormat="1" applyFont="1" applyFill="1" applyBorder="1" applyAlignment="1" applyProtection="1">
      <alignment vertical="center" wrapText="1"/>
    </xf>
    <xf numFmtId="166" fontId="25" fillId="0" borderId="40" xfId="0" applyNumberFormat="1" applyFont="1" applyFill="1" applyBorder="1" applyAlignment="1" applyProtection="1">
      <alignment vertical="center" wrapText="1"/>
    </xf>
    <xf numFmtId="1" fontId="13" fillId="0" borderId="40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9" xfId="0" applyNumberFormat="1" applyFont="1" applyFill="1" applyBorder="1" applyAlignment="1" applyProtection="1">
      <alignment vertical="center" wrapText="1"/>
      <protection locked="0"/>
    </xf>
    <xf numFmtId="166" fontId="18" fillId="0" borderId="40" xfId="0" applyNumberFormat="1" applyFont="1" applyFill="1" applyBorder="1" applyAlignment="1" applyProtection="1">
      <alignment vertical="center" wrapText="1"/>
      <protection locked="0"/>
    </xf>
    <xf numFmtId="166" fontId="17" fillId="0" borderId="7" xfId="0" applyNumberFormat="1" applyFont="1" applyFill="1" applyBorder="1" applyAlignment="1" applyProtection="1">
      <alignment horizontal="right" vertical="center" wrapText="1" indent="1"/>
    </xf>
    <xf numFmtId="166" fontId="17" fillId="0" borderId="5" xfId="0" applyNumberFormat="1" applyFont="1" applyFill="1" applyBorder="1" applyAlignment="1" applyProtection="1">
      <alignment horizontal="left" vertical="center" wrapText="1" indent="1"/>
    </xf>
    <xf numFmtId="1" fontId="18" fillId="2" borderId="41" xfId="0" applyNumberFormat="1" applyFont="1" applyFill="1" applyBorder="1" applyAlignment="1" applyProtection="1">
      <alignment vertical="center" wrapText="1"/>
    </xf>
    <xf numFmtId="166" fontId="25" fillId="0" borderId="5" xfId="0" applyNumberFormat="1" applyFont="1" applyFill="1" applyBorder="1" applyAlignment="1" applyProtection="1">
      <alignment vertical="center" wrapText="1"/>
    </xf>
    <xf numFmtId="166" fontId="25" fillId="0" borderId="41" xfId="0" applyNumberFormat="1" applyFont="1" applyFill="1" applyBorder="1" applyAlignment="1" applyProtection="1">
      <alignment vertical="center" wrapText="1"/>
    </xf>
    <xf numFmtId="166" fontId="9" fillId="0" borderId="0" xfId="0" applyNumberFormat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right" vertical="center"/>
    </xf>
    <xf numFmtId="166" fontId="7" fillId="0" borderId="35" xfId="0" applyNumberFormat="1" applyFont="1" applyFill="1" applyBorder="1" applyAlignment="1">
      <alignment horizontal="center" vertical="center"/>
    </xf>
    <xf numFmtId="166" fontId="7" fillId="0" borderId="11" xfId="0" applyNumberFormat="1" applyFont="1" applyFill="1" applyBorder="1" applyAlignment="1">
      <alignment horizontal="center" vertical="center"/>
    </xf>
    <xf numFmtId="166" fontId="7" fillId="0" borderId="22" xfId="0" applyNumberFormat="1" applyFont="1" applyFill="1" applyBorder="1" applyAlignment="1">
      <alignment horizontal="center" vertical="center" wrapText="1"/>
    </xf>
    <xf numFmtId="166" fontId="7" fillId="0" borderId="41" xfId="0" applyNumberFormat="1" applyFont="1" applyFill="1" applyBorder="1" applyAlignment="1">
      <alignment horizontal="center" vertical="center" wrapText="1"/>
    </xf>
    <xf numFmtId="166" fontId="7" fillId="0" borderId="6" xfId="0" applyNumberFormat="1" applyFont="1" applyFill="1" applyBorder="1" applyAlignment="1">
      <alignment horizontal="center" vertical="center" wrapText="1"/>
    </xf>
    <xf numFmtId="166" fontId="42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  <protection locked="0"/>
    </xf>
    <xf numFmtId="166" fontId="26" fillId="0" borderId="14" xfId="0" applyNumberFormat="1" applyFont="1" applyFill="1" applyBorder="1" applyAlignment="1" applyProtection="1">
      <alignment vertical="center"/>
      <protection locked="0"/>
    </xf>
    <xf numFmtId="166" fontId="25" fillId="0" borderId="14" xfId="0" applyNumberFormat="1" applyFont="1" applyFill="1" applyBorder="1" applyAlignment="1" applyProtection="1">
      <alignment vertical="center"/>
    </xf>
    <xf numFmtId="166" fontId="26" fillId="0" borderId="15" xfId="0" applyNumberFormat="1" applyFont="1" applyFill="1" applyBorder="1" applyAlignment="1" applyProtection="1">
      <alignment vertical="center"/>
      <protection locked="0"/>
    </xf>
    <xf numFmtId="0" fontId="26" fillId="0" borderId="42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vertical="center" wrapText="1"/>
    </xf>
    <xf numFmtId="0" fontId="26" fillId="0" borderId="11" xfId="0" applyFont="1" applyFill="1" applyBorder="1" applyAlignment="1" applyProtection="1">
      <alignment vertical="center" wrapText="1"/>
      <protection locked="0"/>
    </xf>
    <xf numFmtId="166" fontId="26" fillId="0" borderId="11" xfId="0" applyNumberFormat="1" applyFont="1" applyFill="1" applyBorder="1" applyAlignment="1" applyProtection="1">
      <alignment vertical="center"/>
      <protection locked="0"/>
    </xf>
    <xf numFmtId="166" fontId="26" fillId="0" borderId="35" xfId="0" applyNumberFormat="1" applyFont="1" applyFill="1" applyBorder="1" applyAlignment="1" applyProtection="1">
      <alignment vertical="center"/>
      <protection locked="0"/>
    </xf>
    <xf numFmtId="166" fontId="25" fillId="0" borderId="41" xfId="0" applyNumberFormat="1" applyFont="1" applyFill="1" applyBorder="1" applyAlignment="1" applyProtection="1">
      <alignment vertical="center"/>
    </xf>
    <xf numFmtId="166" fontId="25" fillId="0" borderId="12" xfId="0" applyNumberFormat="1" applyFont="1" applyFill="1" applyBorder="1" applyAlignment="1" applyProtection="1">
      <alignment vertical="center"/>
    </xf>
    <xf numFmtId="166" fontId="27" fillId="0" borderId="5" xfId="0" applyNumberFormat="1" applyFon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 applyProtection="1">
      <alignment horizontal="right" vertical="center" wrapText="1" indent="1"/>
    </xf>
    <xf numFmtId="0" fontId="23" fillId="0" borderId="43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 applyProtection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8"/>
      <protection locked="0"/>
    </xf>
    <xf numFmtId="0" fontId="26" fillId="0" borderId="42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43" fillId="0" borderId="0" xfId="0" applyFont="1" applyFill="1" applyAlignment="1">
      <alignment horizontal="right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right" vertical="center" indent="1"/>
    </xf>
    <xf numFmtId="0" fontId="26" fillId="0" borderId="26" xfId="0" applyFont="1" applyFill="1" applyBorder="1" applyAlignment="1" applyProtection="1">
      <alignment horizontal="left" vertical="center" indent="1"/>
      <protection locked="0"/>
    </xf>
    <xf numFmtId="3" fontId="26" fillId="0" borderId="32" xfId="0" applyNumberFormat="1" applyFont="1" applyFill="1" applyBorder="1" applyAlignment="1" applyProtection="1">
      <alignment horizontal="right" vertical="center"/>
      <protection locked="0"/>
    </xf>
    <xf numFmtId="3" fontId="26" fillId="0" borderId="48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4" xfId="0" applyNumberFormat="1" applyFont="1" applyFill="1" applyBorder="1" applyAlignment="1" applyProtection="1">
      <alignment horizontal="right" vertical="center"/>
      <protection locked="0"/>
    </xf>
    <xf numFmtId="3" fontId="26" fillId="0" borderId="8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vertical="center"/>
    </xf>
    <xf numFmtId="166" fontId="25" fillId="0" borderId="5" xfId="0" applyNumberFormat="1" applyFont="1" applyFill="1" applyBorder="1" applyAlignment="1">
      <alignment vertical="center" wrapText="1"/>
    </xf>
    <xf numFmtId="166" fontId="25" fillId="0" borderId="6" xfId="0" applyNumberFormat="1" applyFont="1" applyFill="1" applyBorder="1" applyAlignment="1">
      <alignment vertical="center" wrapText="1"/>
    </xf>
    <xf numFmtId="0" fontId="41" fillId="0" borderId="0" xfId="8" applyFill="1"/>
    <xf numFmtId="0" fontId="23" fillId="0" borderId="0" xfId="8" applyFont="1" applyFill="1"/>
    <xf numFmtId="0" fontId="41" fillId="0" borderId="0" xfId="8" applyFont="1" applyFill="1"/>
    <xf numFmtId="3" fontId="41" fillId="0" borderId="0" xfId="8" applyNumberFormat="1" applyFont="1" applyFill="1" applyAlignment="1">
      <alignment horizontal="center"/>
    </xf>
    <xf numFmtId="0" fontId="14" fillId="0" borderId="0" xfId="7" applyFill="1" applyAlignment="1" applyProtection="1">
      <alignment vertical="center" wrapText="1"/>
    </xf>
    <xf numFmtId="0" fontId="14" fillId="0" borderId="0" xfId="7" applyFill="1" applyAlignment="1" applyProtection="1">
      <alignment horizontal="center" vertical="center"/>
    </xf>
    <xf numFmtId="49" fontId="17" fillId="0" borderId="42" xfId="7" applyNumberFormat="1" applyFont="1" applyFill="1" applyBorder="1" applyAlignment="1" applyProtection="1">
      <alignment horizontal="center" vertical="center" wrapText="1"/>
    </xf>
    <xf numFmtId="49" fontId="17" fillId="0" borderId="11" xfId="7" applyNumberFormat="1" applyFont="1" applyFill="1" applyBorder="1" applyAlignment="1" applyProtection="1">
      <alignment horizontal="center" vertical="center"/>
    </xf>
    <xf numFmtId="49" fontId="17" fillId="0" borderId="12" xfId="7" applyNumberFormat="1" applyFont="1" applyFill="1" applyBorder="1" applyAlignment="1" applyProtection="1">
      <alignment horizontal="center" vertical="center"/>
    </xf>
    <xf numFmtId="49" fontId="13" fillId="0" borderId="0" xfId="7" applyNumberFormat="1" applyFont="1" applyFill="1" applyAlignment="1" applyProtection="1">
      <alignment horizontal="center" vertical="center"/>
    </xf>
    <xf numFmtId="175" fontId="18" fillId="0" borderId="27" xfId="7" applyNumberFormat="1" applyFont="1" applyFill="1" applyBorder="1" applyAlignment="1" applyProtection="1">
      <alignment horizontal="center" vertical="center"/>
    </xf>
    <xf numFmtId="176" fontId="18" fillId="0" borderId="49" xfId="7" applyNumberFormat="1" applyFont="1" applyFill="1" applyBorder="1" applyAlignment="1" applyProtection="1">
      <alignment vertical="center"/>
      <protection locked="0"/>
    </xf>
    <xf numFmtId="175" fontId="18" fillId="0" borderId="1" xfId="7" applyNumberFormat="1" applyFont="1" applyFill="1" applyBorder="1" applyAlignment="1" applyProtection="1">
      <alignment horizontal="center" vertical="center"/>
    </xf>
    <xf numFmtId="176" fontId="18" fillId="0" borderId="8" xfId="7" applyNumberFormat="1" applyFont="1" applyFill="1" applyBorder="1" applyAlignment="1" applyProtection="1">
      <alignment vertical="center"/>
      <protection locked="0"/>
    </xf>
    <xf numFmtId="176" fontId="17" fillId="0" borderId="8" xfId="7" applyNumberFormat="1" applyFont="1" applyFill="1" applyBorder="1" applyAlignment="1" applyProtection="1">
      <alignment vertical="center"/>
    </xf>
    <xf numFmtId="0" fontId="17" fillId="0" borderId="42" xfId="7" applyFont="1" applyFill="1" applyBorder="1" applyAlignment="1" applyProtection="1">
      <alignment horizontal="left" vertical="center" wrapText="1"/>
    </xf>
    <xf numFmtId="175" fontId="18" fillId="0" borderId="11" xfId="7" applyNumberFormat="1" applyFont="1" applyFill="1" applyBorder="1" applyAlignment="1" applyProtection="1">
      <alignment horizontal="center" vertical="center"/>
    </xf>
    <xf numFmtId="176" fontId="17" fillId="0" borderId="12" xfId="7" applyNumberFormat="1" applyFont="1" applyFill="1" applyBorder="1" applyAlignment="1" applyProtection="1">
      <alignment vertical="center"/>
    </xf>
    <xf numFmtId="0" fontId="41" fillId="0" borderId="0" xfId="8" applyFont="1" applyFill="1" applyAlignment="1"/>
    <xf numFmtId="0" fontId="16" fillId="0" borderId="0" xfId="7" applyFont="1" applyFill="1" applyAlignment="1" applyProtection="1">
      <alignment horizontal="center" vertical="center"/>
    </xf>
    <xf numFmtId="0" fontId="22" fillId="0" borderId="7" xfId="8" applyFont="1" applyFill="1" applyBorder="1" applyAlignment="1">
      <alignment horizontal="center" vertical="center"/>
    </xf>
    <xf numFmtId="0" fontId="22" fillId="0" borderId="5" xfId="8" applyFont="1" applyFill="1" applyBorder="1" applyAlignment="1">
      <alignment horizontal="center" vertical="center" wrapText="1"/>
    </xf>
    <xf numFmtId="0" fontId="22" fillId="0" borderId="6" xfId="8" applyFont="1" applyFill="1" applyBorder="1" applyAlignment="1">
      <alignment horizontal="center" vertical="center" wrapText="1"/>
    </xf>
    <xf numFmtId="0" fontId="23" fillId="0" borderId="24" xfId="8" applyFont="1" applyFill="1" applyBorder="1" applyAlignment="1" applyProtection="1">
      <alignment horizontal="left" indent="1"/>
      <protection locked="0"/>
    </xf>
    <xf numFmtId="0" fontId="23" fillId="0" borderId="27" xfId="8" applyFont="1" applyFill="1" applyBorder="1" applyAlignment="1">
      <alignment horizontal="right" indent="1"/>
    </xf>
    <xf numFmtId="3" fontId="23" fillId="0" borderId="27" xfId="8" applyNumberFormat="1" applyFont="1" applyFill="1" applyBorder="1" applyProtection="1">
      <protection locked="0"/>
    </xf>
    <xf numFmtId="3" fontId="23" fillId="0" borderId="49" xfId="8" applyNumberFormat="1" applyFont="1" applyFill="1" applyBorder="1" applyProtection="1">
      <protection locked="0"/>
    </xf>
    <xf numFmtId="0" fontId="23" fillId="0" borderId="3" xfId="8" applyFont="1" applyFill="1" applyBorder="1" applyAlignment="1" applyProtection="1">
      <alignment horizontal="left" indent="1"/>
      <protection locked="0"/>
    </xf>
    <xf numFmtId="0" fontId="23" fillId="0" borderId="1" xfId="8" applyFont="1" applyFill="1" applyBorder="1" applyAlignment="1">
      <alignment horizontal="right" indent="1"/>
    </xf>
    <xf numFmtId="3" fontId="23" fillId="0" borderId="1" xfId="8" applyNumberFormat="1" applyFont="1" applyFill="1" applyBorder="1" applyProtection="1">
      <protection locked="0"/>
    </xf>
    <xf numFmtId="3" fontId="23" fillId="0" borderId="8" xfId="8" applyNumberFormat="1" applyFont="1" applyFill="1" applyBorder="1" applyProtection="1">
      <protection locked="0"/>
    </xf>
    <xf numFmtId="0" fontId="23" fillId="0" borderId="3" xfId="8" applyFont="1" applyFill="1" applyBorder="1" applyProtection="1">
      <protection locked="0"/>
    </xf>
    <xf numFmtId="0" fontId="23" fillId="0" borderId="4" xfId="8" applyFont="1" applyFill="1" applyBorder="1" applyProtection="1">
      <protection locked="0"/>
    </xf>
    <xf numFmtId="0" fontId="23" fillId="0" borderId="2" xfId="8" applyFont="1" applyFill="1" applyBorder="1" applyAlignment="1">
      <alignment horizontal="right" indent="1"/>
    </xf>
    <xf numFmtId="3" fontId="23" fillId="0" borderId="2" xfId="8" applyNumberFormat="1" applyFont="1" applyFill="1" applyBorder="1" applyProtection="1">
      <protection locked="0"/>
    </xf>
    <xf numFmtId="3" fontId="23" fillId="0" borderId="50" xfId="8" applyNumberFormat="1" applyFont="1" applyFill="1" applyBorder="1" applyProtection="1">
      <protection locked="0"/>
    </xf>
    <xf numFmtId="3" fontId="23" fillId="0" borderId="51" xfId="8" applyNumberFormat="1" applyFont="1" applyFill="1" applyBorder="1"/>
    <xf numFmtId="0" fontId="49" fillId="0" borderId="0" xfId="8" applyFont="1" applyFill="1"/>
    <xf numFmtId="0" fontId="50" fillId="0" borderId="7" xfId="8" applyFont="1" applyFill="1" applyBorder="1" applyAlignment="1">
      <alignment horizontal="center" vertical="center"/>
    </xf>
    <xf numFmtId="0" fontId="50" fillId="0" borderId="5" xfId="8" applyFont="1" applyFill="1" applyBorder="1" applyAlignment="1">
      <alignment horizontal="center" vertical="center" wrapText="1"/>
    </xf>
    <xf numFmtId="0" fontId="50" fillId="0" borderId="6" xfId="8" applyFont="1" applyFill="1" applyBorder="1" applyAlignment="1">
      <alignment horizontal="center" vertical="center" wrapText="1"/>
    </xf>
    <xf numFmtId="0" fontId="23" fillId="0" borderId="42" xfId="8" applyFont="1" applyFill="1" applyBorder="1" applyAlignment="1" applyProtection="1">
      <alignment horizontal="left" indent="1"/>
      <protection locked="0"/>
    </xf>
    <xf numFmtId="0" fontId="23" fillId="0" borderId="11" xfId="8" applyFont="1" applyFill="1" applyBorder="1" applyAlignment="1">
      <alignment horizontal="right" indent="1"/>
    </xf>
    <xf numFmtId="3" fontId="23" fillId="0" borderId="11" xfId="8" applyNumberFormat="1" applyFont="1" applyFill="1" applyBorder="1" applyProtection="1">
      <protection locked="0"/>
    </xf>
    <xf numFmtId="3" fontId="23" fillId="0" borderId="12" xfId="8" applyNumberFormat="1" applyFont="1" applyFill="1" applyBorder="1" applyProtection="1">
      <protection locked="0"/>
    </xf>
    <xf numFmtId="0" fontId="49" fillId="0" borderId="0" xfId="0" applyFont="1" applyFill="1"/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4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7" fontId="27" fillId="0" borderId="49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2" fillId="0" borderId="1" xfId="0" applyFont="1" applyFill="1" applyBorder="1" applyAlignment="1">
      <alignment horizontal="left" vertical="center" indent="5"/>
    </xf>
    <xf numFmtId="177" fontId="33" fillId="0" borderId="8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4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7" fontId="33" fillId="0" borderId="50" xfId="0" applyNumberFormat="1" applyFont="1" applyFill="1" applyBorder="1" applyAlignment="1" applyProtection="1">
      <alignment horizontal="right" vertical="center"/>
      <protection locked="0"/>
    </xf>
    <xf numFmtId="0" fontId="0" fillId="0" borderId="36" xfId="0" applyFill="1" applyBorder="1" applyAlignment="1">
      <alignment horizontal="center" vertical="center"/>
    </xf>
    <xf numFmtId="0" fontId="0" fillId="0" borderId="26" xfId="0" applyFill="1" applyBorder="1" applyAlignment="1" applyProtection="1">
      <alignment horizontal="left" vertical="center" wrapText="1" indent="1"/>
      <protection locked="0"/>
    </xf>
    <xf numFmtId="177" fontId="27" fillId="0" borderId="48" xfId="0" applyNumberFormat="1" applyFont="1" applyFill="1" applyBorder="1" applyAlignment="1" applyProtection="1">
      <alignment horizontal="right" vertical="center"/>
    </xf>
    <xf numFmtId="0" fontId="0" fillId="0" borderId="42" xfId="0" applyFill="1" applyBorder="1" applyAlignment="1">
      <alignment horizontal="center" vertical="center"/>
    </xf>
    <xf numFmtId="0" fontId="52" fillId="0" borderId="11" xfId="0" applyFont="1" applyFill="1" applyBorder="1" applyAlignment="1">
      <alignment horizontal="left" vertical="center" indent="5"/>
    </xf>
    <xf numFmtId="177" fontId="33" fillId="0" borderId="12" xfId="0" applyNumberFormat="1" applyFont="1" applyFill="1" applyBorder="1" applyAlignment="1" applyProtection="1">
      <alignment horizontal="right" vertical="center"/>
      <protection locked="0"/>
    </xf>
    <xf numFmtId="0" fontId="25" fillId="0" borderId="7" xfId="0" applyFont="1" applyFill="1" applyBorder="1" applyAlignment="1">
      <alignment horizontal="right" vertical="center" wrapText="1" indent="1"/>
    </xf>
    <xf numFmtId="0" fontId="25" fillId="0" borderId="5" xfId="0" applyFont="1" applyFill="1" applyBorder="1" applyAlignment="1">
      <alignment vertical="center" wrapText="1"/>
    </xf>
    <xf numFmtId="0" fontId="0" fillId="0" borderId="0" xfId="0" applyProtection="1"/>
    <xf numFmtId="0" fontId="54" fillId="0" borderId="0" xfId="0" applyFont="1" applyAlignment="1" applyProtection="1">
      <alignment horizontal="right"/>
    </xf>
    <xf numFmtId="0" fontId="55" fillId="0" borderId="0" xfId="0" applyFont="1" applyAlignment="1" applyProtection="1">
      <alignment horizontal="center"/>
    </xf>
    <xf numFmtId="0" fontId="56" fillId="0" borderId="7" xfId="0" applyFont="1" applyBorder="1" applyAlignment="1" applyProtection="1">
      <alignment horizontal="center" vertical="center" wrapText="1"/>
    </xf>
    <xf numFmtId="0" fontId="55" fillId="0" borderId="5" xfId="0" applyFont="1" applyBorder="1" applyAlignment="1" applyProtection="1">
      <alignment horizontal="center" vertical="center" wrapText="1"/>
    </xf>
    <xf numFmtId="0" fontId="55" fillId="0" borderId="6" xfId="0" applyFont="1" applyBorder="1" applyAlignment="1" applyProtection="1">
      <alignment horizontal="center" vertical="center" wrapText="1"/>
    </xf>
    <xf numFmtId="0" fontId="55" fillId="0" borderId="24" xfId="0" applyFont="1" applyBorder="1" applyAlignment="1" applyProtection="1">
      <alignment horizontal="center" vertical="top" wrapText="1"/>
    </xf>
    <xf numFmtId="0" fontId="55" fillId="0" borderId="3" xfId="0" applyFont="1" applyBorder="1" applyAlignment="1" applyProtection="1">
      <alignment horizontal="center" vertical="top" wrapText="1"/>
    </xf>
    <xf numFmtId="0" fontId="55" fillId="0" borderId="4" xfId="0" applyFont="1" applyBorder="1" applyAlignment="1" applyProtection="1">
      <alignment horizontal="center" vertical="top" wrapText="1"/>
    </xf>
    <xf numFmtId="0" fontId="55" fillId="3" borderId="5" xfId="0" applyFont="1" applyFill="1" applyBorder="1" applyAlignment="1" applyProtection="1">
      <alignment horizontal="center" vertical="top" wrapText="1"/>
    </xf>
    <xf numFmtId="0" fontId="57" fillId="0" borderId="27" xfId="0" applyFont="1" applyBorder="1" applyAlignment="1" applyProtection="1">
      <alignment horizontal="left" vertical="top" wrapText="1"/>
      <protection locked="0"/>
    </xf>
    <xf numFmtId="0" fontId="57" fillId="0" borderId="1" xfId="0" applyFont="1" applyBorder="1" applyAlignment="1" applyProtection="1">
      <alignment horizontal="left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7" xfId="9" applyFont="1" applyBorder="1" applyAlignment="1" applyProtection="1">
      <alignment horizontal="center" vertical="center" wrapText="1"/>
      <protection locked="0"/>
    </xf>
    <xf numFmtId="9" fontId="57" fillId="0" borderId="1" xfId="9" applyFont="1" applyBorder="1" applyAlignment="1" applyProtection="1">
      <alignment horizontal="center" vertical="center" wrapText="1"/>
      <protection locked="0"/>
    </xf>
    <xf numFmtId="9" fontId="57" fillId="0" borderId="2" xfId="9" applyFont="1" applyBorder="1" applyAlignment="1" applyProtection="1">
      <alignment horizontal="center" vertical="center" wrapText="1"/>
      <protection locked="0"/>
    </xf>
    <xf numFmtId="168" fontId="57" fillId="0" borderId="27" xfId="1" applyNumberFormat="1" applyFont="1" applyBorder="1" applyAlignment="1" applyProtection="1">
      <alignment horizontal="center" vertical="center" wrapText="1"/>
      <protection locked="0"/>
    </xf>
    <xf numFmtId="168" fontId="57" fillId="0" borderId="1" xfId="1" applyNumberFormat="1" applyFont="1" applyBorder="1" applyAlignment="1" applyProtection="1">
      <alignment horizontal="center" vertical="center" wrapText="1"/>
      <protection locked="0"/>
    </xf>
    <xf numFmtId="168" fontId="57" fillId="0" borderId="2" xfId="1" applyNumberFormat="1" applyFont="1" applyBorder="1" applyAlignment="1" applyProtection="1">
      <alignment horizontal="center" vertical="center" wrapText="1"/>
      <protection locked="0"/>
    </xf>
    <xf numFmtId="168" fontId="57" fillId="0" borderId="5" xfId="1" applyNumberFormat="1" applyFont="1" applyBorder="1" applyAlignment="1" applyProtection="1">
      <alignment horizontal="center" vertical="center" wrapText="1"/>
    </xf>
    <xf numFmtId="168" fontId="57" fillId="0" borderId="49" xfId="1" applyNumberFormat="1" applyFont="1" applyBorder="1" applyAlignment="1" applyProtection="1">
      <alignment horizontal="center" vertical="top" wrapText="1"/>
      <protection locked="0"/>
    </xf>
    <xf numFmtId="168" fontId="57" fillId="0" borderId="8" xfId="1" applyNumberFormat="1" applyFont="1" applyBorder="1" applyAlignment="1" applyProtection="1">
      <alignment horizontal="center" vertical="top" wrapText="1"/>
      <protection locked="0"/>
    </xf>
    <xf numFmtId="168" fontId="57" fillId="0" borderId="50" xfId="1" applyNumberFormat="1" applyFont="1" applyBorder="1" applyAlignment="1" applyProtection="1">
      <alignment horizontal="center" vertical="top" wrapText="1"/>
      <protection locked="0"/>
    </xf>
    <xf numFmtId="168" fontId="57" fillId="0" borderId="6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4" xfId="0" applyFont="1" applyFill="1" applyBorder="1" applyAlignment="1" applyProtection="1">
      <alignment horizontal="right" vertical="center" wrapText="1" indent="1"/>
    </xf>
    <xf numFmtId="0" fontId="18" fillId="0" borderId="27" xfId="0" applyFont="1" applyFill="1" applyBorder="1" applyAlignment="1" applyProtection="1">
      <alignment horizontal="left"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</xf>
    <xf numFmtId="166" fontId="18" fillId="0" borderId="49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6" fontId="18" fillId="0" borderId="50" xfId="0" applyNumberFormat="1" applyFont="1" applyFill="1" applyBorder="1" applyAlignment="1" applyProtection="1">
      <alignment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6" fontId="27" fillId="0" borderId="0" xfId="6" applyNumberFormat="1" applyFont="1" applyFill="1" applyBorder="1" applyAlignment="1" applyProtection="1">
      <alignment horizontal="right" vertical="center" wrapText="1" indent="1"/>
    </xf>
    <xf numFmtId="0" fontId="24" fillId="0" borderId="5" xfId="0" applyFont="1" applyBorder="1" applyAlignment="1" applyProtection="1">
      <alignment vertical="center" wrapText="1"/>
    </xf>
    <xf numFmtId="166" fontId="18" fillId="0" borderId="52" xfId="6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53" xfId="0" applyFont="1" applyBorder="1" applyAlignment="1" applyProtection="1">
      <alignment vertical="center" wrapText="1"/>
    </xf>
    <xf numFmtId="166" fontId="22" fillId="0" borderId="5" xfId="0" quotePrefix="1" applyNumberFormat="1" applyFont="1" applyBorder="1" applyAlignment="1" applyProtection="1">
      <alignment horizontal="right" vertical="center" wrapText="1" indent="1"/>
    </xf>
    <xf numFmtId="166" fontId="22" fillId="0" borderId="28" xfId="0" quotePrefix="1" applyNumberFormat="1" applyFont="1" applyBorder="1" applyAlignment="1" applyProtection="1">
      <alignment horizontal="right" vertical="center" wrapText="1" indent="1"/>
    </xf>
    <xf numFmtId="166" fontId="24" fillId="0" borderId="28" xfId="0" applyNumberFormat="1" applyFont="1" applyBorder="1" applyAlignment="1" applyProtection="1">
      <alignment horizontal="right" vertical="center" wrapText="1" indent="1"/>
    </xf>
    <xf numFmtId="166" fontId="18" fillId="0" borderId="34" xfId="6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4" xfId="6" applyNumberFormat="1" applyFont="1" applyFill="1" applyBorder="1" applyAlignment="1" applyProtection="1">
      <alignment horizontal="right" vertical="center" wrapText="1" indent="1"/>
    </xf>
    <xf numFmtId="0" fontId="18" fillId="0" borderId="9" xfId="6" applyFont="1" applyFill="1" applyBorder="1" applyAlignment="1" applyProtection="1">
      <alignment horizontal="left" vertical="center" wrapText="1" indent="1"/>
    </xf>
    <xf numFmtId="0" fontId="18" fillId="0" borderId="1" xfId="6" applyFont="1" applyFill="1" applyBorder="1" applyAlignment="1" applyProtection="1">
      <alignment horizontal="left" vertical="center" wrapText="1" indent="1"/>
    </xf>
    <xf numFmtId="0" fontId="18" fillId="0" borderId="27" xfId="6" applyFont="1" applyFill="1" applyBorder="1" applyAlignment="1" applyProtection="1">
      <alignment horizontal="left" vertical="center" wrapText="1" indent="1"/>
    </xf>
    <xf numFmtId="0" fontId="18" fillId="0" borderId="26" xfId="6" applyFont="1" applyFill="1" applyBorder="1" applyAlignment="1" applyProtection="1">
      <alignment horizontal="left" vertical="center" wrapText="1" indent="1"/>
    </xf>
    <xf numFmtId="0" fontId="18" fillId="0" borderId="44" xfId="6" applyFont="1" applyFill="1" applyBorder="1" applyAlignment="1" applyProtection="1">
      <alignment horizontal="left" vertical="center" wrapText="1" indent="1"/>
    </xf>
    <xf numFmtId="0" fontId="18" fillId="0" borderId="2" xfId="6" applyFont="1" applyFill="1" applyBorder="1" applyAlignment="1" applyProtection="1">
      <alignment horizontal="left" vertical="center" wrapText="1" indent="1"/>
    </xf>
    <xf numFmtId="49" fontId="18" fillId="0" borderId="39" xfId="6" applyNumberFormat="1" applyFont="1" applyFill="1" applyBorder="1" applyAlignment="1" applyProtection="1">
      <alignment horizontal="left" vertical="center" wrapText="1" indent="1"/>
    </xf>
    <xf numFmtId="49" fontId="18" fillId="0" borderId="3" xfId="6" applyNumberFormat="1" applyFont="1" applyFill="1" applyBorder="1" applyAlignment="1" applyProtection="1">
      <alignment horizontal="left" vertical="center" wrapText="1" indent="1"/>
    </xf>
    <xf numFmtId="49" fontId="18" fillId="0" borderId="24" xfId="6" applyNumberFormat="1" applyFont="1" applyFill="1" applyBorder="1" applyAlignment="1" applyProtection="1">
      <alignment horizontal="left" vertical="center" wrapText="1" indent="1"/>
    </xf>
    <xf numFmtId="49" fontId="18" fillId="0" borderId="4" xfId="6" applyNumberFormat="1" applyFont="1" applyFill="1" applyBorder="1" applyAlignment="1" applyProtection="1">
      <alignment horizontal="left" vertical="center" wrapText="1" indent="1"/>
    </xf>
    <xf numFmtId="49" fontId="18" fillId="0" borderId="36" xfId="6" applyNumberFormat="1" applyFont="1" applyFill="1" applyBorder="1" applyAlignment="1" applyProtection="1">
      <alignment horizontal="left" vertical="center" wrapText="1" indent="1"/>
    </xf>
    <xf numFmtId="49" fontId="18" fillId="0" borderId="42" xfId="6" applyNumberFormat="1" applyFont="1" applyFill="1" applyBorder="1" applyAlignment="1" applyProtection="1">
      <alignment horizontal="left" vertical="center" wrapText="1" indent="1"/>
    </xf>
    <xf numFmtId="0" fontId="18" fillId="0" borderId="0" xfId="6" applyFont="1" applyFill="1" applyBorder="1" applyAlignment="1" applyProtection="1">
      <alignment horizontal="left" vertical="center" wrapText="1" indent="1"/>
    </xf>
    <xf numFmtId="0" fontId="17" fillId="0" borderId="7" xfId="6" applyFont="1" applyFill="1" applyBorder="1" applyAlignment="1" applyProtection="1">
      <alignment horizontal="left" vertical="center" wrapText="1" indent="1"/>
    </xf>
    <xf numFmtId="0" fontId="17" fillId="0" borderId="5" xfId="6" applyFont="1" applyFill="1" applyBorder="1" applyAlignment="1" applyProtection="1">
      <alignment horizontal="left" vertical="center" wrapText="1" indent="1"/>
    </xf>
    <xf numFmtId="0" fontId="17" fillId="0" borderId="45" xfId="6" applyFont="1" applyFill="1" applyBorder="1" applyAlignment="1" applyProtection="1">
      <alignment horizontal="left" vertical="center" wrapText="1" indent="1"/>
    </xf>
    <xf numFmtId="0" fontId="17" fillId="0" borderId="5" xfId="6" applyFont="1" applyFill="1" applyBorder="1" applyAlignment="1" applyProtection="1">
      <alignment vertical="center" wrapText="1"/>
    </xf>
    <xf numFmtId="0" fontId="17" fillId="0" borderId="46" xfId="6" applyFont="1" applyFill="1" applyBorder="1" applyAlignment="1" applyProtection="1">
      <alignment vertical="center" wrapText="1"/>
    </xf>
    <xf numFmtId="0" fontId="17" fillId="0" borderId="7" xfId="6" applyFont="1" applyFill="1" applyBorder="1" applyAlignment="1" applyProtection="1">
      <alignment horizontal="center" vertical="center" wrapText="1"/>
    </xf>
    <xf numFmtId="0" fontId="17" fillId="0" borderId="5" xfId="6" applyFont="1" applyFill="1" applyBorder="1" applyAlignment="1" applyProtection="1">
      <alignment horizontal="center" vertical="center" wrapText="1"/>
    </xf>
    <xf numFmtId="0" fontId="17" fillId="0" borderId="6" xfId="6" applyFont="1" applyFill="1" applyBorder="1" applyAlignment="1" applyProtection="1">
      <alignment horizontal="center" vertical="center" wrapText="1"/>
    </xf>
    <xf numFmtId="0" fontId="25" fillId="0" borderId="5" xfId="6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right"/>
    </xf>
    <xf numFmtId="166" fontId="31" fillId="0" borderId="10" xfId="6" applyNumberFormat="1" applyFont="1" applyFill="1" applyBorder="1" applyAlignment="1" applyProtection="1">
      <alignment horizontal="left" vertical="center"/>
    </xf>
    <xf numFmtId="0" fontId="18" fillId="0" borderId="1" xfId="6" applyFont="1" applyFill="1" applyBorder="1" applyAlignment="1" applyProtection="1">
      <alignment horizontal="left" indent="6"/>
    </xf>
    <xf numFmtId="0" fontId="18" fillId="0" borderId="1" xfId="6" applyFont="1" applyFill="1" applyBorder="1" applyAlignment="1" applyProtection="1">
      <alignment horizontal="left" vertical="center" wrapText="1" indent="6"/>
    </xf>
    <xf numFmtId="0" fontId="18" fillId="0" borderId="2" xfId="6" applyFont="1" applyFill="1" applyBorder="1" applyAlignment="1" applyProtection="1">
      <alignment horizontal="left" vertical="center" wrapText="1" indent="6"/>
    </xf>
    <xf numFmtId="0" fontId="18" fillId="0" borderId="11" xfId="6" applyFont="1" applyFill="1" applyBorder="1" applyAlignment="1" applyProtection="1">
      <alignment horizontal="left" vertical="center" wrapText="1" indent="6"/>
    </xf>
    <xf numFmtId="166" fontId="17" fillId="0" borderId="28" xfId="6" applyNumberFormat="1" applyFont="1" applyFill="1" applyBorder="1" applyAlignment="1" applyProtection="1">
      <alignment horizontal="right" vertical="center" wrapText="1" indent="1"/>
    </xf>
    <xf numFmtId="166" fontId="18" fillId="0" borderId="30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30" xfId="6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5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7" xfId="0" applyFont="1" applyBorder="1" applyAlignment="1" applyProtection="1">
      <alignment horizontal="left" vertical="center" wrapText="1" indent="1"/>
    </xf>
    <xf numFmtId="166" fontId="17" fillId="0" borderId="6" xfId="6" applyNumberFormat="1" applyFont="1" applyFill="1" applyBorder="1" applyAlignment="1" applyProtection="1">
      <alignment horizontal="right" vertical="center" wrapText="1" indent="1"/>
    </xf>
    <xf numFmtId="0" fontId="5" fillId="0" borderId="10" xfId="0" applyFont="1" applyFill="1" applyBorder="1" applyAlignment="1" applyProtection="1">
      <alignment horizontal="right" vertical="center"/>
    </xf>
    <xf numFmtId="0" fontId="22" fillId="0" borderId="53" xfId="0" applyFont="1" applyBorder="1" applyAlignment="1" applyProtection="1">
      <alignment horizontal="left" vertical="center" wrapText="1" indent="1"/>
    </xf>
    <xf numFmtId="0" fontId="10" fillId="0" borderId="0" xfId="6" applyFont="1" applyFill="1" applyProtection="1"/>
    <xf numFmtId="0" fontId="10" fillId="0" borderId="0" xfId="6" applyFont="1" applyFill="1" applyAlignment="1" applyProtection="1">
      <alignment horizontal="right" vertical="center" indent="1"/>
    </xf>
    <xf numFmtId="166" fontId="17" fillId="0" borderId="46" xfId="6" applyNumberFormat="1" applyFont="1" applyFill="1" applyBorder="1" applyAlignment="1" applyProtection="1">
      <alignment horizontal="right" vertical="center" wrapText="1" indent="1"/>
    </xf>
    <xf numFmtId="166" fontId="17" fillId="0" borderId="5" xfId="6" applyNumberFormat="1" applyFont="1" applyFill="1" applyBorder="1" applyAlignment="1" applyProtection="1">
      <alignment horizontal="right" vertical="center" wrapText="1" indent="1"/>
    </xf>
    <xf numFmtId="166" fontId="18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6" applyNumberFormat="1" applyFont="1" applyFill="1" applyBorder="1" applyAlignment="1" applyProtection="1">
      <alignment horizontal="right" vertical="center" wrapText="1" indent="1"/>
    </xf>
    <xf numFmtId="0" fontId="18" fillId="0" borderId="27" xfId="6" applyFont="1" applyFill="1" applyBorder="1" applyAlignment="1" applyProtection="1">
      <alignment horizontal="left" vertical="center" wrapText="1" indent="6"/>
    </xf>
    <xf numFmtId="0" fontId="10" fillId="0" borderId="0" xfId="6" applyFill="1" applyProtection="1"/>
    <xf numFmtId="0" fontId="18" fillId="0" borderId="0" xfId="6" applyFont="1" applyFill="1" applyProtection="1"/>
    <xf numFmtId="0" fontId="13" fillId="0" borderId="0" xfId="6" applyFont="1" applyFill="1" applyProtection="1"/>
    <xf numFmtId="0" fontId="23" fillId="0" borderId="27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4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6" applyFill="1" applyAlignment="1" applyProtection="1"/>
    <xf numFmtId="0" fontId="21" fillId="0" borderId="0" xfId="6" applyFont="1" applyFill="1" applyProtection="1"/>
    <xf numFmtId="0" fontId="20" fillId="0" borderId="0" xfId="6" applyFont="1" applyFill="1" applyProtection="1"/>
    <xf numFmtId="166" fontId="25" fillId="0" borderId="28" xfId="6" applyNumberFormat="1" applyFont="1" applyFill="1" applyBorder="1" applyAlignment="1" applyProtection="1">
      <alignment horizontal="right" vertical="center" wrapText="1" indent="1"/>
    </xf>
    <xf numFmtId="0" fontId="17" fillId="0" borderId="28" xfId="6" applyFont="1" applyFill="1" applyBorder="1" applyAlignment="1" applyProtection="1">
      <alignment horizontal="center" vertical="center" wrapText="1"/>
    </xf>
    <xf numFmtId="166" fontId="26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7" xfId="0" applyFont="1" applyBorder="1" applyAlignment="1" applyProtection="1">
      <alignment vertical="center" wrapText="1"/>
    </xf>
    <xf numFmtId="0" fontId="23" fillId="0" borderId="4" xfId="0" applyFont="1" applyBorder="1" applyAlignment="1" applyProtection="1">
      <alignment vertical="center" wrapText="1"/>
    </xf>
    <xf numFmtId="0" fontId="24" fillId="0" borderId="57" xfId="0" applyFont="1" applyBorder="1" applyAlignment="1" applyProtection="1">
      <alignment vertical="center" wrapText="1"/>
    </xf>
    <xf numFmtId="166" fontId="17" fillId="0" borderId="5" xfId="6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6" applyFill="1" applyAlignment="1" applyProtection="1">
      <alignment horizontal="left" vertical="center" indent="1"/>
    </xf>
    <xf numFmtId="166" fontId="7" fillId="0" borderId="29" xfId="0" applyNumberFormat="1" applyFont="1" applyFill="1" applyBorder="1" applyAlignment="1" applyProtection="1">
      <alignment horizontal="center" vertical="center" wrapText="1"/>
    </xf>
    <xf numFmtId="166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0" applyNumberFormat="1" applyFont="1" applyFill="1" applyBorder="1" applyAlignment="1" applyProtection="1">
      <alignment horizontal="right" vertical="center" wrapText="1" indent="1"/>
    </xf>
    <xf numFmtId="166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5" fillId="0" borderId="0" xfId="0" applyNumberFormat="1" applyFont="1" applyFill="1" applyAlignment="1" applyProtection="1">
      <alignment horizontal="center" vertical="center" wrapText="1"/>
    </xf>
    <xf numFmtId="166" fontId="0" fillId="0" borderId="58" xfId="0" applyNumberFormat="1" applyFill="1" applyBorder="1" applyAlignment="1" applyProtection="1">
      <alignment horizontal="left" vertical="center" wrapText="1" indent="1"/>
    </xf>
    <xf numFmtId="166" fontId="18" fillId="0" borderId="24" xfId="0" applyNumberFormat="1" applyFont="1" applyFill="1" applyBorder="1" applyAlignment="1" applyProtection="1">
      <alignment horizontal="left" vertical="center" wrapText="1" indent="1"/>
    </xf>
    <xf numFmtId="166" fontId="0" fillId="0" borderId="38" xfId="0" applyNumberFormat="1" applyFill="1" applyBorder="1" applyAlignment="1" applyProtection="1">
      <alignment horizontal="left" vertical="center" wrapText="1" indent="1"/>
    </xf>
    <xf numFmtId="166" fontId="18" fillId="0" borderId="3" xfId="0" applyNumberFormat="1" applyFont="1" applyFill="1" applyBorder="1" applyAlignment="1" applyProtection="1">
      <alignment horizontal="left" vertical="center" wrapText="1" indent="1"/>
    </xf>
    <xf numFmtId="166" fontId="18" fillId="0" borderId="59" xfId="0" applyNumberFormat="1" applyFont="1" applyFill="1" applyBorder="1" applyAlignment="1" applyProtection="1">
      <alignment horizontal="left" vertical="center" wrapText="1" indent="1"/>
    </xf>
    <xf numFmtId="166" fontId="28" fillId="0" borderId="16" xfId="0" applyNumberFormat="1" applyFont="1" applyFill="1" applyBorder="1" applyAlignment="1" applyProtection="1">
      <alignment horizontal="left" vertical="center" wrapText="1" indent="1"/>
    </xf>
    <xf numFmtId="166" fontId="14" fillId="0" borderId="60" xfId="0" applyNumberFormat="1" applyFont="1" applyFill="1" applyBorder="1" applyAlignment="1" applyProtection="1">
      <alignment horizontal="left" vertical="center" wrapText="1" indent="1"/>
    </xf>
    <xf numFmtId="166" fontId="26" fillId="0" borderId="39" xfId="0" applyNumberFormat="1" applyFont="1" applyFill="1" applyBorder="1" applyAlignment="1" applyProtection="1">
      <alignment horizontal="left" vertical="center" wrapText="1" indent="1"/>
    </xf>
    <xf numFmtId="166" fontId="26" fillId="0" borderId="3" xfId="0" applyNumberFormat="1" applyFont="1" applyFill="1" applyBorder="1" applyAlignment="1" applyProtection="1">
      <alignment horizontal="left" vertical="center" wrapText="1" indent="1"/>
    </xf>
    <xf numFmtId="166" fontId="14" fillId="0" borderId="38" xfId="0" applyNumberFormat="1" applyFont="1" applyFill="1" applyBorder="1" applyAlignment="1" applyProtection="1">
      <alignment horizontal="lef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7" fillId="0" borderId="6" xfId="0" applyNumberFormat="1" applyFont="1" applyFill="1" applyBorder="1" applyAlignment="1" applyProtection="1">
      <alignment horizontal="center" vertical="center" wrapText="1"/>
    </xf>
    <xf numFmtId="166" fontId="17" fillId="0" borderId="57" xfId="0" applyNumberFormat="1" applyFont="1" applyFill="1" applyBorder="1" applyAlignment="1" applyProtection="1">
      <alignment horizontal="center" vertical="center" wrapText="1"/>
    </xf>
    <xf numFmtId="166" fontId="17" fillId="0" borderId="53" xfId="0" applyNumberFormat="1" applyFont="1" applyFill="1" applyBorder="1" applyAlignment="1" applyProtection="1">
      <alignment horizontal="center" vertical="center" wrapText="1"/>
    </xf>
    <xf numFmtId="166" fontId="17" fillId="0" borderId="61" xfId="0" applyNumberFormat="1" applyFont="1" applyFill="1" applyBorder="1" applyAlignment="1" applyProtection="1">
      <alignment horizontal="center" vertical="center" wrapText="1"/>
    </xf>
    <xf numFmtId="166" fontId="26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6" fontId="25" fillId="0" borderId="6" xfId="0" applyNumberFormat="1" applyFont="1" applyFill="1" applyBorder="1" applyAlignment="1" applyProtection="1">
      <alignment horizontal="right" vertical="center" wrapText="1" indent="1"/>
    </xf>
    <xf numFmtId="166" fontId="7" fillId="0" borderId="7" xfId="0" applyNumberFormat="1" applyFont="1" applyFill="1" applyBorder="1" applyAlignment="1" applyProtection="1">
      <alignment horizontal="centerContinuous" vertical="center" wrapText="1"/>
    </xf>
    <xf numFmtId="166" fontId="7" fillId="0" borderId="5" xfId="0" applyNumberFormat="1" applyFont="1" applyFill="1" applyBorder="1" applyAlignment="1" applyProtection="1">
      <alignment horizontal="centerContinuous" vertical="center" wrapText="1"/>
    </xf>
    <xf numFmtId="166" fontId="7" fillId="0" borderId="6" xfId="0" applyNumberFormat="1" applyFont="1" applyFill="1" applyBorder="1" applyAlignment="1" applyProtection="1">
      <alignment horizontal="centerContinuous" vertical="center" wrapText="1"/>
    </xf>
    <xf numFmtId="166" fontId="25" fillId="0" borderId="16" xfId="0" applyNumberFormat="1" applyFont="1" applyFill="1" applyBorder="1" applyAlignment="1" applyProtection="1">
      <alignment horizontal="center" vertical="center" wrapText="1"/>
    </xf>
    <xf numFmtId="166" fontId="25" fillId="0" borderId="7" xfId="0" applyNumberFormat="1" applyFont="1" applyFill="1" applyBorder="1" applyAlignment="1" applyProtection="1">
      <alignment horizontal="center" vertical="center" wrapText="1"/>
    </xf>
    <xf numFmtId="166" fontId="25" fillId="0" borderId="5" xfId="0" applyNumberFormat="1" applyFont="1" applyFill="1" applyBorder="1" applyAlignment="1" applyProtection="1">
      <alignment horizontal="center" vertical="center" wrapText="1"/>
    </xf>
    <xf numFmtId="166" fontId="25" fillId="0" borderId="6" xfId="0" applyNumberFormat="1" applyFont="1" applyFill="1" applyBorder="1" applyAlignment="1" applyProtection="1">
      <alignment horizontal="center" vertical="center" wrapText="1"/>
    </xf>
    <xf numFmtId="166" fontId="26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29" fillId="0" borderId="39" xfId="0" applyNumberFormat="1" applyFont="1" applyFill="1" applyBorder="1" applyAlignment="1" applyProtection="1">
      <alignment horizontal="left" vertical="center" wrapText="1" indent="1"/>
    </xf>
    <xf numFmtId="166" fontId="26" fillId="0" borderId="3" xfId="0" applyNumberFormat="1" applyFont="1" applyFill="1" applyBorder="1" applyAlignment="1" applyProtection="1">
      <alignment horizontal="left" vertical="center" wrapText="1" indent="2"/>
    </xf>
    <xf numFmtId="166" fontId="26" fillId="0" borderId="1" xfId="0" applyNumberFormat="1" applyFont="1" applyFill="1" applyBorder="1" applyAlignment="1" applyProtection="1">
      <alignment horizontal="left" vertical="center" wrapText="1" indent="2"/>
    </xf>
    <xf numFmtId="166" fontId="29" fillId="0" borderId="1" xfId="0" applyNumberFormat="1" applyFont="1" applyFill="1" applyBorder="1" applyAlignment="1" applyProtection="1">
      <alignment horizontal="left" vertical="center" wrapText="1" indent="1"/>
    </xf>
    <xf numFmtId="166" fontId="26" fillId="0" borderId="24" xfId="0" applyNumberFormat="1" applyFont="1" applyFill="1" applyBorder="1" applyAlignment="1" applyProtection="1">
      <alignment horizontal="left" vertical="center" wrapText="1" indent="1"/>
    </xf>
    <xf numFmtId="166" fontId="18" fillId="0" borderId="24" xfId="0" applyNumberFormat="1" applyFont="1" applyFill="1" applyBorder="1" applyAlignment="1" applyProtection="1">
      <alignment horizontal="left" vertical="center" wrapText="1" indent="2"/>
    </xf>
    <xf numFmtId="166" fontId="18" fillId="0" borderId="4" xfId="0" applyNumberFormat="1" applyFont="1" applyFill="1" applyBorder="1" applyAlignment="1" applyProtection="1">
      <alignment horizontal="left" vertical="center" wrapText="1" indent="2"/>
    </xf>
    <xf numFmtId="166" fontId="29" fillId="0" borderId="27" xfId="0" applyNumberFormat="1" applyFont="1" applyFill="1" applyBorder="1" applyAlignment="1" applyProtection="1">
      <alignment horizontal="right" vertical="center" wrapText="1" indent="1"/>
    </xf>
    <xf numFmtId="166" fontId="0" fillId="0" borderId="60" xfId="0" applyNumberFormat="1" applyFill="1" applyBorder="1" applyAlignment="1" applyProtection="1">
      <alignment horizontal="left" vertical="center" wrapText="1" indent="1"/>
    </xf>
    <xf numFmtId="166" fontId="18" fillId="0" borderId="39" xfId="0" applyNumberFormat="1" applyFont="1" applyFill="1" applyBorder="1" applyAlignment="1" applyProtection="1">
      <alignment horizontal="left" vertical="center" wrapText="1" indent="1"/>
    </xf>
    <xf numFmtId="166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39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62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4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29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6" fontId="17" fillId="0" borderId="47" xfId="6" applyNumberFormat="1" applyFont="1" applyFill="1" applyBorder="1" applyAlignment="1" applyProtection="1">
      <alignment horizontal="right" vertical="center" wrapText="1" indent="1"/>
    </xf>
    <xf numFmtId="166" fontId="18" fillId="0" borderId="48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9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0" xfId="6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6" applyNumberFormat="1" applyFont="1" applyFill="1" applyBorder="1" applyAlignment="1" applyProtection="1">
      <alignment horizontal="right" vertical="center" wrapText="1" indent="1"/>
    </xf>
    <xf numFmtId="166" fontId="18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0" applyNumberFormat="1" applyFont="1" applyBorder="1" applyAlignment="1" applyProtection="1">
      <alignment horizontal="right" vertical="center" wrapText="1" indent="1"/>
    </xf>
    <xf numFmtId="0" fontId="7" fillId="0" borderId="48" xfId="0" quotePrefix="1" applyFont="1" applyFill="1" applyBorder="1" applyAlignment="1" applyProtection="1">
      <alignment horizontal="right" vertical="center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19" xfId="0" applyFont="1" applyFill="1" applyBorder="1" applyAlignment="1" applyProtection="1">
      <alignment horizontal="center" vertical="center" wrapText="1"/>
    </xf>
    <xf numFmtId="0" fontId="17" fillId="0" borderId="45" xfId="6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5" xfId="0" applyFont="1" applyBorder="1" applyAlignment="1" applyProtection="1">
      <alignment wrapText="1"/>
    </xf>
    <xf numFmtId="0" fontId="24" fillId="0" borderId="53" xfId="0" applyFont="1" applyBorder="1" applyAlignment="1" applyProtection="1">
      <alignment wrapText="1"/>
    </xf>
    <xf numFmtId="166" fontId="22" fillId="0" borderId="6" xfId="0" quotePrefix="1" applyNumberFormat="1" applyFont="1" applyBorder="1" applyAlignment="1" applyProtection="1">
      <alignment horizontal="right" vertical="center" wrapText="1" indent="1"/>
    </xf>
    <xf numFmtId="49" fontId="18" fillId="0" borderId="24" xfId="6" applyNumberFormat="1" applyFont="1" applyFill="1" applyBorder="1" applyAlignment="1" applyProtection="1">
      <alignment horizontal="center" vertical="center" wrapText="1"/>
    </xf>
    <xf numFmtId="49" fontId="18" fillId="0" borderId="3" xfId="6" applyNumberFormat="1" applyFont="1" applyFill="1" applyBorder="1" applyAlignment="1" applyProtection="1">
      <alignment horizontal="center" vertical="center" wrapText="1"/>
    </xf>
    <xf numFmtId="49" fontId="18" fillId="0" borderId="4" xfId="6" applyNumberFormat="1" applyFont="1" applyFill="1" applyBorder="1" applyAlignment="1" applyProtection="1">
      <alignment horizontal="center" vertical="center" wrapText="1"/>
    </xf>
    <xf numFmtId="0" fontId="24" fillId="0" borderId="7" xfId="0" applyFont="1" applyBorder="1" applyAlignment="1" applyProtection="1">
      <alignment horizontal="center" wrapText="1"/>
    </xf>
    <xf numFmtId="0" fontId="23" fillId="0" borderId="24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4" xfId="0" applyFont="1" applyBorder="1" applyAlignment="1" applyProtection="1">
      <alignment horizontal="center" wrapText="1"/>
    </xf>
    <xf numFmtId="0" fontId="24" fillId="0" borderId="57" xfId="0" applyFont="1" applyBorder="1" applyAlignment="1" applyProtection="1">
      <alignment horizontal="center" wrapText="1"/>
    </xf>
    <xf numFmtId="49" fontId="18" fillId="0" borderId="36" xfId="6" applyNumberFormat="1" applyFont="1" applyFill="1" applyBorder="1" applyAlignment="1" applyProtection="1">
      <alignment horizontal="center" vertical="center" wrapText="1"/>
    </xf>
    <xf numFmtId="49" fontId="18" fillId="0" borderId="39" xfId="6" applyNumberFormat="1" applyFont="1" applyFill="1" applyBorder="1" applyAlignment="1" applyProtection="1">
      <alignment horizontal="center" vertical="center" wrapText="1"/>
    </xf>
    <xf numFmtId="49" fontId="18" fillId="0" borderId="42" xfId="6" applyNumberFormat="1" applyFont="1" applyFill="1" applyBorder="1" applyAlignment="1" applyProtection="1">
      <alignment horizontal="center" vertical="center" wrapText="1"/>
    </xf>
    <xf numFmtId="0" fontId="24" fillId="0" borderId="57" xfId="0" applyFont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6" fontId="18" fillId="0" borderId="56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53" xfId="6" applyFont="1" applyFill="1" applyBorder="1" applyAlignment="1" applyProtection="1">
      <alignment horizontal="left" vertical="center" wrapText="1" indent="1"/>
    </xf>
    <xf numFmtId="0" fontId="25" fillId="0" borderId="7" xfId="0" applyFont="1" applyFill="1" applyBorder="1" applyAlignment="1" applyProtection="1">
      <alignment horizontal="center" vertical="center" wrapText="1"/>
    </xf>
    <xf numFmtId="0" fontId="25" fillId="0" borderId="5" xfId="0" applyFont="1" applyFill="1" applyBorder="1" applyAlignment="1" applyProtection="1">
      <alignment horizontal="left" vertical="center" wrapText="1" indent="1"/>
    </xf>
    <xf numFmtId="0" fontId="24" fillId="0" borderId="7" xfId="0" applyFont="1" applyBorder="1" applyAlignment="1" applyProtection="1">
      <alignment horizontal="center" vertical="center" wrapText="1"/>
    </xf>
    <xf numFmtId="0" fontId="34" fillId="0" borderId="29" xfId="0" applyFont="1" applyBorder="1" applyAlignment="1" applyProtection="1">
      <alignment horizontal="left" wrapText="1" indent="1"/>
    </xf>
    <xf numFmtId="0" fontId="7" fillId="0" borderId="5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6" fontId="25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8" xfId="0" applyNumberFormat="1" applyFont="1" applyFill="1" applyBorder="1" applyAlignment="1" applyProtection="1">
      <alignment horizontal="right" vertical="center" wrapText="1" indent="1"/>
    </xf>
    <xf numFmtId="166" fontId="17" fillId="0" borderId="28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8" xfId="0" applyNumberFormat="1" applyFont="1" applyFill="1" applyBorder="1" applyAlignment="1" applyProtection="1">
      <alignment horizontal="right" vertical="center"/>
    </xf>
    <xf numFmtId="49" fontId="7" fillId="0" borderId="62" xfId="0" applyNumberFormat="1" applyFont="1" applyFill="1" applyBorder="1" applyAlignment="1" applyProtection="1">
      <alignment horizontal="right" vertical="center"/>
    </xf>
    <xf numFmtId="49" fontId="26" fillId="0" borderId="36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4" xfId="0" applyNumberFormat="1" applyFont="1" applyFill="1" applyBorder="1" applyAlignment="1" applyProtection="1">
      <alignment horizontal="center" vertical="center" wrapText="1"/>
    </xf>
    <xf numFmtId="0" fontId="26" fillId="0" borderId="27" xfId="6" applyFont="1" applyFill="1" applyBorder="1" applyAlignment="1" applyProtection="1">
      <alignment horizontal="left" vertical="center" wrapText="1" indent="1"/>
    </xf>
    <xf numFmtId="0" fontId="26" fillId="0" borderId="1" xfId="6" applyFont="1" applyFill="1" applyBorder="1" applyAlignment="1" applyProtection="1">
      <alignment horizontal="left" vertical="center" wrapText="1" indent="1"/>
    </xf>
    <xf numFmtId="0" fontId="26" fillId="0" borderId="53" xfId="6" quotePrefix="1" applyFont="1" applyFill="1" applyBorder="1" applyAlignment="1" applyProtection="1">
      <alignment horizontal="left" vertical="center" wrapText="1" indent="1"/>
    </xf>
    <xf numFmtId="166" fontId="26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>
      <alignment horizontal="center" vertical="center" wrapText="1"/>
    </xf>
    <xf numFmtId="0" fontId="25" fillId="0" borderId="5" xfId="6" applyFont="1" applyFill="1" applyBorder="1" applyAlignment="1" applyProtection="1">
      <alignment horizontal="left" vertical="center" wrapText="1"/>
    </xf>
    <xf numFmtId="166" fontId="26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6" xfId="0" applyFont="1" applyFill="1" applyBorder="1" applyAlignment="1" applyProtection="1">
      <alignment horizontal="center" vertical="center" wrapText="1"/>
    </xf>
    <xf numFmtId="166" fontId="17" fillId="0" borderId="22" xfId="0" applyNumberFormat="1" applyFont="1" applyFill="1" applyBorder="1" applyAlignment="1" applyProtection="1">
      <alignment horizontal="center" vertical="center" wrapText="1"/>
    </xf>
    <xf numFmtId="166" fontId="17" fillId="0" borderId="41" xfId="0" applyNumberFormat="1" applyFont="1" applyFill="1" applyBorder="1" applyAlignment="1" applyProtection="1">
      <alignment horizontal="center" vertical="center" wrapText="1"/>
    </xf>
    <xf numFmtId="166" fontId="17" fillId="0" borderId="60" xfId="0" applyNumberFormat="1" applyFont="1" applyFill="1" applyBorder="1" applyAlignment="1" applyProtection="1">
      <alignment horizontal="center" vertical="center" wrapText="1"/>
    </xf>
    <xf numFmtId="0" fontId="23" fillId="0" borderId="24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6" fontId="18" fillId="4" borderId="1" xfId="6" applyNumberFormat="1" applyFont="1" applyFill="1" applyBorder="1" applyAlignment="1" applyProtection="1">
      <alignment horizontal="right" vertical="center" wrapText="1" indent="1"/>
      <protection locked="0"/>
    </xf>
    <xf numFmtId="166" fontId="18" fillId="4" borderId="2" xfId="6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</xf>
    <xf numFmtId="166" fontId="18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9" xfId="0" applyNumberFormat="1" applyFont="1" applyFill="1" applyBorder="1" applyAlignment="1" applyProtection="1">
      <alignment horizontal="right" vertical="center" wrapText="1" indent="1"/>
    </xf>
    <xf numFmtId="0" fontId="17" fillId="0" borderId="5" xfId="6" applyFont="1" applyFill="1" applyBorder="1" applyAlignment="1" applyProtection="1">
      <alignment horizontal="left" vertical="center" wrapText="1"/>
    </xf>
    <xf numFmtId="0" fontId="23" fillId="0" borderId="27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5" xfId="0" applyFont="1" applyBorder="1" applyAlignment="1" applyProtection="1">
      <alignment horizontal="left" vertical="center" wrapText="1"/>
    </xf>
    <xf numFmtId="0" fontId="18" fillId="0" borderId="26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 wrapText="1"/>
    </xf>
    <xf numFmtId="0" fontId="18" fillId="0" borderId="44" xfId="6" applyFont="1" applyFill="1" applyBorder="1" applyAlignment="1" applyProtection="1">
      <alignment horizontal="left" vertical="center" wrapText="1"/>
    </xf>
    <xf numFmtId="0" fontId="18" fillId="0" borderId="0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/>
    </xf>
    <xf numFmtId="0" fontId="18" fillId="0" borderId="2" xfId="6" applyFont="1" applyFill="1" applyBorder="1" applyAlignment="1" applyProtection="1">
      <alignment horizontal="left" vertical="center" wrapText="1"/>
    </xf>
    <xf numFmtId="0" fontId="18" fillId="0" borderId="11" xfId="6" applyFont="1" applyFill="1" applyBorder="1" applyAlignment="1" applyProtection="1">
      <alignment horizontal="left" vertical="center" wrapText="1"/>
    </xf>
    <xf numFmtId="0" fontId="18" fillId="0" borderId="27" xfId="6" applyFont="1" applyFill="1" applyBorder="1" applyAlignment="1" applyProtection="1">
      <alignment horizontal="left" vertical="center" wrapText="1"/>
    </xf>
    <xf numFmtId="0" fontId="18" fillId="0" borderId="9" xfId="6" applyFont="1" applyFill="1" applyBorder="1" applyAlignment="1" applyProtection="1">
      <alignment horizontal="left" vertical="center" wrapText="1"/>
    </xf>
    <xf numFmtId="0" fontId="22" fillId="0" borderId="53" xfId="0" applyFont="1" applyBorder="1" applyAlignment="1" applyProtection="1">
      <alignment horizontal="left" vertical="center" wrapText="1"/>
    </xf>
    <xf numFmtId="0" fontId="41" fillId="0" borderId="0" xfId="8" applyFill="1" applyProtection="1"/>
    <xf numFmtId="0" fontId="59" fillId="0" borderId="0" xfId="8" applyFont="1" applyFill="1" applyProtection="1"/>
    <xf numFmtId="0" fontId="39" fillId="0" borderId="42" xfId="8" applyFont="1" applyFill="1" applyBorder="1" applyAlignment="1" applyProtection="1">
      <alignment horizontal="center" vertical="center" wrapText="1"/>
    </xf>
    <xf numFmtId="0" fontId="39" fillId="0" borderId="11" xfId="8" applyFont="1" applyFill="1" applyBorder="1" applyAlignment="1" applyProtection="1">
      <alignment horizontal="center" vertical="center" wrapText="1"/>
    </xf>
    <xf numFmtId="0" fontId="39" fillId="0" borderId="12" xfId="8" applyFont="1" applyFill="1" applyBorder="1" applyAlignment="1" applyProtection="1">
      <alignment horizontal="center" vertical="center" wrapText="1"/>
    </xf>
    <xf numFmtId="0" fontId="41" fillId="0" borderId="0" xfId="8" applyFill="1" applyAlignment="1" applyProtection="1">
      <alignment horizontal="center" vertical="center"/>
    </xf>
    <xf numFmtId="0" fontId="24" fillId="0" borderId="36" xfId="8" applyFont="1" applyFill="1" applyBorder="1" applyAlignment="1" applyProtection="1">
      <alignment vertical="center" wrapText="1"/>
    </xf>
    <xf numFmtId="175" fontId="18" fillId="0" borderId="26" xfId="7" applyNumberFormat="1" applyFont="1" applyFill="1" applyBorder="1" applyAlignment="1" applyProtection="1">
      <alignment horizontal="center" vertical="center"/>
    </xf>
    <xf numFmtId="0" fontId="41" fillId="0" borderId="0" xfId="8" applyFill="1" applyAlignment="1" applyProtection="1">
      <alignment vertical="center"/>
    </xf>
    <xf numFmtId="0" fontId="24" fillId="0" borderId="3" xfId="8" applyFont="1" applyFill="1" applyBorder="1" applyAlignment="1" applyProtection="1">
      <alignment vertical="center" wrapText="1"/>
    </xf>
    <xf numFmtId="0" fontId="38" fillId="0" borderId="3" xfId="8" applyFont="1" applyFill="1" applyBorder="1" applyAlignment="1" applyProtection="1">
      <alignment horizontal="left" vertical="center" wrapText="1" indent="1"/>
    </xf>
    <xf numFmtId="0" fontId="24" fillId="0" borderId="42" xfId="8" applyFont="1" applyFill="1" applyBorder="1" applyAlignment="1" applyProtection="1">
      <alignment vertical="center" wrapText="1"/>
    </xf>
    <xf numFmtId="0" fontId="23" fillId="0" borderId="0" xfId="8" applyFont="1" applyFill="1" applyProtection="1"/>
    <xf numFmtId="3" fontId="41" fillId="0" borderId="0" xfId="8" applyNumberFormat="1" applyFont="1" applyFill="1" applyProtection="1"/>
    <xf numFmtId="3" fontId="41" fillId="0" borderId="0" xfId="8" applyNumberFormat="1" applyFont="1" applyFill="1" applyAlignment="1" applyProtection="1">
      <alignment horizontal="center"/>
    </xf>
    <xf numFmtId="0" fontId="41" fillId="0" borderId="0" xfId="8" applyFont="1" applyFill="1" applyProtection="1"/>
    <xf numFmtId="0" fontId="41" fillId="0" borderId="0" xfId="8" applyFill="1" applyAlignment="1" applyProtection="1">
      <alignment horizontal="center"/>
    </xf>
    <xf numFmtId="0" fontId="14" fillId="0" borderId="0" xfId="7" applyFill="1" applyAlignment="1" applyProtection="1">
      <alignment vertical="center"/>
    </xf>
    <xf numFmtId="176" fontId="17" fillId="0" borderId="8" xfId="7" applyNumberFormat="1" applyFont="1" applyFill="1" applyBorder="1" applyAlignment="1" applyProtection="1">
      <alignment vertical="center"/>
      <protection locked="0"/>
    </xf>
    <xf numFmtId="0" fontId="13" fillId="0" borderId="0" xfId="7" applyFont="1" applyFill="1" applyAlignment="1" applyProtection="1">
      <alignment vertical="center"/>
    </xf>
    <xf numFmtId="0" fontId="41" fillId="0" borderId="0" xfId="8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60" fillId="0" borderId="0" xfId="0" applyFont="1" applyAlignment="1" applyProtection="1">
      <alignment horizontal="right" vertical="top"/>
      <protection locked="0"/>
    </xf>
    <xf numFmtId="0" fontId="22" fillId="0" borderId="45" xfId="8" applyFont="1" applyFill="1" applyBorder="1" applyAlignment="1">
      <alignment horizontal="center" vertical="center"/>
    </xf>
    <xf numFmtId="0" fontId="22" fillId="0" borderId="46" xfId="8" applyFont="1" applyFill="1" applyBorder="1" applyAlignment="1">
      <alignment horizontal="center" vertical="center" wrapText="1"/>
    </xf>
    <xf numFmtId="0" fontId="22" fillId="0" borderId="47" xfId="8" applyFont="1" applyFill="1" applyBorder="1" applyAlignment="1">
      <alignment horizontal="center" vertical="center" wrapText="1"/>
    </xf>
    <xf numFmtId="0" fontId="23" fillId="0" borderId="24" xfId="8" applyFont="1" applyFill="1" applyBorder="1" applyProtection="1">
      <protection locked="0"/>
    </xf>
    <xf numFmtId="0" fontId="24" fillId="0" borderId="7" xfId="8" applyFont="1" applyFill="1" applyBorder="1" applyProtection="1">
      <protection locked="0"/>
    </xf>
    <xf numFmtId="0" fontId="23" fillId="0" borderId="5" xfId="8" applyFont="1" applyFill="1" applyBorder="1" applyAlignment="1">
      <alignment horizontal="right" indent="1"/>
    </xf>
    <xf numFmtId="3" fontId="23" fillId="0" borderId="5" xfId="8" applyNumberFormat="1" applyFont="1" applyFill="1" applyBorder="1" applyProtection="1">
      <protection locked="0"/>
    </xf>
    <xf numFmtId="176" fontId="17" fillId="0" borderId="6" xfId="7" applyNumberFormat="1" applyFont="1" applyFill="1" applyBorder="1" applyAlignment="1" applyProtection="1">
      <alignment vertical="center"/>
    </xf>
    <xf numFmtId="0" fontId="50" fillId="0" borderId="45" xfId="8" applyFont="1" applyFill="1" applyBorder="1" applyAlignment="1">
      <alignment horizontal="center" vertical="center"/>
    </xf>
    <xf numFmtId="0" fontId="50" fillId="0" borderId="46" xfId="8" applyFont="1" applyFill="1" applyBorder="1" applyAlignment="1">
      <alignment horizontal="center" vertical="center" wrapText="1"/>
    </xf>
    <xf numFmtId="0" fontId="50" fillId="0" borderId="47" xfId="8" applyFont="1" applyFill="1" applyBorder="1" applyAlignment="1">
      <alignment horizontal="center" vertical="center" wrapText="1"/>
    </xf>
    <xf numFmtId="0" fontId="23" fillId="0" borderId="4" xfId="8" applyFont="1" applyFill="1" applyBorder="1" applyAlignment="1" applyProtection="1">
      <alignment horizontal="left" indent="1"/>
      <protection locked="0"/>
    </xf>
    <xf numFmtId="0" fontId="24" fillId="0" borderId="41" xfId="8" applyNumberFormat="1" applyFont="1" applyFill="1" applyBorder="1"/>
    <xf numFmtId="0" fontId="7" fillId="0" borderId="6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4" fillId="0" borderId="57" xfId="0" applyFont="1" applyBorder="1" applyAlignment="1">
      <alignment horizontal="left" vertical="center"/>
    </xf>
    <xf numFmtId="0" fontId="4" fillId="0" borderId="68" xfId="0" applyFont="1" applyBorder="1" applyAlignment="1">
      <alignment vertical="center" wrapText="1"/>
    </xf>
    <xf numFmtId="166" fontId="5" fillId="0" borderId="10" xfId="0" applyNumberFormat="1" applyFont="1" applyFill="1" applyBorder="1" applyAlignment="1" applyProtection="1">
      <alignment horizontal="right" wrapText="1"/>
    </xf>
    <xf numFmtId="166" fontId="5" fillId="0" borderId="10" xfId="0" applyNumberFormat="1" applyFont="1" applyFill="1" applyBorder="1" applyAlignment="1">
      <alignment horizontal="right" vertical="center"/>
    </xf>
    <xf numFmtId="166" fontId="5" fillId="0" borderId="10" xfId="0" applyNumberFormat="1" applyFont="1" applyFill="1" applyBorder="1" applyAlignment="1" applyProtection="1">
      <alignment wrapText="1"/>
    </xf>
    <xf numFmtId="166" fontId="5" fillId="0" borderId="10" xfId="0" applyNumberFormat="1" applyFont="1" applyFill="1" applyBorder="1" applyAlignment="1">
      <alignment vertical="center"/>
    </xf>
    <xf numFmtId="166" fontId="27" fillId="0" borderId="5" xfId="0" applyNumberFormat="1" applyFont="1" applyFill="1" applyBorder="1" applyAlignment="1" applyProtection="1">
      <alignment horizontal="right" vertical="center" wrapText="1" indent="1"/>
    </xf>
    <xf numFmtId="166" fontId="27" fillId="0" borderId="28" xfId="0" applyNumberFormat="1" applyFont="1" applyFill="1" applyBorder="1" applyAlignment="1" applyProtection="1">
      <alignment horizontal="right" vertical="center" wrapText="1" indent="1"/>
    </xf>
    <xf numFmtId="166" fontId="27" fillId="0" borderId="6" xfId="0" applyNumberFormat="1" applyFont="1" applyFill="1" applyBorder="1" applyAlignment="1" applyProtection="1">
      <alignment horizontal="right" vertical="center" wrapText="1" indent="1"/>
    </xf>
    <xf numFmtId="3" fontId="61" fillId="0" borderId="69" xfId="0" applyNumberFormat="1" applyFont="1" applyFill="1" applyBorder="1" applyAlignment="1" applyProtection="1">
      <alignment horizontal="right" vertical="center"/>
      <protection locked="0"/>
    </xf>
    <xf numFmtId="3" fontId="61" fillId="0" borderId="6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37" xfId="0" applyNumberFormat="1" applyFont="1" applyFill="1" applyBorder="1" applyAlignment="1" applyProtection="1">
      <alignment horizontal="right" vertical="center" wrapText="1"/>
      <protection locked="0"/>
    </xf>
    <xf numFmtId="166" fontId="62" fillId="0" borderId="37" xfId="0" applyNumberFormat="1" applyFont="1" applyFill="1" applyBorder="1" applyAlignment="1">
      <alignment horizontal="right" vertical="center" wrapText="1"/>
    </xf>
    <xf numFmtId="4" fontId="62" fillId="0" borderId="37" xfId="0" applyNumberFormat="1" applyFont="1" applyFill="1" applyBorder="1" applyAlignment="1">
      <alignment horizontal="right" vertical="center" wrapText="1"/>
    </xf>
    <xf numFmtId="3" fontId="63" fillId="0" borderId="38" xfId="0" applyNumberFormat="1" applyFont="1" applyFill="1" applyBorder="1" applyAlignment="1" applyProtection="1">
      <alignment horizontal="right" vertical="center"/>
      <protection locked="0"/>
    </xf>
    <xf numFmtId="3" fontId="63" fillId="0" borderId="38" xfId="0" applyNumberFormat="1" applyFont="1" applyFill="1" applyBorder="1" applyAlignment="1" applyProtection="1">
      <alignment horizontal="right" vertical="center" wrapText="1"/>
      <protection locked="0"/>
    </xf>
    <xf numFmtId="166" fontId="62" fillId="0" borderId="38" xfId="0" applyNumberFormat="1" applyFont="1" applyFill="1" applyBorder="1" applyAlignment="1">
      <alignment horizontal="right" vertical="center" wrapText="1"/>
    </xf>
    <xf numFmtId="4" fontId="62" fillId="0" borderId="38" xfId="0" applyNumberFormat="1" applyFont="1" applyFill="1" applyBorder="1" applyAlignment="1">
      <alignment horizontal="right" vertical="center" wrapText="1"/>
    </xf>
    <xf numFmtId="3" fontId="61" fillId="0" borderId="38" xfId="0" applyNumberFormat="1" applyFont="1" applyFill="1" applyBorder="1" applyAlignment="1" applyProtection="1">
      <alignment horizontal="right" vertical="center"/>
      <protection locked="0"/>
    </xf>
    <xf numFmtId="3" fontId="61" fillId="0" borderId="38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0" xfId="0" applyNumberFormat="1" applyFont="1" applyFill="1" applyBorder="1" applyAlignment="1" applyProtection="1">
      <alignment horizontal="right" vertical="center"/>
      <protection locked="0"/>
    </xf>
    <xf numFmtId="3" fontId="6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62" fillId="0" borderId="71" xfId="0" applyNumberFormat="1" applyFont="1" applyFill="1" applyBorder="1" applyAlignment="1">
      <alignment horizontal="right" vertical="center" wrapText="1"/>
    </xf>
    <xf numFmtId="166" fontId="62" fillId="0" borderId="16" xfId="0" applyNumberFormat="1" applyFont="1" applyFill="1" applyBorder="1" applyAlignment="1">
      <alignment vertical="center"/>
    </xf>
    <xf numFmtId="4" fontId="61" fillId="0" borderId="16" xfId="0" applyNumberFormat="1" applyFont="1" applyFill="1" applyBorder="1" applyAlignment="1" applyProtection="1">
      <alignment vertical="center" wrapText="1"/>
      <protection locked="0"/>
    </xf>
    <xf numFmtId="166" fontId="62" fillId="0" borderId="69" xfId="0" applyNumberFormat="1" applyFont="1" applyFill="1" applyBorder="1" applyAlignment="1" applyProtection="1">
      <alignment horizontal="right" vertical="center" wrapText="1"/>
    </xf>
    <xf numFmtId="166" fontId="62" fillId="0" borderId="38" xfId="0" applyNumberFormat="1" applyFont="1" applyFill="1" applyBorder="1" applyAlignment="1" applyProtection="1">
      <alignment horizontal="right" vertical="center" wrapText="1"/>
    </xf>
    <xf numFmtId="3" fontId="61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62" fillId="0" borderId="16" xfId="0" applyNumberFormat="1" applyFont="1" applyFill="1" applyBorder="1" applyAlignment="1">
      <alignment horizontal="right" vertical="center" wrapText="1"/>
    </xf>
    <xf numFmtId="3" fontId="2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5" xfId="0" applyNumberFormat="1" applyFont="1" applyFill="1" applyBorder="1" applyAlignment="1">
      <alignment horizontal="right" vertical="center" wrapText="1" indent="1"/>
    </xf>
    <xf numFmtId="3" fontId="25" fillId="0" borderId="6" xfId="0" applyNumberFormat="1" applyFont="1" applyFill="1" applyBorder="1" applyAlignment="1">
      <alignment horizontal="right" vertical="center" wrapText="1" indent="1"/>
    </xf>
    <xf numFmtId="174" fontId="64" fillId="0" borderId="26" xfId="8" applyNumberFormat="1" applyFont="1" applyFill="1" applyBorder="1" applyAlignment="1" applyProtection="1">
      <alignment horizontal="right" vertical="center" wrapText="1"/>
      <protection locked="0"/>
    </xf>
    <xf numFmtId="174" fontId="64" fillId="0" borderId="48" xfId="8" applyNumberFormat="1" applyFont="1" applyFill="1" applyBorder="1" applyAlignment="1" applyProtection="1">
      <alignment horizontal="right" vertical="center" wrapText="1"/>
      <protection locked="0"/>
    </xf>
    <xf numFmtId="174" fontId="64" fillId="0" borderId="1" xfId="8" applyNumberFormat="1" applyFont="1" applyFill="1" applyBorder="1" applyAlignment="1" applyProtection="1">
      <alignment horizontal="right" vertical="center" wrapText="1"/>
    </xf>
    <xf numFmtId="174" fontId="64" fillId="0" borderId="8" xfId="8" applyNumberFormat="1" applyFont="1" applyFill="1" applyBorder="1" applyAlignment="1" applyProtection="1">
      <alignment horizontal="right" vertical="center" wrapText="1"/>
    </xf>
    <xf numFmtId="174" fontId="65" fillId="0" borderId="1" xfId="8" applyNumberFormat="1" applyFont="1" applyFill="1" applyBorder="1" applyAlignment="1" applyProtection="1">
      <alignment horizontal="right" vertical="center" wrapText="1"/>
      <protection locked="0"/>
    </xf>
    <xf numFmtId="174" fontId="65" fillId="0" borderId="8" xfId="8" applyNumberFormat="1" applyFont="1" applyFill="1" applyBorder="1" applyAlignment="1" applyProtection="1">
      <alignment horizontal="right" vertical="center" wrapText="1"/>
      <protection locked="0"/>
    </xf>
    <xf numFmtId="174" fontId="66" fillId="0" borderId="1" xfId="8" applyNumberFormat="1" applyFont="1" applyFill="1" applyBorder="1" applyAlignment="1" applyProtection="1">
      <alignment horizontal="right" vertical="center" wrapText="1"/>
      <protection locked="0"/>
    </xf>
    <xf numFmtId="174" fontId="66" fillId="0" borderId="8" xfId="8" applyNumberFormat="1" applyFont="1" applyFill="1" applyBorder="1" applyAlignment="1" applyProtection="1">
      <alignment horizontal="right" vertical="center" wrapText="1"/>
      <protection locked="0"/>
    </xf>
    <xf numFmtId="174" fontId="66" fillId="0" borderId="1" xfId="8" applyNumberFormat="1" applyFont="1" applyFill="1" applyBorder="1" applyAlignment="1" applyProtection="1">
      <alignment horizontal="right" vertical="center" wrapText="1"/>
    </xf>
    <xf numFmtId="174" fontId="66" fillId="0" borderId="8" xfId="8" applyNumberFormat="1" applyFont="1" applyFill="1" applyBorder="1" applyAlignment="1" applyProtection="1">
      <alignment horizontal="right" vertical="center" wrapText="1"/>
    </xf>
    <xf numFmtId="174" fontId="64" fillId="0" borderId="11" xfId="8" applyNumberFormat="1" applyFont="1" applyFill="1" applyBorder="1" applyAlignment="1" applyProtection="1">
      <alignment horizontal="right" vertical="center" wrapText="1"/>
    </xf>
    <xf numFmtId="174" fontId="64" fillId="0" borderId="12" xfId="8" applyNumberFormat="1" applyFont="1" applyFill="1" applyBorder="1" applyAlignment="1" applyProtection="1">
      <alignment horizontal="right" vertical="center" wrapText="1"/>
    </xf>
    <xf numFmtId="0" fontId="23" fillId="0" borderId="27" xfId="0" applyFont="1" applyBorder="1" applyAlignment="1">
      <alignment horizontal="left" wrapText="1" indent="1"/>
    </xf>
    <xf numFmtId="0" fontId="23" fillId="0" borderId="9" xfId="0" applyFont="1" applyBorder="1" applyAlignment="1">
      <alignment horizontal="left" vertical="center" wrapText="1" indent="1"/>
    </xf>
    <xf numFmtId="0" fontId="23" fillId="0" borderId="2" xfId="0" applyFont="1" applyBorder="1" applyAlignment="1">
      <alignment horizontal="left" vertical="center" wrapText="1" indent="1"/>
    </xf>
    <xf numFmtId="0" fontId="23" fillId="0" borderId="2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wrapText="1"/>
    </xf>
    <xf numFmtId="0" fontId="23" fillId="0" borderId="9" xfId="0" applyFont="1" applyBorder="1" applyAlignment="1">
      <alignment horizontal="left" vertical="center" wrapText="1"/>
    </xf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166" fontId="16" fillId="0" borderId="0" xfId="0" applyNumberFormat="1" applyFont="1" applyFill="1" applyAlignment="1" applyProtection="1">
      <alignment vertical="center" wrapText="1"/>
      <protection locked="0"/>
    </xf>
    <xf numFmtId="0" fontId="51" fillId="0" borderId="0" xfId="0" applyFont="1" applyFill="1" applyAlignment="1" applyProtection="1">
      <alignment horizontal="right"/>
      <protection locked="0"/>
    </xf>
    <xf numFmtId="49" fontId="25" fillId="0" borderId="28" xfId="6" applyNumberFormat="1" applyFont="1" applyFill="1" applyBorder="1" applyAlignment="1" applyProtection="1">
      <alignment horizontal="right" vertical="center" wrapText="1" indent="1"/>
    </xf>
    <xf numFmtId="49" fontId="22" fillId="0" borderId="6" xfId="0" quotePrefix="1" applyNumberFormat="1" applyFont="1" applyBorder="1" applyAlignment="1" applyProtection="1">
      <alignment horizontal="right" vertical="center" wrapText="1" indent="1"/>
    </xf>
    <xf numFmtId="49" fontId="22" fillId="0" borderId="28" xfId="0" quotePrefix="1" applyNumberFormat="1" applyFont="1" applyBorder="1" applyAlignment="1" applyProtection="1">
      <alignment horizontal="right" vertical="center" wrapText="1" indent="1"/>
    </xf>
    <xf numFmtId="49" fontId="17" fillId="0" borderId="28" xfId="0" applyNumberFormat="1" applyFont="1" applyFill="1" applyBorder="1" applyAlignment="1" applyProtection="1">
      <alignment horizontal="right" vertical="center" wrapText="1" indent="1"/>
    </xf>
    <xf numFmtId="49" fontId="25" fillId="0" borderId="6" xfId="0" applyNumberFormat="1" applyFont="1" applyFill="1" applyBorder="1" applyAlignment="1" applyProtection="1">
      <alignment horizontal="right" vertical="center" wrapText="1" indent="1"/>
    </xf>
    <xf numFmtId="0" fontId="0" fillId="0" borderId="1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26" fillId="0" borderId="42" xfId="0" applyFont="1" applyFill="1" applyBorder="1" applyAlignment="1">
      <alignment horizontal="right" vertical="center" indent="1"/>
    </xf>
    <xf numFmtId="0" fontId="26" fillId="0" borderId="11" xfId="0" applyFont="1" applyFill="1" applyBorder="1" applyAlignment="1" applyProtection="1">
      <alignment horizontal="left" vertical="center" indent="1"/>
      <protection locked="0"/>
    </xf>
    <xf numFmtId="3" fontId="26" fillId="0" borderId="35" xfId="0" applyNumberFormat="1" applyFont="1" applyFill="1" applyBorder="1" applyAlignment="1" applyProtection="1">
      <alignment horizontal="right" vertical="center"/>
      <protection locked="0"/>
    </xf>
    <xf numFmtId="3" fontId="26" fillId="0" borderId="12" xfId="0" applyNumberFormat="1" applyFont="1" applyFill="1" applyBorder="1" applyAlignment="1" applyProtection="1">
      <alignment horizontal="right" vertical="center"/>
      <protection locked="0"/>
    </xf>
    <xf numFmtId="0" fontId="68" fillId="0" borderId="0" xfId="0" applyFont="1" applyFill="1"/>
    <xf numFmtId="166" fontId="69" fillId="0" borderId="0" xfId="0" applyNumberFormat="1" applyFont="1" applyFill="1" applyAlignment="1">
      <alignment horizontal="center" vertical="center" wrapText="1"/>
    </xf>
    <xf numFmtId="166" fontId="69" fillId="0" borderId="0" xfId="0" applyNumberFormat="1" applyFont="1" applyFill="1" applyAlignment="1">
      <alignment vertical="center" wrapText="1"/>
    </xf>
    <xf numFmtId="166" fontId="48" fillId="0" borderId="0" xfId="0" applyNumberFormat="1" applyFont="1" applyFill="1" applyAlignment="1">
      <alignment horizontal="right" vertical="center"/>
    </xf>
    <xf numFmtId="166" fontId="7" fillId="0" borderId="7" xfId="0" applyNumberFormat="1" applyFont="1" applyFill="1" applyBorder="1" applyAlignment="1">
      <alignment horizontal="right" vertical="center" wrapText="1" indent="1"/>
    </xf>
    <xf numFmtId="166" fontId="7" fillId="0" borderId="16" xfId="0" applyNumberFormat="1" applyFont="1" applyFill="1" applyBorder="1" applyAlignment="1">
      <alignment horizontal="left" vertical="center" wrapText="1" indent="1"/>
    </xf>
    <xf numFmtId="166" fontId="16" fillId="2" borderId="16" xfId="0" applyNumberFormat="1" applyFont="1" applyFill="1" applyBorder="1" applyAlignment="1">
      <alignment horizontal="left" vertical="center" wrapText="1" indent="2"/>
    </xf>
    <xf numFmtId="166" fontId="16" fillId="2" borderId="29" xfId="0" applyNumberFormat="1" applyFont="1" applyFill="1" applyBorder="1" applyAlignment="1">
      <alignment horizontal="left" vertical="center" wrapText="1" indent="2"/>
    </xf>
    <xf numFmtId="166" fontId="7" fillId="0" borderId="7" xfId="0" applyNumberFormat="1" applyFont="1" applyFill="1" applyBorder="1" applyAlignment="1">
      <alignment vertical="center" wrapText="1"/>
    </xf>
    <xf numFmtId="166" fontId="7" fillId="0" borderId="5" xfId="0" applyNumberFormat="1" applyFont="1" applyFill="1" applyBorder="1" applyAlignment="1">
      <alignment vertical="center" wrapText="1"/>
    </xf>
    <xf numFmtId="166" fontId="7" fillId="0" borderId="6" xfId="0" applyNumberFormat="1" applyFont="1" applyFill="1" applyBorder="1" applyAlignment="1">
      <alignment vertical="center" wrapText="1"/>
    </xf>
    <xf numFmtId="166" fontId="7" fillId="0" borderId="3" xfId="0" applyNumberFormat="1" applyFont="1" applyFill="1" applyBorder="1" applyAlignment="1">
      <alignment horizontal="right" vertical="center" wrapText="1" indent="1"/>
    </xf>
    <xf numFmtId="166" fontId="16" fillId="0" borderId="38" xfId="0" applyNumberFormat="1" applyFont="1" applyFill="1" applyBorder="1" applyAlignment="1" applyProtection="1">
      <alignment horizontal="left" vertical="center" wrapText="1" indent="1"/>
      <protection locked="0"/>
    </xf>
    <xf numFmtId="167" fontId="16" fillId="0" borderId="38" xfId="0" applyNumberFormat="1" applyFont="1" applyFill="1" applyBorder="1" applyAlignment="1" applyProtection="1">
      <alignment horizontal="right" vertical="center" wrapText="1" indent="2"/>
      <protection locked="0"/>
    </xf>
    <xf numFmtId="167" fontId="16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166" fontId="16" fillId="0" borderId="3" xfId="0" applyNumberFormat="1" applyFont="1" applyFill="1" applyBorder="1" applyAlignment="1" applyProtection="1">
      <alignment vertical="center" wrapText="1"/>
      <protection locked="0"/>
    </xf>
    <xf numFmtId="166" fontId="16" fillId="0" borderId="1" xfId="0" applyNumberFormat="1" applyFont="1" applyFill="1" applyBorder="1" applyAlignment="1" applyProtection="1">
      <alignment vertical="center" wrapText="1"/>
      <protection locked="0"/>
    </xf>
    <xf numFmtId="166" fontId="16" fillId="0" borderId="8" xfId="0" applyNumberFormat="1" applyFont="1" applyFill="1" applyBorder="1" applyAlignment="1" applyProtection="1">
      <alignment vertical="center" wrapText="1"/>
      <protection locked="0"/>
    </xf>
    <xf numFmtId="166" fontId="16" fillId="2" borderId="16" xfId="0" applyNumberFormat="1" applyFont="1" applyFill="1" applyBorder="1" applyAlignment="1">
      <alignment horizontal="right" vertical="center" wrapText="1" indent="2"/>
    </xf>
    <xf numFmtId="166" fontId="16" fillId="2" borderId="29" xfId="0" applyNumberFormat="1" applyFont="1" applyFill="1" applyBorder="1" applyAlignment="1">
      <alignment horizontal="right" vertical="center" wrapText="1" indent="2"/>
    </xf>
    <xf numFmtId="49" fontId="7" fillId="0" borderId="6" xfId="0" applyNumberFormat="1" applyFont="1" applyFill="1" applyBorder="1" applyAlignment="1">
      <alignment vertical="center" wrapText="1"/>
    </xf>
    <xf numFmtId="166" fontId="27" fillId="0" borderId="38" xfId="0" applyNumberFormat="1" applyFont="1" applyFill="1" applyBorder="1" applyAlignment="1" applyProtection="1">
      <alignment horizontal="center" vertical="center" wrapText="1"/>
      <protection locked="0"/>
    </xf>
    <xf numFmtId="49" fontId="25" fillId="0" borderId="16" xfId="0" applyNumberFormat="1" applyFont="1" applyFill="1" applyBorder="1" applyAlignment="1" applyProtection="1">
      <alignment vertical="center" wrapText="1"/>
    </xf>
    <xf numFmtId="166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5" fillId="0" borderId="6" xfId="1" applyNumberFormat="1" applyFont="1" applyFill="1" applyBorder="1" applyAlignment="1" applyProtection="1">
      <alignment vertical="center"/>
    </xf>
    <xf numFmtId="166" fontId="18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6" xfId="7" applyNumberFormat="1" applyFont="1" applyFill="1" applyBorder="1" applyAlignment="1" applyProtection="1">
      <alignment vertical="center"/>
    </xf>
    <xf numFmtId="0" fontId="20" fillId="0" borderId="0" xfId="6" applyFont="1" applyFill="1" applyAlignment="1" applyProtection="1">
      <alignment horizontal="center"/>
    </xf>
    <xf numFmtId="166" fontId="6" fillId="0" borderId="0" xfId="6" applyNumberFormat="1" applyFont="1" applyFill="1" applyBorder="1" applyAlignment="1" applyProtection="1">
      <alignment horizontal="center" vertical="center"/>
    </xf>
    <xf numFmtId="0" fontId="7" fillId="0" borderId="36" xfId="6" applyFont="1" applyFill="1" applyBorder="1" applyAlignment="1" applyProtection="1">
      <alignment horizontal="center" vertical="center" wrapText="1"/>
    </xf>
    <xf numFmtId="0" fontId="7" fillId="0" borderId="42" xfId="6" applyFont="1" applyFill="1" applyBorder="1" applyAlignment="1" applyProtection="1">
      <alignment horizontal="center" vertical="center" wrapText="1"/>
    </xf>
    <xf numFmtId="0" fontId="7" fillId="0" borderId="26" xfId="6" applyFont="1" applyFill="1" applyBorder="1" applyAlignment="1" applyProtection="1">
      <alignment horizontal="center" vertical="center" wrapText="1"/>
    </xf>
    <xf numFmtId="0" fontId="7" fillId="0" borderId="11" xfId="6" applyFont="1" applyFill="1" applyBorder="1" applyAlignment="1" applyProtection="1">
      <alignment horizontal="center" vertical="center" wrapText="1"/>
    </xf>
    <xf numFmtId="166" fontId="27" fillId="0" borderId="26" xfId="6" applyNumberFormat="1" applyFont="1" applyFill="1" applyBorder="1" applyAlignment="1" applyProtection="1">
      <alignment horizontal="center" vertical="center"/>
    </xf>
    <xf numFmtId="166" fontId="27" fillId="0" borderId="48" xfId="6" applyNumberFormat="1" applyFont="1" applyFill="1" applyBorder="1" applyAlignment="1" applyProtection="1">
      <alignment horizontal="center" vertical="center"/>
    </xf>
    <xf numFmtId="166" fontId="27" fillId="0" borderId="69" xfId="0" applyNumberFormat="1" applyFont="1" applyFill="1" applyBorder="1" applyAlignment="1" applyProtection="1">
      <alignment horizontal="center" vertical="center" wrapText="1"/>
    </xf>
    <xf numFmtId="166" fontId="27" fillId="0" borderId="18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  <protection locked="0"/>
    </xf>
    <xf numFmtId="166" fontId="27" fillId="0" borderId="37" xfId="0" applyNumberFormat="1" applyFont="1" applyFill="1" applyBorder="1" applyAlignment="1" applyProtection="1">
      <alignment horizontal="center" vertical="center" wrapText="1"/>
    </xf>
    <xf numFmtId="166" fontId="27" fillId="0" borderId="71" xfId="0" applyNumberFormat="1" applyFont="1" applyFill="1" applyBorder="1" applyAlignment="1" applyProtection="1">
      <alignment horizontal="center" vertical="center" wrapText="1"/>
    </xf>
    <xf numFmtId="166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8" fillId="0" borderId="72" xfId="0" applyNumberFormat="1" applyFont="1" applyFill="1" applyBorder="1" applyAlignment="1">
      <alignment horizontal="center" vertical="center" wrapText="1"/>
    </xf>
    <xf numFmtId="166" fontId="0" fillId="0" borderId="19" xfId="0" applyNumberFormat="1" applyFill="1" applyBorder="1" applyAlignment="1" applyProtection="1">
      <alignment horizontal="left" vertical="center" wrapText="1"/>
      <protection locked="0"/>
    </xf>
    <xf numFmtId="166" fontId="0" fillId="0" borderId="33" xfId="0" applyNumberFormat="1" applyFill="1" applyBorder="1" applyAlignment="1" applyProtection="1">
      <alignment horizontal="left" vertical="center" wrapText="1"/>
      <protection locked="0"/>
    </xf>
    <xf numFmtId="166" fontId="0" fillId="0" borderId="63" xfId="0" applyNumberFormat="1" applyFill="1" applyBorder="1" applyAlignment="1" applyProtection="1">
      <alignment horizontal="left" vertical="center" wrapText="1"/>
      <protection locked="0"/>
    </xf>
    <xf numFmtId="166" fontId="0" fillId="0" borderId="74" xfId="0" applyNumberFormat="1" applyFill="1" applyBorder="1" applyAlignment="1" applyProtection="1">
      <alignment horizontal="left" vertical="center" wrapText="1"/>
      <protection locked="0"/>
    </xf>
    <xf numFmtId="166" fontId="28" fillId="0" borderId="22" xfId="0" applyNumberFormat="1" applyFont="1" applyFill="1" applyBorder="1" applyAlignment="1">
      <alignment horizontal="left" vertical="center" wrapText="1" indent="2"/>
    </xf>
    <xf numFmtId="166" fontId="28" fillId="0" borderId="72" xfId="0" applyNumberFormat="1" applyFont="1" applyFill="1" applyBorder="1" applyAlignment="1">
      <alignment horizontal="left" vertical="center" wrapText="1" indent="2"/>
    </xf>
    <xf numFmtId="166" fontId="17" fillId="0" borderId="16" xfId="0" applyNumberFormat="1" applyFont="1" applyFill="1" applyBorder="1" applyAlignment="1">
      <alignment horizontal="center" vertical="center" wrapText="1"/>
    </xf>
    <xf numFmtId="166" fontId="17" fillId="0" borderId="16" xfId="0" applyNumberFormat="1" applyFont="1" applyFill="1" applyBorder="1" applyAlignment="1">
      <alignment horizontal="center" vertical="center"/>
    </xf>
    <xf numFmtId="173" fontId="39" fillId="0" borderId="23" xfId="0" applyNumberFormat="1" applyFont="1" applyFill="1" applyBorder="1" applyAlignment="1">
      <alignment horizontal="left" vertical="center" wrapText="1"/>
    </xf>
    <xf numFmtId="166" fontId="7" fillId="0" borderId="73" xfId="0" applyNumberFormat="1" applyFont="1" applyFill="1" applyBorder="1" applyAlignment="1">
      <alignment horizontal="center" vertical="center"/>
    </xf>
    <xf numFmtId="166" fontId="7" fillId="0" borderId="59" xfId="0" applyNumberFormat="1" applyFont="1" applyFill="1" applyBorder="1" applyAlignment="1">
      <alignment horizontal="center" vertical="center"/>
    </xf>
    <xf numFmtId="166" fontId="7" fillId="0" borderId="17" xfId="0" applyNumberFormat="1" applyFont="1" applyFill="1" applyBorder="1" applyAlignment="1">
      <alignment horizontal="center" vertical="center"/>
    </xf>
    <xf numFmtId="166" fontId="5" fillId="0" borderId="10" xfId="0" applyNumberFormat="1" applyFont="1" applyFill="1" applyBorder="1" applyAlignment="1">
      <alignment horizontal="right" vertical="center"/>
    </xf>
    <xf numFmtId="0" fontId="15" fillId="0" borderId="0" xfId="0" applyFont="1" applyFill="1" applyAlignment="1" applyProtection="1">
      <alignment horizontal="center" textRotation="180"/>
      <protection locked="0"/>
    </xf>
    <xf numFmtId="166" fontId="7" fillId="0" borderId="69" xfId="0" applyNumberFormat="1" applyFont="1" applyFill="1" applyBorder="1" applyAlignment="1">
      <alignment horizontal="center" vertical="center" wrapText="1"/>
    </xf>
    <xf numFmtId="166" fontId="7" fillId="0" borderId="60" xfId="0" applyNumberFormat="1" applyFont="1" applyFill="1" applyBorder="1" applyAlignment="1">
      <alignment horizontal="center" vertical="center" wrapText="1"/>
    </xf>
    <xf numFmtId="166" fontId="20" fillId="0" borderId="0" xfId="0" applyNumberFormat="1" applyFont="1" applyFill="1" applyAlignment="1">
      <alignment horizontal="left" vertical="center" wrapText="1"/>
    </xf>
    <xf numFmtId="166" fontId="0" fillId="0" borderId="0" xfId="0" applyNumberFormat="1" applyFill="1" applyAlignment="1" applyProtection="1">
      <alignment horizontal="left" vertical="center" wrapText="1"/>
      <protection locked="0"/>
    </xf>
    <xf numFmtId="166" fontId="27" fillId="0" borderId="16" xfId="0" applyNumberFormat="1" applyFont="1" applyFill="1" applyBorder="1" applyAlignment="1">
      <alignment horizontal="center" vertical="center" wrapText="1"/>
    </xf>
    <xf numFmtId="173" fontId="6" fillId="0" borderId="0" xfId="0" applyNumberFormat="1" applyFont="1" applyFill="1" applyBorder="1" applyAlignment="1">
      <alignment horizontal="center" vertical="center" wrapText="1"/>
    </xf>
    <xf numFmtId="166" fontId="67" fillId="0" borderId="10" xfId="0" applyNumberFormat="1" applyFont="1" applyFill="1" applyBorder="1" applyAlignment="1">
      <alignment horizontal="left" vertical="center" wrapText="1"/>
    </xf>
    <xf numFmtId="166" fontId="7" fillId="0" borderId="16" xfId="0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72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32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</xf>
    <xf numFmtId="0" fontId="7" fillId="0" borderId="74" xfId="0" applyFont="1" applyFill="1" applyBorder="1" applyAlignment="1" applyProtection="1">
      <alignment horizontal="center" vertical="center"/>
    </xf>
    <xf numFmtId="0" fontId="7" fillId="0" borderId="52" xfId="0" applyFont="1" applyFill="1" applyBorder="1" applyAlignment="1" applyProtection="1">
      <alignment horizontal="center" vertical="center"/>
    </xf>
    <xf numFmtId="0" fontId="7" fillId="0" borderId="74" xfId="0" quotePrefix="1" applyFont="1" applyFill="1" applyBorder="1" applyAlignment="1" applyProtection="1">
      <alignment horizontal="center" vertical="center"/>
    </xf>
    <xf numFmtId="0" fontId="7" fillId="0" borderId="52" xfId="0" quotePrefix="1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7" fillId="0" borderId="53" xfId="0" applyFont="1" applyFill="1" applyBorder="1" applyAlignment="1" applyProtection="1">
      <alignment horizontal="center" vertical="center" wrapText="1"/>
    </xf>
    <xf numFmtId="0" fontId="27" fillId="0" borderId="5" xfId="0" applyFont="1" applyFill="1" applyBorder="1" applyAlignment="1" applyProtection="1">
      <alignment horizontal="center" vertical="center" wrapText="1"/>
    </xf>
    <xf numFmtId="0" fontId="27" fillId="0" borderId="6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left" vertical="center" wrapText="1" indent="1"/>
    </xf>
    <xf numFmtId="0" fontId="7" fillId="0" borderId="29" xfId="0" applyFont="1" applyFill="1" applyBorder="1" applyAlignment="1" applyProtection="1">
      <alignment horizontal="left" vertical="center" wrapText="1" indent="1"/>
    </xf>
    <xf numFmtId="0" fontId="7" fillId="0" borderId="46" xfId="6" applyFont="1" applyFill="1" applyBorder="1" applyAlignment="1" applyProtection="1">
      <alignment horizontal="center" vertical="center" wrapText="1"/>
    </xf>
    <xf numFmtId="0" fontId="7" fillId="0" borderId="53" xfId="6" applyFont="1" applyFill="1" applyBorder="1" applyAlignment="1" applyProtection="1">
      <alignment horizontal="center" vertical="center" wrapText="1"/>
    </xf>
    <xf numFmtId="166" fontId="7" fillId="0" borderId="45" xfId="0" applyNumberFormat="1" applyFont="1" applyFill="1" applyBorder="1" applyAlignment="1" applyProtection="1">
      <alignment horizontal="center" vertical="center" wrapText="1"/>
    </xf>
    <xf numFmtId="166" fontId="7" fillId="0" borderId="57" xfId="0" applyNumberFormat="1" applyFont="1" applyFill="1" applyBorder="1" applyAlignment="1" applyProtection="1">
      <alignment horizontal="center" vertical="center" wrapText="1"/>
    </xf>
    <xf numFmtId="166" fontId="7" fillId="0" borderId="46" xfId="0" applyNumberFormat="1" applyFont="1" applyFill="1" applyBorder="1" applyAlignment="1" applyProtection="1">
      <alignment horizontal="center" vertical="center" wrapText="1"/>
    </xf>
    <xf numFmtId="166" fontId="7" fillId="0" borderId="53" xfId="0" applyNumberFormat="1" applyFont="1" applyFill="1" applyBorder="1" applyAlignment="1" applyProtection="1">
      <alignment horizontal="center" vertical="center"/>
    </xf>
    <xf numFmtId="166" fontId="7" fillId="0" borderId="53" xfId="0" applyNumberFormat="1" applyFont="1" applyFill="1" applyBorder="1" applyAlignment="1" applyProtection="1">
      <alignment horizontal="center" vertical="center" wrapText="1"/>
    </xf>
    <xf numFmtId="166" fontId="7" fillId="0" borderId="69" xfId="0" applyNumberFormat="1" applyFont="1" applyFill="1" applyBorder="1" applyAlignment="1" applyProtection="1">
      <alignment horizontal="center" vertical="center" wrapText="1"/>
    </xf>
    <xf numFmtId="166" fontId="7" fillId="0" borderId="18" xfId="0" applyNumberFormat="1" applyFont="1" applyFill="1" applyBorder="1" applyAlignment="1" applyProtection="1">
      <alignment horizontal="center" vertical="center" wrapText="1"/>
    </xf>
    <xf numFmtId="166" fontId="9" fillId="0" borderId="0" xfId="0" applyNumberFormat="1" applyFont="1" applyFill="1" applyAlignment="1" applyProtection="1">
      <alignment horizontal="center" textRotation="180" wrapText="1"/>
      <protection locked="0"/>
    </xf>
    <xf numFmtId="166" fontId="7" fillId="0" borderId="54" xfId="0" applyNumberFormat="1" applyFont="1" applyFill="1" applyBorder="1" applyAlignment="1">
      <alignment horizontal="center" vertical="center" wrapText="1"/>
    </xf>
    <xf numFmtId="166" fontId="7" fillId="0" borderId="62" xfId="0" applyNumberFormat="1" applyFont="1" applyFill="1" applyBorder="1" applyAlignment="1">
      <alignment horizontal="center" vertical="center" wrapText="1"/>
    </xf>
    <xf numFmtId="166" fontId="7" fillId="0" borderId="18" xfId="0" applyNumberFormat="1" applyFont="1" applyFill="1" applyBorder="1" applyAlignment="1">
      <alignment horizontal="center" vertical="center" wrapText="1"/>
    </xf>
    <xf numFmtId="166" fontId="7" fillId="0" borderId="69" xfId="0" applyNumberFormat="1" applyFont="1" applyFill="1" applyBorder="1" applyAlignment="1">
      <alignment horizontal="center" vertical="center"/>
    </xf>
    <xf numFmtId="166" fontId="7" fillId="0" borderId="18" xfId="0" applyNumberFormat="1" applyFont="1" applyFill="1" applyBorder="1" applyAlignment="1">
      <alignment horizontal="center" vertical="center"/>
    </xf>
    <xf numFmtId="166" fontId="7" fillId="0" borderId="73" xfId="0" applyNumberFormat="1" applyFont="1" applyFill="1" applyBorder="1" applyAlignment="1">
      <alignment horizontal="center" vertical="center" wrapText="1"/>
    </xf>
    <xf numFmtId="166" fontId="7" fillId="0" borderId="17" xfId="0" applyNumberFormat="1" applyFont="1" applyFill="1" applyBorder="1" applyAlignment="1">
      <alignment horizontal="center" vertical="center" wrapText="1"/>
    </xf>
    <xf numFmtId="166" fontId="7" fillId="0" borderId="32" xfId="0" applyNumberFormat="1" applyFont="1" applyFill="1" applyBorder="1" applyAlignment="1">
      <alignment horizontal="center" vertical="center" wrapText="1"/>
    </xf>
    <xf numFmtId="166" fontId="7" fillId="0" borderId="65" xfId="0" applyNumberFormat="1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/>
    </xf>
    <xf numFmtId="0" fontId="27" fillId="0" borderId="72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25" fillId="0" borderId="22" xfId="0" applyFont="1" applyFill="1" applyBorder="1" applyAlignment="1" applyProtection="1">
      <alignment horizontal="left" vertical="center"/>
    </xf>
    <xf numFmtId="0" fontId="25" fillId="0" borderId="29" xfId="0" applyFont="1" applyFill="1" applyBorder="1" applyAlignment="1" applyProtection="1">
      <alignment horizontal="left" vertical="center"/>
    </xf>
    <xf numFmtId="0" fontId="7" fillId="0" borderId="73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54" xfId="0" applyFont="1" applyFill="1" applyBorder="1" applyAlignment="1" applyProtection="1">
      <alignment horizontal="left" vertical="center" wrapText="1"/>
    </xf>
    <xf numFmtId="0" fontId="28" fillId="0" borderId="22" xfId="0" applyFont="1" applyFill="1" applyBorder="1" applyAlignment="1" applyProtection="1">
      <alignment horizontal="left" vertical="center"/>
    </xf>
    <xf numFmtId="0" fontId="28" fillId="0" borderId="29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0" xfId="0" applyFont="1" applyFill="1" applyBorder="1" applyAlignment="1">
      <alignment horizontal="right"/>
    </xf>
    <xf numFmtId="0" fontId="7" fillId="0" borderId="7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justify" vertical="center" wrapText="1"/>
    </xf>
    <xf numFmtId="0" fontId="27" fillId="0" borderId="22" xfId="0" applyFont="1" applyFill="1" applyBorder="1" applyAlignment="1">
      <alignment horizontal="left" vertical="center" indent="2"/>
    </xf>
    <xf numFmtId="0" fontId="27" fillId="0" borderId="29" xfId="0" applyFont="1" applyFill="1" applyBorder="1" applyAlignment="1">
      <alignment horizontal="left" vertical="center" indent="2"/>
    </xf>
    <xf numFmtId="0" fontId="41" fillId="0" borderId="0" xfId="8" applyFont="1" applyFill="1" applyAlignment="1" applyProtection="1">
      <alignment horizontal="left"/>
    </xf>
    <xf numFmtId="0" fontId="45" fillId="0" borderId="0" xfId="8" applyFont="1" applyFill="1" applyAlignment="1" applyProtection="1">
      <alignment horizontal="center" vertical="center" wrapText="1"/>
    </xf>
    <xf numFmtId="0" fontId="45" fillId="0" borderId="0" xfId="8" applyFont="1" applyFill="1" applyAlignment="1" applyProtection="1">
      <alignment horizontal="center" vertical="center"/>
    </xf>
    <xf numFmtId="0" fontId="46" fillId="0" borderId="0" xfId="8" applyFont="1" applyFill="1" applyBorder="1" applyAlignment="1" applyProtection="1">
      <alignment horizontal="right"/>
    </xf>
    <xf numFmtId="0" fontId="47" fillId="0" borderId="45" xfId="8" applyFont="1" applyFill="1" applyBorder="1" applyAlignment="1" applyProtection="1">
      <alignment horizontal="center" vertical="center" wrapText="1"/>
    </xf>
    <xf numFmtId="0" fontId="47" fillId="0" borderId="39" xfId="8" applyFont="1" applyFill="1" applyBorder="1" applyAlignment="1" applyProtection="1">
      <alignment horizontal="center" vertical="center" wrapText="1"/>
    </xf>
    <xf numFmtId="0" fontId="47" fillId="0" borderId="24" xfId="8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48" fillId="0" borderId="9" xfId="7" applyFont="1" applyFill="1" applyBorder="1" applyAlignment="1" applyProtection="1">
      <alignment horizontal="center" vertical="center" textRotation="90"/>
    </xf>
    <xf numFmtId="0" fontId="48" fillId="0" borderId="27" xfId="7" applyFont="1" applyFill="1" applyBorder="1" applyAlignment="1" applyProtection="1">
      <alignment horizontal="center" vertical="center" textRotation="90"/>
    </xf>
    <xf numFmtId="0" fontId="46" fillId="0" borderId="26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vertical="center" wrapText="1"/>
    </xf>
    <xf numFmtId="0" fontId="46" fillId="0" borderId="47" xfId="8" applyFont="1" applyFill="1" applyBorder="1" applyAlignment="1" applyProtection="1">
      <alignment horizontal="center" vertical="center" wrapText="1"/>
    </xf>
    <xf numFmtId="0" fontId="46" fillId="0" borderId="49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wrapText="1"/>
    </xf>
    <xf numFmtId="0" fontId="46" fillId="0" borderId="8" xfId="8" applyFont="1" applyFill="1" applyBorder="1" applyAlignment="1" applyProtection="1">
      <alignment horizontal="center" wrapText="1"/>
    </xf>
    <xf numFmtId="0" fontId="41" fillId="0" borderId="0" xfId="8" applyFont="1" applyFill="1" applyAlignment="1" applyProtection="1">
      <alignment horizontal="center"/>
    </xf>
    <xf numFmtId="0" fontId="28" fillId="0" borderId="0" xfId="7" applyFont="1" applyFill="1" applyAlignment="1" applyProtection="1">
      <alignment horizontal="center" vertical="center" wrapText="1"/>
    </xf>
    <xf numFmtId="0" fontId="20" fillId="0" borderId="0" xfId="7" applyFont="1" applyFill="1" applyAlignment="1" applyProtection="1">
      <alignment horizontal="center" vertical="center" wrapText="1"/>
    </xf>
    <xf numFmtId="0" fontId="31" fillId="0" borderId="0" xfId="7" applyFont="1" applyFill="1" applyBorder="1" applyAlignment="1" applyProtection="1">
      <alignment horizontal="right" vertical="center"/>
    </xf>
    <xf numFmtId="0" fontId="20" fillId="0" borderId="36" xfId="7" applyFont="1" applyFill="1" applyBorder="1" applyAlignment="1" applyProtection="1">
      <alignment horizontal="center" vertical="center" wrapText="1"/>
    </xf>
    <xf numFmtId="0" fontId="20" fillId="0" borderId="3" xfId="7" applyFont="1" applyFill="1" applyBorder="1" applyAlignment="1" applyProtection="1">
      <alignment horizontal="center" vertical="center" wrapText="1"/>
    </xf>
    <xf numFmtId="0" fontId="48" fillId="0" borderId="26" xfId="7" applyFont="1" applyFill="1" applyBorder="1" applyAlignment="1" applyProtection="1">
      <alignment horizontal="center" vertical="center" textRotation="90"/>
    </xf>
    <xf numFmtId="0" fontId="48" fillId="0" borderId="1" xfId="7" applyFont="1" applyFill="1" applyBorder="1" applyAlignment="1" applyProtection="1">
      <alignment horizontal="center" vertical="center" textRotation="90"/>
    </xf>
    <xf numFmtId="0" fontId="5" fillId="0" borderId="48" xfId="7" applyFont="1" applyFill="1" applyBorder="1" applyAlignment="1" applyProtection="1">
      <alignment horizontal="center" vertical="center" wrapText="1"/>
    </xf>
    <xf numFmtId="0" fontId="5" fillId="0" borderId="8" xfId="7" applyFont="1" applyFill="1" applyBorder="1" applyAlignment="1" applyProtection="1">
      <alignment horizontal="center" vertical="center"/>
    </xf>
    <xf numFmtId="0" fontId="45" fillId="0" borderId="0" xfId="8" applyFont="1" applyFill="1" applyAlignment="1">
      <alignment horizontal="center" vertical="center" wrapText="1"/>
    </xf>
    <xf numFmtId="0" fontId="45" fillId="0" borderId="0" xfId="8" applyFont="1" applyFill="1" applyAlignment="1">
      <alignment horizontal="center" vertical="center"/>
    </xf>
    <xf numFmtId="3" fontId="41" fillId="0" borderId="0" xfId="8" applyNumberFormat="1" applyFont="1" applyFill="1" applyAlignment="1">
      <alignment horizontal="center"/>
    </xf>
    <xf numFmtId="0" fontId="22" fillId="0" borderId="22" xfId="8" applyFont="1" applyFill="1" applyBorder="1" applyAlignment="1">
      <alignment horizontal="left"/>
    </xf>
    <xf numFmtId="0" fontId="22" fillId="0" borderId="29" xfId="8" applyFont="1" applyFill="1" applyBorder="1" applyAlignment="1">
      <alignment horizontal="left"/>
    </xf>
    <xf numFmtId="0" fontId="45" fillId="0" borderId="0" xfId="8" applyFont="1" applyFill="1" applyAlignment="1">
      <alignment horizontal="center" wrapText="1"/>
    </xf>
    <xf numFmtId="0" fontId="45" fillId="0" borderId="0" xfId="8" applyFont="1" applyFill="1" applyAlignment="1">
      <alignment horizontal="center"/>
    </xf>
    <xf numFmtId="0" fontId="22" fillId="0" borderId="22" xfId="8" applyFont="1" applyFill="1" applyBorder="1" applyAlignment="1">
      <alignment horizontal="left" indent="1"/>
    </xf>
    <xf numFmtId="0" fontId="22" fillId="0" borderId="29" xfId="8" applyFont="1" applyFill="1" applyBorder="1" applyAlignment="1">
      <alignment horizontal="left" indent="1"/>
    </xf>
    <xf numFmtId="0" fontId="58" fillId="0" borderId="0" xfId="0" applyFont="1" applyAlignment="1" applyProtection="1">
      <alignment horizontal="center" vertical="center" wrapText="1"/>
      <protection locked="0"/>
    </xf>
    <xf numFmtId="0" fontId="55" fillId="0" borderId="7" xfId="0" applyFont="1" applyBorder="1" applyAlignment="1" applyProtection="1">
      <alignment wrapText="1"/>
    </xf>
    <xf numFmtId="0" fontId="55" fillId="0" borderId="5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  <protection locked="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0">
    <cellStyle name="Ezres" xfId="1" builtinId="3"/>
    <cellStyle name="Ezres 2" xfId="2" xr:uid="{2C18FB8E-EAFB-4A78-9F7F-586B0506D95D}"/>
    <cellStyle name="Ezres 3" xfId="3" xr:uid="{D85FACEC-5B16-4879-A18C-B4A08C841EFB}"/>
    <cellStyle name="Hiperhivatkozás" xfId="4" xr:uid="{3A6A769A-2740-4419-9604-F23FA7FF17DC}"/>
    <cellStyle name="Már látott hiperhivatkozás" xfId="5" xr:uid="{3A41C6CC-2235-4DD5-9356-C73B79B204DF}"/>
    <cellStyle name="Normál" xfId="0" builtinId="0"/>
    <cellStyle name="Normál_KVRENMUNKA" xfId="6" xr:uid="{F0A71B19-2CA6-4EDE-99B3-DF8AE79B80D6}"/>
    <cellStyle name="Normál_VAGYONK" xfId="7" xr:uid="{EC4D38D0-A42A-4D76-981B-8510ACB4CE46}"/>
    <cellStyle name="Normál_VAGYONKIM" xfId="8" xr:uid="{1C20CEB0-653D-4E94-900D-0DBC48559AAE}"/>
    <cellStyle name="Százalék" xfId="9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5F18-461E-4B68-BDD6-5BB90A533FF2}">
  <sheetPr>
    <tabColor rgb="FF92D050"/>
  </sheetPr>
  <dimension ref="A1:B38"/>
  <sheetViews>
    <sheetView zoomScaleNormal="100" workbookViewId="0">
      <selection activeCell="F28" sqref="F28"/>
    </sheetView>
  </sheetViews>
  <sheetFormatPr defaultRowHeight="12.75" x14ac:dyDescent="0.2"/>
  <cols>
    <col min="1" max="1" width="46.33203125" style="261" customWidth="1"/>
    <col min="2" max="2" width="66.1640625" style="261" customWidth="1"/>
    <col min="3" max="16384" width="9.33203125" style="261"/>
  </cols>
  <sheetData>
    <row r="1" spans="1:2" ht="18.75" x14ac:dyDescent="0.3">
      <c r="A1" s="448" t="s">
        <v>107</v>
      </c>
    </row>
    <row r="3" spans="1:2" x14ac:dyDescent="0.2">
      <c r="A3" s="449"/>
      <c r="B3" s="449"/>
    </row>
    <row r="4" spans="1:2" ht="15.75" x14ac:dyDescent="0.25">
      <c r="A4" s="423" t="s">
        <v>732</v>
      </c>
      <c r="B4" s="450"/>
    </row>
    <row r="5" spans="1:2" s="451" customFormat="1" x14ac:dyDescent="0.2">
      <c r="A5" s="449"/>
      <c r="B5" s="449"/>
    </row>
    <row r="6" spans="1:2" x14ac:dyDescent="0.2">
      <c r="A6" s="449" t="s">
        <v>499</v>
      </c>
      <c r="B6" s="449" t="s">
        <v>500</v>
      </c>
    </row>
    <row r="7" spans="1:2" x14ac:dyDescent="0.2">
      <c r="A7" s="449" t="s">
        <v>501</v>
      </c>
      <c r="B7" s="449" t="s">
        <v>502</v>
      </c>
    </row>
    <row r="8" spans="1:2" x14ac:dyDescent="0.2">
      <c r="A8" s="449" t="s">
        <v>503</v>
      </c>
      <c r="B8" s="449" t="s">
        <v>504</v>
      </c>
    </row>
    <row r="9" spans="1:2" x14ac:dyDescent="0.2">
      <c r="A9" s="449"/>
      <c r="B9" s="449"/>
    </row>
    <row r="10" spans="1:2" ht="15.75" x14ac:dyDescent="0.25">
      <c r="A10" s="423" t="str">
        <f>+CONCATENATE(LEFT(A4,4),". évi módosított előirányzat BEVÉTELEK")</f>
        <v>2017. évi módosított előirányzat BEVÉTELEK</v>
      </c>
      <c r="B10" s="450"/>
    </row>
    <row r="11" spans="1:2" x14ac:dyDescent="0.2">
      <c r="A11" s="449"/>
      <c r="B11" s="449"/>
    </row>
    <row r="12" spans="1:2" s="451" customFormat="1" x14ac:dyDescent="0.2">
      <c r="A12" s="449" t="s">
        <v>505</v>
      </c>
      <c r="B12" s="449" t="s">
        <v>511</v>
      </c>
    </row>
    <row r="13" spans="1:2" x14ac:dyDescent="0.2">
      <c r="A13" s="449" t="s">
        <v>506</v>
      </c>
      <c r="B13" s="449" t="s">
        <v>512</v>
      </c>
    </row>
    <row r="14" spans="1:2" x14ac:dyDescent="0.2">
      <c r="A14" s="449" t="s">
        <v>507</v>
      </c>
      <c r="B14" s="449" t="s">
        <v>513</v>
      </c>
    </row>
    <row r="15" spans="1:2" x14ac:dyDescent="0.2">
      <c r="A15" s="449"/>
      <c r="B15" s="449"/>
    </row>
    <row r="16" spans="1:2" ht="14.25" x14ac:dyDescent="0.2">
      <c r="A16" s="452" t="str">
        <f>+CONCATENATE(LEFT(A4,4),". évi teljesítés BEVÉTELEK")</f>
        <v>2017. évi teljesítés BEVÉTELEK</v>
      </c>
      <c r="B16" s="450"/>
    </row>
    <row r="17" spans="1:2" x14ac:dyDescent="0.2">
      <c r="A17" s="449"/>
      <c r="B17" s="449"/>
    </row>
    <row r="18" spans="1:2" x14ac:dyDescent="0.2">
      <c r="A18" s="449" t="s">
        <v>508</v>
      </c>
      <c r="B18" s="449" t="s">
        <v>514</v>
      </c>
    </row>
    <row r="19" spans="1:2" x14ac:dyDescent="0.2">
      <c r="A19" s="449" t="s">
        <v>509</v>
      </c>
      <c r="B19" s="449" t="s">
        <v>515</v>
      </c>
    </row>
    <row r="20" spans="1:2" x14ac:dyDescent="0.2">
      <c r="A20" s="449" t="s">
        <v>510</v>
      </c>
      <c r="B20" s="449" t="s">
        <v>516</v>
      </c>
    </row>
    <row r="21" spans="1:2" x14ac:dyDescent="0.2">
      <c r="A21" s="449"/>
      <c r="B21" s="449"/>
    </row>
    <row r="22" spans="1:2" ht="15.75" x14ac:dyDescent="0.25">
      <c r="A22" s="423" t="str">
        <f>+CONCATENATE(LEFT(A4,4),". évi eredeti előirányzat KIADÁSOK")</f>
        <v>2017. évi eredeti előirányzat KIADÁSOK</v>
      </c>
      <c r="B22" s="450"/>
    </row>
    <row r="23" spans="1:2" x14ac:dyDescent="0.2">
      <c r="A23" s="449"/>
      <c r="B23" s="449"/>
    </row>
    <row r="24" spans="1:2" x14ac:dyDescent="0.2">
      <c r="A24" s="449" t="s">
        <v>517</v>
      </c>
      <c r="B24" s="449" t="s">
        <v>523</v>
      </c>
    </row>
    <row r="25" spans="1:2" x14ac:dyDescent="0.2">
      <c r="A25" s="449" t="s">
        <v>496</v>
      </c>
      <c r="B25" s="449" t="s">
        <v>524</v>
      </c>
    </row>
    <row r="26" spans="1:2" x14ac:dyDescent="0.2">
      <c r="A26" s="449" t="s">
        <v>518</v>
      </c>
      <c r="B26" s="449" t="s">
        <v>525</v>
      </c>
    </row>
    <row r="27" spans="1:2" x14ac:dyDescent="0.2">
      <c r="A27" s="449"/>
      <c r="B27" s="449"/>
    </row>
    <row r="28" spans="1:2" ht="15.75" x14ac:dyDescent="0.25">
      <c r="A28" s="423" t="str">
        <f>+CONCATENATE(LEFT(A4,4),". évi módosított előirányzat KIADÁSOK")</f>
        <v>2017. évi módosított előirányzat KIADÁSOK</v>
      </c>
      <c r="B28" s="450"/>
    </row>
    <row r="29" spans="1:2" x14ac:dyDescent="0.2">
      <c r="A29" s="449"/>
      <c r="B29" s="449"/>
    </row>
    <row r="30" spans="1:2" x14ac:dyDescent="0.2">
      <c r="A30" s="449" t="s">
        <v>519</v>
      </c>
      <c r="B30" s="449" t="s">
        <v>530</v>
      </c>
    </row>
    <row r="31" spans="1:2" x14ac:dyDescent="0.2">
      <c r="A31" s="449" t="s">
        <v>497</v>
      </c>
      <c r="B31" s="449" t="s">
        <v>527</v>
      </c>
    </row>
    <row r="32" spans="1:2" x14ac:dyDescent="0.2">
      <c r="A32" s="449" t="s">
        <v>520</v>
      </c>
      <c r="B32" s="449" t="s">
        <v>526</v>
      </c>
    </row>
    <row r="33" spans="1:2" x14ac:dyDescent="0.2">
      <c r="A33" s="449"/>
      <c r="B33" s="449"/>
    </row>
    <row r="34" spans="1:2" ht="15.75" x14ac:dyDescent="0.25">
      <c r="A34" s="453" t="str">
        <f>+CONCATENATE(LEFT(A4,4),". évi teljesítés KIADÁSOK")</f>
        <v>2017. évi teljesítés KIADÁSOK</v>
      </c>
      <c r="B34" s="450"/>
    </row>
    <row r="35" spans="1:2" x14ac:dyDescent="0.2">
      <c r="A35" s="449"/>
      <c r="B35" s="449"/>
    </row>
    <row r="36" spans="1:2" x14ac:dyDescent="0.2">
      <c r="A36" s="449" t="s">
        <v>521</v>
      </c>
      <c r="B36" s="449" t="s">
        <v>531</v>
      </c>
    </row>
    <row r="37" spans="1:2" x14ac:dyDescent="0.2">
      <c r="A37" s="449" t="s">
        <v>498</v>
      </c>
      <c r="B37" s="449" t="s">
        <v>529</v>
      </c>
    </row>
    <row r="38" spans="1:2" x14ac:dyDescent="0.2">
      <c r="A38" s="449" t="s">
        <v>522</v>
      </c>
      <c r="B38" s="449" t="s">
        <v>528</v>
      </c>
    </row>
  </sheetData>
  <sheetProtection sheet="1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FDC5-CFAA-4402-8EDC-7B02F64B0317}">
  <sheetPr codeName="Munka2">
    <tabColor rgb="FF92D050"/>
  </sheetPr>
  <dimension ref="A1:I161"/>
  <sheetViews>
    <sheetView topLeftCell="A91" zoomScale="130" zoomScaleNormal="130" zoomScaleSheetLayoutView="100" workbookViewId="0">
      <selection activeCell="E102" sqref="E102"/>
    </sheetView>
  </sheetViews>
  <sheetFormatPr defaultRowHeight="15.75" x14ac:dyDescent="0.25"/>
  <cols>
    <col min="1" max="1" width="9.5" style="355" customWidth="1"/>
    <col min="2" max="2" width="60.83203125" style="355" customWidth="1"/>
    <col min="3" max="5" width="15.83203125" style="356" customWidth="1"/>
    <col min="6" max="16384" width="9.33203125" style="366"/>
  </cols>
  <sheetData>
    <row r="1" spans="1:5" ht="15.95" customHeight="1" x14ac:dyDescent="0.25">
      <c r="A1" s="716" t="s">
        <v>3</v>
      </c>
      <c r="B1" s="716"/>
      <c r="C1" s="716"/>
      <c r="D1" s="716"/>
      <c r="E1" s="716"/>
    </row>
    <row r="2" spans="1:5" ht="15.95" customHeight="1" thickBot="1" x14ac:dyDescent="0.3">
      <c r="A2" s="44" t="s">
        <v>108</v>
      </c>
      <c r="B2" s="44"/>
      <c r="C2" s="353"/>
      <c r="D2" s="353"/>
      <c r="E2" s="353" t="s">
        <v>727</v>
      </c>
    </row>
    <row r="3" spans="1:5" ht="15.95" customHeight="1" x14ac:dyDescent="0.25">
      <c r="A3" s="717" t="s">
        <v>56</v>
      </c>
      <c r="B3" s="719" t="s">
        <v>5</v>
      </c>
      <c r="C3" s="721" t="str">
        <f>+CONCATENATE(LEFT(ÖSSZEFÜGGÉSEK!A4,4),". évi")</f>
        <v>2017. évi</v>
      </c>
      <c r="D3" s="721"/>
      <c r="E3" s="722"/>
    </row>
    <row r="4" spans="1:5" ht="38.1" customHeight="1" thickBot="1" x14ac:dyDescent="0.3">
      <c r="A4" s="718"/>
      <c r="B4" s="720"/>
      <c r="C4" s="46" t="s">
        <v>171</v>
      </c>
      <c r="D4" s="46" t="s">
        <v>176</v>
      </c>
      <c r="E4" s="47" t="s">
        <v>177</v>
      </c>
    </row>
    <row r="5" spans="1:5" s="367" customFormat="1" ht="12" customHeight="1" thickBot="1" x14ac:dyDescent="0.25">
      <c r="A5" s="331" t="s">
        <v>405</v>
      </c>
      <c r="B5" s="332" t="s">
        <v>406</v>
      </c>
      <c r="C5" s="332" t="s">
        <v>407</v>
      </c>
      <c r="D5" s="332" t="s">
        <v>408</v>
      </c>
      <c r="E5" s="378" t="s">
        <v>409</v>
      </c>
    </row>
    <row r="6" spans="1:5" s="368" customFormat="1" ht="12" customHeight="1" thickBot="1" x14ac:dyDescent="0.25">
      <c r="A6" s="326" t="s">
        <v>6</v>
      </c>
      <c r="B6" s="327" t="s">
        <v>300</v>
      </c>
      <c r="C6" s="358">
        <f>SUM(C7:C12)</f>
        <v>92207137</v>
      </c>
      <c r="D6" s="358">
        <f>SUM(D7:D12)</f>
        <v>104021991</v>
      </c>
      <c r="E6" s="341">
        <f>SUM(E7:E12)</f>
        <v>104021991</v>
      </c>
    </row>
    <row r="7" spans="1:5" s="368" customFormat="1" ht="12" customHeight="1" x14ac:dyDescent="0.2">
      <c r="A7" s="321" t="s">
        <v>68</v>
      </c>
      <c r="B7" s="369" t="s">
        <v>301</v>
      </c>
      <c r="C7" s="360">
        <v>30994697</v>
      </c>
      <c r="D7" s="360">
        <v>31994697</v>
      </c>
      <c r="E7" s="343">
        <v>31994697</v>
      </c>
    </row>
    <row r="8" spans="1:5" s="368" customFormat="1" ht="12" customHeight="1" x14ac:dyDescent="0.2">
      <c r="A8" s="320" t="s">
        <v>69</v>
      </c>
      <c r="B8" s="370" t="s">
        <v>302</v>
      </c>
      <c r="C8" s="359">
        <v>28998310</v>
      </c>
      <c r="D8" s="359">
        <v>35984559</v>
      </c>
      <c r="E8" s="342">
        <v>35984559</v>
      </c>
    </row>
    <row r="9" spans="1:5" s="368" customFormat="1" ht="12" customHeight="1" x14ac:dyDescent="0.2">
      <c r="A9" s="320" t="s">
        <v>70</v>
      </c>
      <c r="B9" s="370" t="s">
        <v>303</v>
      </c>
      <c r="C9" s="359">
        <v>29700430</v>
      </c>
      <c r="D9" s="359">
        <v>30290904</v>
      </c>
      <c r="E9" s="342">
        <v>30290904</v>
      </c>
    </row>
    <row r="10" spans="1:5" s="368" customFormat="1" ht="12" customHeight="1" x14ac:dyDescent="0.2">
      <c r="A10" s="320" t="s">
        <v>71</v>
      </c>
      <c r="B10" s="370" t="s">
        <v>304</v>
      </c>
      <c r="C10" s="359">
        <v>2513700</v>
      </c>
      <c r="D10" s="359">
        <v>2975067</v>
      </c>
      <c r="E10" s="342">
        <v>2975067</v>
      </c>
    </row>
    <row r="11" spans="1:5" s="368" customFormat="1" ht="12" customHeight="1" x14ac:dyDescent="0.2">
      <c r="A11" s="320" t="s">
        <v>104</v>
      </c>
      <c r="B11" s="370" t="s">
        <v>305</v>
      </c>
      <c r="C11" s="359"/>
      <c r="D11" s="359">
        <v>2609044</v>
      </c>
      <c r="E11" s="342">
        <v>2609044</v>
      </c>
    </row>
    <row r="12" spans="1:5" s="368" customFormat="1" ht="12" customHeight="1" thickBot="1" x14ac:dyDescent="0.25">
      <c r="A12" s="322" t="s">
        <v>72</v>
      </c>
      <c r="B12" s="371" t="s">
        <v>306</v>
      </c>
      <c r="C12" s="361"/>
      <c r="D12" s="361">
        <v>167720</v>
      </c>
      <c r="E12" s="344">
        <v>167720</v>
      </c>
    </row>
    <row r="13" spans="1:5" s="368" customFormat="1" ht="12" customHeight="1" thickBot="1" x14ac:dyDescent="0.25">
      <c r="A13" s="326" t="s">
        <v>7</v>
      </c>
      <c r="B13" s="348" t="s">
        <v>307</v>
      </c>
      <c r="C13" s="358">
        <f>SUM(C14:C18)</f>
        <v>16718160</v>
      </c>
      <c r="D13" s="358">
        <f>SUM(D14:D18)</f>
        <v>18884943</v>
      </c>
      <c r="E13" s="341">
        <f>SUM(E14:E18)</f>
        <v>18884943</v>
      </c>
    </row>
    <row r="14" spans="1:5" s="368" customFormat="1" ht="12" customHeight="1" x14ac:dyDescent="0.2">
      <c r="A14" s="321" t="s">
        <v>74</v>
      </c>
      <c r="B14" s="369" t="s">
        <v>308</v>
      </c>
      <c r="C14" s="360"/>
      <c r="D14" s="360"/>
      <c r="E14" s="343"/>
    </row>
    <row r="15" spans="1:5" s="368" customFormat="1" ht="12" customHeight="1" x14ac:dyDescent="0.2">
      <c r="A15" s="320" t="s">
        <v>75</v>
      </c>
      <c r="B15" s="370" t="s">
        <v>309</v>
      </c>
      <c r="C15" s="359"/>
      <c r="D15" s="359"/>
      <c r="E15" s="342"/>
    </row>
    <row r="16" spans="1:5" s="368" customFormat="1" ht="12" customHeight="1" x14ac:dyDescent="0.2">
      <c r="A16" s="320" t="s">
        <v>76</v>
      </c>
      <c r="B16" s="370" t="s">
        <v>310</v>
      </c>
      <c r="C16" s="359"/>
      <c r="D16" s="359"/>
      <c r="E16" s="342"/>
    </row>
    <row r="17" spans="1:5" s="368" customFormat="1" ht="12" customHeight="1" x14ac:dyDescent="0.2">
      <c r="A17" s="320" t="s">
        <v>77</v>
      </c>
      <c r="B17" s="370" t="s">
        <v>311</v>
      </c>
      <c r="C17" s="359"/>
      <c r="D17" s="359"/>
      <c r="E17" s="342"/>
    </row>
    <row r="18" spans="1:5" s="368" customFormat="1" ht="12" customHeight="1" x14ac:dyDescent="0.2">
      <c r="A18" s="320" t="s">
        <v>78</v>
      </c>
      <c r="B18" s="370" t="s">
        <v>312</v>
      </c>
      <c r="C18" s="359">
        <v>16718160</v>
      </c>
      <c r="D18" s="359">
        <v>18884943</v>
      </c>
      <c r="E18" s="342">
        <v>18884943</v>
      </c>
    </row>
    <row r="19" spans="1:5" s="368" customFormat="1" ht="12" customHeight="1" thickBot="1" x14ac:dyDescent="0.25">
      <c r="A19" s="322" t="s">
        <v>85</v>
      </c>
      <c r="B19" s="371" t="s">
        <v>313</v>
      </c>
      <c r="C19" s="361"/>
      <c r="D19" s="361"/>
      <c r="E19" s="344"/>
    </row>
    <row r="20" spans="1:5" s="368" customFormat="1" ht="12" customHeight="1" thickBot="1" x14ac:dyDescent="0.25">
      <c r="A20" s="326" t="s">
        <v>8</v>
      </c>
      <c r="B20" s="327" t="s">
        <v>314</v>
      </c>
      <c r="C20" s="358">
        <f>SUM(C21:C25)</f>
        <v>0</v>
      </c>
      <c r="D20" s="358">
        <f>SUM(D21:D25)</f>
        <v>160348571</v>
      </c>
      <c r="E20" s="341">
        <f>SUM(E21:E25)</f>
        <v>160348571</v>
      </c>
    </row>
    <row r="21" spans="1:5" s="368" customFormat="1" ht="12" customHeight="1" x14ac:dyDescent="0.2">
      <c r="A21" s="321" t="s">
        <v>57</v>
      </c>
      <c r="B21" s="369" t="s">
        <v>315</v>
      </c>
      <c r="C21" s="360"/>
      <c r="D21" s="360"/>
      <c r="E21" s="343"/>
    </row>
    <row r="22" spans="1:5" s="368" customFormat="1" ht="12" customHeight="1" x14ac:dyDescent="0.2">
      <c r="A22" s="320" t="s">
        <v>58</v>
      </c>
      <c r="B22" s="370" t="s">
        <v>316</v>
      </c>
      <c r="C22" s="359"/>
      <c r="D22" s="359"/>
      <c r="E22" s="342"/>
    </row>
    <row r="23" spans="1:5" s="368" customFormat="1" ht="12" customHeight="1" x14ac:dyDescent="0.2">
      <c r="A23" s="320" t="s">
        <v>59</v>
      </c>
      <c r="B23" s="370" t="s">
        <v>317</v>
      </c>
      <c r="C23" s="359"/>
      <c r="D23" s="359"/>
      <c r="E23" s="342"/>
    </row>
    <row r="24" spans="1:5" s="368" customFormat="1" ht="12" customHeight="1" x14ac:dyDescent="0.2">
      <c r="A24" s="320" t="s">
        <v>60</v>
      </c>
      <c r="B24" s="370" t="s">
        <v>318</v>
      </c>
      <c r="C24" s="359"/>
      <c r="D24" s="359"/>
      <c r="E24" s="342"/>
    </row>
    <row r="25" spans="1:5" s="368" customFormat="1" ht="12" customHeight="1" x14ac:dyDescent="0.2">
      <c r="A25" s="320" t="s">
        <v>118</v>
      </c>
      <c r="B25" s="370" t="s">
        <v>319</v>
      </c>
      <c r="C25" s="359"/>
      <c r="D25" s="359">
        <v>160348571</v>
      </c>
      <c r="E25" s="342">
        <v>160348571</v>
      </c>
    </row>
    <row r="26" spans="1:5" s="368" customFormat="1" ht="12" customHeight="1" thickBot="1" x14ac:dyDescent="0.25">
      <c r="A26" s="322" t="s">
        <v>119</v>
      </c>
      <c r="B26" s="350" t="s">
        <v>320</v>
      </c>
      <c r="C26" s="361"/>
      <c r="D26" s="361">
        <v>160348571</v>
      </c>
      <c r="E26" s="344">
        <v>160348571</v>
      </c>
    </row>
    <row r="27" spans="1:5" s="368" customFormat="1" ht="12" customHeight="1" thickBot="1" x14ac:dyDescent="0.25">
      <c r="A27" s="326" t="s">
        <v>120</v>
      </c>
      <c r="B27" s="327" t="s">
        <v>715</v>
      </c>
      <c r="C27" s="364">
        <f>SUM(C28:C33)</f>
        <v>113960000</v>
      </c>
      <c r="D27" s="364">
        <f>SUM(D28:D33)</f>
        <v>175275260</v>
      </c>
      <c r="E27" s="377">
        <f>SUM(E28:E33)</f>
        <v>162482205</v>
      </c>
    </row>
    <row r="28" spans="1:5" s="368" customFormat="1" ht="12" customHeight="1" x14ac:dyDescent="0.2">
      <c r="A28" s="321" t="s">
        <v>321</v>
      </c>
      <c r="B28" s="369" t="s">
        <v>737</v>
      </c>
      <c r="C28" s="360">
        <v>61300000</v>
      </c>
      <c r="D28" s="360">
        <v>75145498</v>
      </c>
      <c r="E28" s="343">
        <v>70849138</v>
      </c>
    </row>
    <row r="29" spans="1:5" s="368" customFormat="1" ht="12" customHeight="1" x14ac:dyDescent="0.2">
      <c r="A29" s="320" t="s">
        <v>322</v>
      </c>
      <c r="B29" s="370" t="s">
        <v>720</v>
      </c>
      <c r="C29" s="359"/>
      <c r="D29" s="359"/>
      <c r="E29" s="342"/>
    </row>
    <row r="30" spans="1:5" s="368" customFormat="1" ht="12" customHeight="1" x14ac:dyDescent="0.2">
      <c r="A30" s="320" t="s">
        <v>323</v>
      </c>
      <c r="B30" s="370" t="s">
        <v>721</v>
      </c>
      <c r="C30" s="359">
        <v>45000000</v>
      </c>
      <c r="D30" s="359">
        <v>88849420</v>
      </c>
      <c r="E30" s="342">
        <v>83502044</v>
      </c>
    </row>
    <row r="31" spans="1:5" s="368" customFormat="1" ht="12" customHeight="1" x14ac:dyDescent="0.2">
      <c r="A31" s="320" t="s">
        <v>716</v>
      </c>
      <c r="B31" s="370" t="s">
        <v>738</v>
      </c>
      <c r="C31" s="359">
        <v>7500000</v>
      </c>
      <c r="D31" s="359">
        <v>9526565</v>
      </c>
      <c r="E31" s="342">
        <v>7440776</v>
      </c>
    </row>
    <row r="32" spans="1:5" s="368" customFormat="1" ht="12" customHeight="1" x14ac:dyDescent="0.2">
      <c r="A32" s="320" t="s">
        <v>717</v>
      </c>
      <c r="B32" s="370" t="s">
        <v>324</v>
      </c>
      <c r="C32" s="359">
        <v>40000</v>
      </c>
      <c r="D32" s="359"/>
      <c r="E32" s="342"/>
    </row>
    <row r="33" spans="1:5" s="368" customFormat="1" ht="12" customHeight="1" thickBot="1" x14ac:dyDescent="0.25">
      <c r="A33" s="322" t="s">
        <v>718</v>
      </c>
      <c r="B33" s="350" t="s">
        <v>325</v>
      </c>
      <c r="C33" s="361">
        <v>120000</v>
      </c>
      <c r="D33" s="361">
        <v>1753777</v>
      </c>
      <c r="E33" s="344">
        <v>690247</v>
      </c>
    </row>
    <row r="34" spans="1:5" s="368" customFormat="1" ht="12" customHeight="1" thickBot="1" x14ac:dyDescent="0.25">
      <c r="A34" s="326" t="s">
        <v>10</v>
      </c>
      <c r="B34" s="327" t="s">
        <v>326</v>
      </c>
      <c r="C34" s="358">
        <f>SUM(C35:C44)</f>
        <v>26998078</v>
      </c>
      <c r="D34" s="358">
        <f>SUM(D35:D44)</f>
        <v>43384492</v>
      </c>
      <c r="E34" s="341">
        <f>SUM(E35:E44)</f>
        <v>37387988</v>
      </c>
    </row>
    <row r="35" spans="1:5" s="368" customFormat="1" ht="12" customHeight="1" x14ac:dyDescent="0.2">
      <c r="A35" s="321" t="s">
        <v>61</v>
      </c>
      <c r="B35" s="369" t="s">
        <v>327</v>
      </c>
      <c r="C35" s="360"/>
      <c r="D35" s="360"/>
      <c r="E35" s="343"/>
    </row>
    <row r="36" spans="1:5" s="368" customFormat="1" ht="12" customHeight="1" x14ac:dyDescent="0.2">
      <c r="A36" s="320" t="s">
        <v>62</v>
      </c>
      <c r="B36" s="370" t="s">
        <v>328</v>
      </c>
      <c r="C36" s="359">
        <v>1800000</v>
      </c>
      <c r="D36" s="359">
        <v>13740670</v>
      </c>
      <c r="E36" s="342">
        <v>13164311</v>
      </c>
    </row>
    <row r="37" spans="1:5" s="368" customFormat="1" ht="12" customHeight="1" x14ac:dyDescent="0.2">
      <c r="A37" s="320" t="s">
        <v>63</v>
      </c>
      <c r="B37" s="370" t="s">
        <v>329</v>
      </c>
      <c r="C37" s="359">
        <v>700000</v>
      </c>
      <c r="D37" s="359">
        <v>1334806</v>
      </c>
      <c r="E37" s="342">
        <v>1334806</v>
      </c>
    </row>
    <row r="38" spans="1:5" s="368" customFormat="1" ht="12" customHeight="1" x14ac:dyDescent="0.2">
      <c r="A38" s="320" t="s">
        <v>122</v>
      </c>
      <c r="B38" s="370" t="s">
        <v>330</v>
      </c>
      <c r="C38" s="359"/>
      <c r="D38" s="359">
        <v>8465556</v>
      </c>
      <c r="E38" s="342">
        <v>4684984</v>
      </c>
    </row>
    <row r="39" spans="1:5" s="368" customFormat="1" ht="12" customHeight="1" x14ac:dyDescent="0.2">
      <c r="A39" s="320" t="s">
        <v>123</v>
      </c>
      <c r="B39" s="370" t="s">
        <v>331</v>
      </c>
      <c r="C39" s="359">
        <v>19226048</v>
      </c>
      <c r="D39" s="359">
        <v>9859963</v>
      </c>
      <c r="E39" s="342">
        <v>9380127</v>
      </c>
    </row>
    <row r="40" spans="1:5" s="368" customFormat="1" ht="12" customHeight="1" x14ac:dyDescent="0.2">
      <c r="A40" s="320" t="s">
        <v>124</v>
      </c>
      <c r="B40" s="370" t="s">
        <v>332</v>
      </c>
      <c r="C40" s="359">
        <v>5272030</v>
      </c>
      <c r="D40" s="359">
        <v>9879559</v>
      </c>
      <c r="E40" s="342">
        <v>8719822</v>
      </c>
    </row>
    <row r="41" spans="1:5" s="368" customFormat="1" ht="12" customHeight="1" x14ac:dyDescent="0.2">
      <c r="A41" s="320" t="s">
        <v>125</v>
      </c>
      <c r="B41" s="370" t="s">
        <v>333</v>
      </c>
      <c r="C41" s="359"/>
      <c r="D41" s="359"/>
      <c r="E41" s="342"/>
    </row>
    <row r="42" spans="1:5" s="368" customFormat="1" ht="12" customHeight="1" x14ac:dyDescent="0.2">
      <c r="A42" s="320" t="s">
        <v>126</v>
      </c>
      <c r="B42" s="370" t="s">
        <v>334</v>
      </c>
      <c r="C42" s="359"/>
      <c r="D42" s="359">
        <v>20553</v>
      </c>
      <c r="E42" s="342">
        <v>20553</v>
      </c>
    </row>
    <row r="43" spans="1:5" s="368" customFormat="1" ht="12" customHeight="1" x14ac:dyDescent="0.2">
      <c r="A43" s="320" t="s">
        <v>335</v>
      </c>
      <c r="B43" s="370" t="s">
        <v>336</v>
      </c>
      <c r="C43" s="362"/>
      <c r="D43" s="362"/>
      <c r="E43" s="345"/>
    </row>
    <row r="44" spans="1:5" s="368" customFormat="1" ht="12" customHeight="1" thickBot="1" x14ac:dyDescent="0.25">
      <c r="A44" s="322" t="s">
        <v>337</v>
      </c>
      <c r="B44" s="371" t="s">
        <v>338</v>
      </c>
      <c r="C44" s="363"/>
      <c r="D44" s="363">
        <v>83385</v>
      </c>
      <c r="E44" s="346">
        <v>83385</v>
      </c>
    </row>
    <row r="45" spans="1:5" s="368" customFormat="1" ht="12" customHeight="1" thickBot="1" x14ac:dyDescent="0.25">
      <c r="A45" s="326" t="s">
        <v>11</v>
      </c>
      <c r="B45" s="327" t="s">
        <v>339</v>
      </c>
      <c r="C45" s="358">
        <f>SUM(C46:C50)</f>
        <v>10000000</v>
      </c>
      <c r="D45" s="358">
        <f>SUM(D46:D50)</f>
        <v>8404650</v>
      </c>
      <c r="E45" s="341">
        <f>SUM(E46:E50)</f>
        <v>8404650</v>
      </c>
    </row>
    <row r="46" spans="1:5" s="368" customFormat="1" ht="12" customHeight="1" x14ac:dyDescent="0.2">
      <c r="A46" s="321" t="s">
        <v>64</v>
      </c>
      <c r="B46" s="369" t="s">
        <v>340</v>
      </c>
      <c r="C46" s="379"/>
      <c r="D46" s="379"/>
      <c r="E46" s="347"/>
    </row>
    <row r="47" spans="1:5" s="368" customFormat="1" ht="12" customHeight="1" x14ac:dyDescent="0.2">
      <c r="A47" s="320" t="s">
        <v>65</v>
      </c>
      <c r="B47" s="370" t="s">
        <v>341</v>
      </c>
      <c r="C47" s="362">
        <v>10000000</v>
      </c>
      <c r="D47" s="362">
        <v>8404650</v>
      </c>
      <c r="E47" s="345">
        <v>8404650</v>
      </c>
    </row>
    <row r="48" spans="1:5" s="368" customFormat="1" ht="12" customHeight="1" x14ac:dyDescent="0.2">
      <c r="A48" s="320" t="s">
        <v>342</v>
      </c>
      <c r="B48" s="370" t="s">
        <v>343</v>
      </c>
      <c r="C48" s="362"/>
      <c r="D48" s="362"/>
      <c r="E48" s="345"/>
    </row>
    <row r="49" spans="1:5" s="368" customFormat="1" ht="12" customHeight="1" x14ac:dyDescent="0.2">
      <c r="A49" s="320" t="s">
        <v>344</v>
      </c>
      <c r="B49" s="370" t="s">
        <v>345</v>
      </c>
      <c r="C49" s="362"/>
      <c r="D49" s="362"/>
      <c r="E49" s="345"/>
    </row>
    <row r="50" spans="1:5" s="368" customFormat="1" ht="12" customHeight="1" thickBot="1" x14ac:dyDescent="0.25">
      <c r="A50" s="322" t="s">
        <v>346</v>
      </c>
      <c r="B50" s="371" t="s">
        <v>347</v>
      </c>
      <c r="C50" s="363"/>
      <c r="D50" s="363"/>
      <c r="E50" s="346"/>
    </row>
    <row r="51" spans="1:5" s="368" customFormat="1" ht="17.25" customHeight="1" thickBot="1" x14ac:dyDescent="0.25">
      <c r="A51" s="326" t="s">
        <v>127</v>
      </c>
      <c r="B51" s="327" t="s">
        <v>348</v>
      </c>
      <c r="C51" s="358">
        <f>SUM(C52:C54)</f>
        <v>0</v>
      </c>
      <c r="D51" s="358">
        <f>SUM(D52:D54)</f>
        <v>333500</v>
      </c>
      <c r="E51" s="341">
        <f>SUM(E52:E54)</f>
        <v>333500</v>
      </c>
    </row>
    <row r="52" spans="1:5" s="368" customFormat="1" ht="12" customHeight="1" x14ac:dyDescent="0.2">
      <c r="A52" s="321" t="s">
        <v>66</v>
      </c>
      <c r="B52" s="369" t="s">
        <v>349</v>
      </c>
      <c r="C52" s="360"/>
      <c r="D52" s="360"/>
      <c r="E52" s="343"/>
    </row>
    <row r="53" spans="1:5" s="368" customFormat="1" ht="12" customHeight="1" x14ac:dyDescent="0.2">
      <c r="A53" s="320" t="s">
        <v>67</v>
      </c>
      <c r="B53" s="370" t="s">
        <v>350</v>
      </c>
      <c r="C53" s="359"/>
      <c r="D53" s="359"/>
      <c r="E53" s="342"/>
    </row>
    <row r="54" spans="1:5" s="368" customFormat="1" ht="12" customHeight="1" x14ac:dyDescent="0.2">
      <c r="A54" s="320" t="s">
        <v>351</v>
      </c>
      <c r="B54" s="370" t="s">
        <v>352</v>
      </c>
      <c r="C54" s="359"/>
      <c r="D54" s="359">
        <v>333500</v>
      </c>
      <c r="E54" s="342">
        <v>333500</v>
      </c>
    </row>
    <row r="55" spans="1:5" s="368" customFormat="1" ht="12" customHeight="1" thickBot="1" x14ac:dyDescent="0.25">
      <c r="A55" s="322" t="s">
        <v>353</v>
      </c>
      <c r="B55" s="371" t="s">
        <v>354</v>
      </c>
      <c r="C55" s="361"/>
      <c r="D55" s="361"/>
      <c r="E55" s="344"/>
    </row>
    <row r="56" spans="1:5" s="368" customFormat="1" ht="12" customHeight="1" thickBot="1" x14ac:dyDescent="0.25">
      <c r="A56" s="326" t="s">
        <v>13</v>
      </c>
      <c r="B56" s="348" t="s">
        <v>355</v>
      </c>
      <c r="C56" s="358">
        <f>SUM(C57:C59)</f>
        <v>0</v>
      </c>
      <c r="D56" s="358">
        <f>SUM(D57:D59)</f>
        <v>914250</v>
      </c>
      <c r="E56" s="341">
        <f>SUM(E57:E59)</f>
        <v>807597</v>
      </c>
    </row>
    <row r="57" spans="1:5" s="368" customFormat="1" ht="12" customHeight="1" x14ac:dyDescent="0.2">
      <c r="A57" s="321" t="s">
        <v>128</v>
      </c>
      <c r="B57" s="369" t="s">
        <v>356</v>
      </c>
      <c r="C57" s="362"/>
      <c r="D57" s="362"/>
      <c r="E57" s="345"/>
    </row>
    <row r="58" spans="1:5" s="368" customFormat="1" ht="12" customHeight="1" x14ac:dyDescent="0.2">
      <c r="A58" s="320" t="s">
        <v>129</v>
      </c>
      <c r="B58" s="370" t="s">
        <v>357</v>
      </c>
      <c r="C58" s="362"/>
      <c r="D58" s="362">
        <v>914250</v>
      </c>
      <c r="E58" s="345">
        <v>807597</v>
      </c>
    </row>
    <row r="59" spans="1:5" s="368" customFormat="1" ht="12" customHeight="1" x14ac:dyDescent="0.2">
      <c r="A59" s="320" t="s">
        <v>153</v>
      </c>
      <c r="B59" s="370" t="s">
        <v>358</v>
      </c>
      <c r="C59" s="362"/>
      <c r="D59" s="362"/>
      <c r="E59" s="345"/>
    </row>
    <row r="60" spans="1:5" s="368" customFormat="1" ht="12" customHeight="1" thickBot="1" x14ac:dyDescent="0.25">
      <c r="A60" s="322" t="s">
        <v>359</v>
      </c>
      <c r="B60" s="371" t="s">
        <v>360</v>
      </c>
      <c r="C60" s="362"/>
      <c r="D60" s="362"/>
      <c r="E60" s="345"/>
    </row>
    <row r="61" spans="1:5" s="368" customFormat="1" ht="12" customHeight="1" thickBot="1" x14ac:dyDescent="0.25">
      <c r="A61" s="326" t="s">
        <v>14</v>
      </c>
      <c r="B61" s="327" t="s">
        <v>361</v>
      </c>
      <c r="C61" s="364">
        <f>+C6+C13+C20+C27+C34+C45+C51+C56</f>
        <v>259883375</v>
      </c>
      <c r="D61" s="364">
        <f>+D6+D13+D20+D27+D34+D45+D51+D56</f>
        <v>511567657</v>
      </c>
      <c r="E61" s="377">
        <f>+E6+E13+E20+E27+E34+E45+E51+E56</f>
        <v>492671445</v>
      </c>
    </row>
    <row r="62" spans="1:5" s="368" customFormat="1" ht="12" customHeight="1" thickBot="1" x14ac:dyDescent="0.25">
      <c r="A62" s="380" t="s">
        <v>362</v>
      </c>
      <c r="B62" s="348" t="s">
        <v>363</v>
      </c>
      <c r="C62" s="358">
        <f>+C63+C64+C65</f>
        <v>0</v>
      </c>
      <c r="D62" s="358">
        <f>+D63+D64+D65</f>
        <v>0</v>
      </c>
      <c r="E62" s="341">
        <f>+E63+E64+E65</f>
        <v>0</v>
      </c>
    </row>
    <row r="63" spans="1:5" s="368" customFormat="1" ht="12" customHeight="1" x14ac:dyDescent="0.2">
      <c r="A63" s="321" t="s">
        <v>364</v>
      </c>
      <c r="B63" s="369" t="s">
        <v>365</v>
      </c>
      <c r="C63" s="362"/>
      <c r="D63" s="362"/>
      <c r="E63" s="345"/>
    </row>
    <row r="64" spans="1:5" s="368" customFormat="1" ht="12" customHeight="1" x14ac:dyDescent="0.2">
      <c r="A64" s="320" t="s">
        <v>366</v>
      </c>
      <c r="B64" s="370" t="s">
        <v>367</v>
      </c>
      <c r="C64" s="362"/>
      <c r="D64" s="362"/>
      <c r="E64" s="345"/>
    </row>
    <row r="65" spans="1:5" s="368" customFormat="1" ht="12" customHeight="1" thickBot="1" x14ac:dyDescent="0.25">
      <c r="A65" s="322" t="s">
        <v>368</v>
      </c>
      <c r="B65" s="306" t="s">
        <v>410</v>
      </c>
      <c r="C65" s="362"/>
      <c r="D65" s="362"/>
      <c r="E65" s="345"/>
    </row>
    <row r="66" spans="1:5" s="368" customFormat="1" ht="12" customHeight="1" thickBot="1" x14ac:dyDescent="0.25">
      <c r="A66" s="380" t="s">
        <v>370</v>
      </c>
      <c r="B66" s="348" t="s">
        <v>371</v>
      </c>
      <c r="C66" s="358">
        <f>+C67+C68+C69+C70</f>
        <v>46694266</v>
      </c>
      <c r="D66" s="358">
        <f>+D67+D68+D69+D70</f>
        <v>83580042</v>
      </c>
      <c r="E66" s="341">
        <f>+E67+E68+E69+E70</f>
        <v>83580042</v>
      </c>
    </row>
    <row r="67" spans="1:5" s="368" customFormat="1" ht="13.5" customHeight="1" x14ac:dyDescent="0.2">
      <c r="A67" s="321" t="s">
        <v>105</v>
      </c>
      <c r="B67" s="667" t="s">
        <v>372</v>
      </c>
      <c r="C67" s="362">
        <v>46694266</v>
      </c>
      <c r="D67" s="362">
        <v>83580042</v>
      </c>
      <c r="E67" s="345">
        <v>83580042</v>
      </c>
    </row>
    <row r="68" spans="1:5" s="368" customFormat="1" ht="12" customHeight="1" x14ac:dyDescent="0.2">
      <c r="A68" s="320" t="s">
        <v>106</v>
      </c>
      <c r="B68" s="667" t="s">
        <v>733</v>
      </c>
      <c r="C68" s="362"/>
      <c r="D68" s="362"/>
      <c r="E68" s="345"/>
    </row>
    <row r="69" spans="1:5" s="368" customFormat="1" ht="12" customHeight="1" x14ac:dyDescent="0.2">
      <c r="A69" s="320" t="s">
        <v>373</v>
      </c>
      <c r="B69" s="667" t="s">
        <v>374</v>
      </c>
      <c r="C69" s="362"/>
      <c r="D69" s="362"/>
      <c r="E69" s="345"/>
    </row>
    <row r="70" spans="1:5" s="368" customFormat="1" ht="12" customHeight="1" thickBot="1" x14ac:dyDescent="0.25">
      <c r="A70" s="322" t="s">
        <v>375</v>
      </c>
      <c r="B70" s="668" t="s">
        <v>734</v>
      </c>
      <c r="C70" s="362"/>
      <c r="D70" s="362"/>
      <c r="E70" s="345"/>
    </row>
    <row r="71" spans="1:5" s="368" customFormat="1" ht="12" customHeight="1" thickBot="1" x14ac:dyDescent="0.25">
      <c r="A71" s="380" t="s">
        <v>376</v>
      </c>
      <c r="B71" s="348" t="s">
        <v>377</v>
      </c>
      <c r="C71" s="358">
        <f>+C72+C73</f>
        <v>6981293</v>
      </c>
      <c r="D71" s="358">
        <f>+D72+D73</f>
        <v>9602042</v>
      </c>
      <c r="E71" s="341">
        <f>+E72+E73</f>
        <v>9602042</v>
      </c>
    </row>
    <row r="72" spans="1:5" s="368" customFormat="1" ht="12" customHeight="1" x14ac:dyDescent="0.2">
      <c r="A72" s="321" t="s">
        <v>378</v>
      </c>
      <c r="B72" s="369" t="s">
        <v>379</v>
      </c>
      <c r="C72" s="362">
        <v>6981293</v>
      </c>
      <c r="D72" s="362">
        <v>9602042</v>
      </c>
      <c r="E72" s="345">
        <v>9602042</v>
      </c>
    </row>
    <row r="73" spans="1:5" s="368" customFormat="1" ht="12" customHeight="1" thickBot="1" x14ac:dyDescent="0.25">
      <c r="A73" s="322" t="s">
        <v>380</v>
      </c>
      <c r="B73" s="371" t="s">
        <v>381</v>
      </c>
      <c r="C73" s="362"/>
      <c r="D73" s="362"/>
      <c r="E73" s="345"/>
    </row>
    <row r="74" spans="1:5" s="368" customFormat="1" ht="12" customHeight="1" thickBot="1" x14ac:dyDescent="0.25">
      <c r="A74" s="380" t="s">
        <v>382</v>
      </c>
      <c r="B74" s="348" t="s">
        <v>383</v>
      </c>
      <c r="C74" s="358">
        <f>+C75+C76+C77</f>
        <v>0</v>
      </c>
      <c r="D74" s="358">
        <f>+D75+D76+D77</f>
        <v>0</v>
      </c>
      <c r="E74" s="341">
        <f>+E75+E76+E77</f>
        <v>3680858</v>
      </c>
    </row>
    <row r="75" spans="1:5" s="368" customFormat="1" ht="12" customHeight="1" x14ac:dyDescent="0.2">
      <c r="A75" s="321" t="s">
        <v>384</v>
      </c>
      <c r="B75" s="369" t="s">
        <v>385</v>
      </c>
      <c r="C75" s="362"/>
      <c r="D75" s="362"/>
      <c r="E75" s="345">
        <v>3680858</v>
      </c>
    </row>
    <row r="76" spans="1:5" s="368" customFormat="1" ht="12" customHeight="1" x14ac:dyDescent="0.2">
      <c r="A76" s="320" t="s">
        <v>386</v>
      </c>
      <c r="B76" s="370" t="s">
        <v>387</v>
      </c>
      <c r="C76" s="362"/>
      <c r="D76" s="362"/>
      <c r="E76" s="345"/>
    </row>
    <row r="77" spans="1:5" s="368" customFormat="1" ht="12" customHeight="1" thickBot="1" x14ac:dyDescent="0.25">
      <c r="A77" s="322" t="s">
        <v>388</v>
      </c>
      <c r="B77" s="669" t="s">
        <v>735</v>
      </c>
      <c r="C77" s="362"/>
      <c r="D77" s="362"/>
      <c r="E77" s="345"/>
    </row>
    <row r="78" spans="1:5" s="368" customFormat="1" ht="12" customHeight="1" thickBot="1" x14ac:dyDescent="0.25">
      <c r="A78" s="380" t="s">
        <v>389</v>
      </c>
      <c r="B78" s="348" t="s">
        <v>390</v>
      </c>
      <c r="C78" s="358">
        <f>+C79+C80+C81+C82</f>
        <v>0</v>
      </c>
      <c r="D78" s="358">
        <f>+D79+D80+D81+D82</f>
        <v>0</v>
      </c>
      <c r="E78" s="341">
        <f>+E79+E80+E81+E82</f>
        <v>0</v>
      </c>
    </row>
    <row r="79" spans="1:5" s="368" customFormat="1" ht="12" customHeight="1" x14ac:dyDescent="0.2">
      <c r="A79" s="372" t="s">
        <v>391</v>
      </c>
      <c r="B79" s="369" t="s">
        <v>392</v>
      </c>
      <c r="C79" s="362"/>
      <c r="D79" s="362"/>
      <c r="E79" s="345"/>
    </row>
    <row r="80" spans="1:5" s="368" customFormat="1" ht="12" customHeight="1" x14ac:dyDescent="0.2">
      <c r="A80" s="373" t="s">
        <v>393</v>
      </c>
      <c r="B80" s="370" t="s">
        <v>394</v>
      </c>
      <c r="C80" s="362"/>
      <c r="D80" s="362"/>
      <c r="E80" s="345"/>
    </row>
    <row r="81" spans="1:5" s="368" customFormat="1" ht="12" customHeight="1" x14ac:dyDescent="0.2">
      <c r="A81" s="373" t="s">
        <v>395</v>
      </c>
      <c r="B81" s="370" t="s">
        <v>396</v>
      </c>
      <c r="C81" s="362"/>
      <c r="D81" s="362"/>
      <c r="E81" s="345"/>
    </row>
    <row r="82" spans="1:5" s="368" customFormat="1" ht="12" customHeight="1" thickBot="1" x14ac:dyDescent="0.25">
      <c r="A82" s="381" t="s">
        <v>397</v>
      </c>
      <c r="B82" s="350" t="s">
        <v>398</v>
      </c>
      <c r="C82" s="362"/>
      <c r="D82" s="362"/>
      <c r="E82" s="345"/>
    </row>
    <row r="83" spans="1:5" s="368" customFormat="1" ht="12" customHeight="1" thickBot="1" x14ac:dyDescent="0.25">
      <c r="A83" s="380" t="s">
        <v>399</v>
      </c>
      <c r="B83" s="348" t="s">
        <v>400</v>
      </c>
      <c r="C83" s="383"/>
      <c r="D83" s="383"/>
      <c r="E83" s="384"/>
    </row>
    <row r="84" spans="1:5" s="368" customFormat="1" ht="12" customHeight="1" thickBot="1" x14ac:dyDescent="0.25">
      <c r="A84" s="380" t="s">
        <v>401</v>
      </c>
      <c r="B84" s="304" t="s">
        <v>402</v>
      </c>
      <c r="C84" s="364">
        <f>+C62+C66+C71+C74+C78+C83</f>
        <v>53675559</v>
      </c>
      <c r="D84" s="364">
        <f>+D62+D66+D71+D74+D78+D83</f>
        <v>93182084</v>
      </c>
      <c r="E84" s="377">
        <f>+E62+E66+E71+E74+E78+E83</f>
        <v>96862942</v>
      </c>
    </row>
    <row r="85" spans="1:5" s="368" customFormat="1" ht="12" customHeight="1" thickBot="1" x14ac:dyDescent="0.25">
      <c r="A85" s="382" t="s">
        <v>403</v>
      </c>
      <c r="B85" s="307" t="s">
        <v>404</v>
      </c>
      <c r="C85" s="364">
        <f>+C61+C84</f>
        <v>313558934</v>
      </c>
      <c r="D85" s="364">
        <f>+D61+D84</f>
        <v>604749741</v>
      </c>
      <c r="E85" s="377">
        <f>+E61+E84</f>
        <v>589534387</v>
      </c>
    </row>
    <row r="86" spans="1:5" s="368" customFormat="1" ht="12" customHeight="1" x14ac:dyDescent="0.2">
      <c r="A86" s="302"/>
      <c r="B86" s="302"/>
      <c r="C86" s="303"/>
      <c r="D86" s="303"/>
      <c r="E86" s="303"/>
    </row>
    <row r="87" spans="1:5" ht="16.5" customHeight="1" x14ac:dyDescent="0.25">
      <c r="A87" s="716" t="s">
        <v>35</v>
      </c>
      <c r="B87" s="716"/>
      <c r="C87" s="716"/>
      <c r="D87" s="716"/>
      <c r="E87" s="716"/>
    </row>
    <row r="88" spans="1:5" s="374" customFormat="1" ht="16.5" customHeight="1" thickBot="1" x14ac:dyDescent="0.3">
      <c r="A88" s="45" t="s">
        <v>109</v>
      </c>
      <c r="B88" s="45"/>
      <c r="C88" s="335"/>
      <c r="D88" s="335"/>
      <c r="E88" s="335" t="str">
        <f>E2</f>
        <v>Forintban!</v>
      </c>
    </row>
    <row r="89" spans="1:5" s="374" customFormat="1" ht="16.5" customHeight="1" x14ac:dyDescent="0.25">
      <c r="A89" s="717" t="s">
        <v>56</v>
      </c>
      <c r="B89" s="719" t="s">
        <v>170</v>
      </c>
      <c r="C89" s="721" t="str">
        <f>+C3</f>
        <v>2017. évi</v>
      </c>
      <c r="D89" s="721"/>
      <c r="E89" s="722"/>
    </row>
    <row r="90" spans="1:5" ht="38.1" customHeight="1" thickBot="1" x14ac:dyDescent="0.3">
      <c r="A90" s="718"/>
      <c r="B90" s="720"/>
      <c r="C90" s="46" t="s">
        <v>171</v>
      </c>
      <c r="D90" s="46" t="s">
        <v>176</v>
      </c>
      <c r="E90" s="47" t="s">
        <v>177</v>
      </c>
    </row>
    <row r="91" spans="1:5" s="367" customFormat="1" ht="12" customHeight="1" thickBot="1" x14ac:dyDescent="0.25">
      <c r="A91" s="331" t="s">
        <v>405</v>
      </c>
      <c r="B91" s="332" t="s">
        <v>406</v>
      </c>
      <c r="C91" s="332" t="s">
        <v>407</v>
      </c>
      <c r="D91" s="332" t="s">
        <v>408</v>
      </c>
      <c r="E91" s="333" t="s">
        <v>409</v>
      </c>
    </row>
    <row r="92" spans="1:5" ht="12" customHeight="1" thickBot="1" x14ac:dyDescent="0.3">
      <c r="A92" s="328" t="s">
        <v>6</v>
      </c>
      <c r="B92" s="330" t="s">
        <v>411</v>
      </c>
      <c r="C92" s="357">
        <f>SUM(C93:C97)</f>
        <v>302805585</v>
      </c>
      <c r="D92" s="357">
        <f>SUM(D93:D97)</f>
        <v>299013728</v>
      </c>
      <c r="E92" s="312">
        <f>SUM(E93:E97)</f>
        <v>291020879</v>
      </c>
    </row>
    <row r="93" spans="1:5" ht="12" customHeight="1" x14ac:dyDescent="0.25">
      <c r="A93" s="323" t="s">
        <v>68</v>
      </c>
      <c r="B93" s="316" t="s">
        <v>36</v>
      </c>
      <c r="C93" s="76">
        <v>113513122</v>
      </c>
      <c r="D93" s="76">
        <v>120372071</v>
      </c>
      <c r="E93" s="311">
        <v>115359432</v>
      </c>
    </row>
    <row r="94" spans="1:5" ht="12" customHeight="1" x14ac:dyDescent="0.25">
      <c r="A94" s="320" t="s">
        <v>69</v>
      </c>
      <c r="B94" s="314" t="s">
        <v>130</v>
      </c>
      <c r="C94" s="359">
        <v>23477193</v>
      </c>
      <c r="D94" s="359">
        <v>26446494</v>
      </c>
      <c r="E94" s="342">
        <v>25481227</v>
      </c>
    </row>
    <row r="95" spans="1:5" ht="12" customHeight="1" x14ac:dyDescent="0.25">
      <c r="A95" s="320" t="s">
        <v>70</v>
      </c>
      <c r="B95" s="314" t="s">
        <v>97</v>
      </c>
      <c r="C95" s="361">
        <v>121575270</v>
      </c>
      <c r="D95" s="361">
        <v>107627667</v>
      </c>
      <c r="E95" s="344">
        <v>105682724</v>
      </c>
    </row>
    <row r="96" spans="1:5" ht="12" customHeight="1" x14ac:dyDescent="0.25">
      <c r="A96" s="320" t="s">
        <v>71</v>
      </c>
      <c r="B96" s="317" t="s">
        <v>131</v>
      </c>
      <c r="C96" s="361">
        <v>10680000</v>
      </c>
      <c r="D96" s="361">
        <v>8703948</v>
      </c>
      <c r="E96" s="344">
        <v>8703948</v>
      </c>
    </row>
    <row r="97" spans="1:5" ht="12" customHeight="1" x14ac:dyDescent="0.25">
      <c r="A97" s="320" t="s">
        <v>80</v>
      </c>
      <c r="B97" s="325" t="s">
        <v>132</v>
      </c>
      <c r="C97" s="361">
        <v>33560000</v>
      </c>
      <c r="D97" s="361">
        <v>35863548</v>
      </c>
      <c r="E97" s="344">
        <v>35793548</v>
      </c>
    </row>
    <row r="98" spans="1:5" ht="12" customHeight="1" x14ac:dyDescent="0.25">
      <c r="A98" s="320" t="s">
        <v>72</v>
      </c>
      <c r="B98" s="314" t="s">
        <v>412</v>
      </c>
      <c r="C98" s="361"/>
      <c r="D98" s="361">
        <v>977678</v>
      </c>
      <c r="E98" s="344">
        <v>977678</v>
      </c>
    </row>
    <row r="99" spans="1:5" ht="12" customHeight="1" x14ac:dyDescent="0.25">
      <c r="A99" s="320" t="s">
        <v>73</v>
      </c>
      <c r="B99" s="337" t="s">
        <v>413</v>
      </c>
      <c r="C99" s="361"/>
      <c r="D99" s="361"/>
      <c r="E99" s="344"/>
    </row>
    <row r="100" spans="1:5" ht="12" customHeight="1" x14ac:dyDescent="0.25">
      <c r="A100" s="320" t="s">
        <v>81</v>
      </c>
      <c r="B100" s="338" t="s">
        <v>414</v>
      </c>
      <c r="C100" s="361"/>
      <c r="D100" s="361"/>
      <c r="E100" s="344"/>
    </row>
    <row r="101" spans="1:5" ht="12" customHeight="1" x14ac:dyDescent="0.25">
      <c r="A101" s="320" t="s">
        <v>82</v>
      </c>
      <c r="B101" s="338" t="s">
        <v>415</v>
      </c>
      <c r="C101" s="361"/>
      <c r="D101" s="361"/>
      <c r="E101" s="344"/>
    </row>
    <row r="102" spans="1:5" ht="12" customHeight="1" x14ac:dyDescent="0.25">
      <c r="A102" s="320" t="s">
        <v>83</v>
      </c>
      <c r="B102" s="337" t="s">
        <v>416</v>
      </c>
      <c r="C102" s="361">
        <v>2080000</v>
      </c>
      <c r="D102" s="361">
        <v>2230612</v>
      </c>
      <c r="E102" s="344">
        <v>2230612</v>
      </c>
    </row>
    <row r="103" spans="1:5" ht="12" customHeight="1" x14ac:dyDescent="0.25">
      <c r="A103" s="320" t="s">
        <v>84</v>
      </c>
      <c r="B103" s="337" t="s">
        <v>417</v>
      </c>
      <c r="C103" s="361"/>
      <c r="D103" s="361"/>
      <c r="E103" s="344"/>
    </row>
    <row r="104" spans="1:5" ht="12" customHeight="1" x14ac:dyDescent="0.25">
      <c r="A104" s="320" t="s">
        <v>86</v>
      </c>
      <c r="B104" s="338" t="s">
        <v>418</v>
      </c>
      <c r="C104" s="361"/>
      <c r="D104" s="361"/>
      <c r="E104" s="344"/>
    </row>
    <row r="105" spans="1:5" ht="12" customHeight="1" x14ac:dyDescent="0.25">
      <c r="A105" s="319" t="s">
        <v>133</v>
      </c>
      <c r="B105" s="339" t="s">
        <v>419</v>
      </c>
      <c r="C105" s="361"/>
      <c r="D105" s="361"/>
      <c r="E105" s="344"/>
    </row>
    <row r="106" spans="1:5" ht="12" customHeight="1" x14ac:dyDescent="0.25">
      <c r="A106" s="320" t="s">
        <v>420</v>
      </c>
      <c r="B106" s="339" t="s">
        <v>421</v>
      </c>
      <c r="C106" s="361"/>
      <c r="D106" s="361"/>
      <c r="E106" s="344"/>
    </row>
    <row r="107" spans="1:5" ht="12" customHeight="1" thickBot="1" x14ac:dyDescent="0.3">
      <c r="A107" s="324" t="s">
        <v>422</v>
      </c>
      <c r="B107" s="340" t="s">
        <v>423</v>
      </c>
      <c r="C107" s="77">
        <v>31480000</v>
      </c>
      <c r="D107" s="77">
        <v>32655258</v>
      </c>
      <c r="E107" s="305">
        <v>32585258</v>
      </c>
    </row>
    <row r="108" spans="1:5" ht="12" customHeight="1" thickBot="1" x14ac:dyDescent="0.3">
      <c r="A108" s="326" t="s">
        <v>7</v>
      </c>
      <c r="B108" s="329" t="s">
        <v>424</v>
      </c>
      <c r="C108" s="358">
        <f>+C109+C111+C113</f>
        <v>8253349</v>
      </c>
      <c r="D108" s="358">
        <f>+D109+D111+D113</f>
        <v>227458714</v>
      </c>
      <c r="E108" s="341">
        <f>+E109+E111+E113</f>
        <v>24593250</v>
      </c>
    </row>
    <row r="109" spans="1:5" ht="12" customHeight="1" x14ac:dyDescent="0.25">
      <c r="A109" s="321" t="s">
        <v>74</v>
      </c>
      <c r="B109" s="314" t="s">
        <v>152</v>
      </c>
      <c r="C109" s="360">
        <v>6983349</v>
      </c>
      <c r="D109" s="360">
        <v>182340416</v>
      </c>
      <c r="E109" s="343">
        <v>19061845</v>
      </c>
    </row>
    <row r="110" spans="1:5" ht="12" customHeight="1" x14ac:dyDescent="0.25">
      <c r="A110" s="321" t="s">
        <v>75</v>
      </c>
      <c r="B110" s="318" t="s">
        <v>425</v>
      </c>
      <c r="C110" s="360"/>
      <c r="D110" s="360">
        <v>160348571</v>
      </c>
      <c r="E110" s="343"/>
    </row>
    <row r="111" spans="1:5" x14ac:dyDescent="0.25">
      <c r="A111" s="321" t="s">
        <v>76</v>
      </c>
      <c r="B111" s="318" t="s">
        <v>134</v>
      </c>
      <c r="C111" s="359">
        <v>1270000</v>
      </c>
      <c r="D111" s="359">
        <v>41518298</v>
      </c>
      <c r="E111" s="342">
        <v>1931405</v>
      </c>
    </row>
    <row r="112" spans="1:5" ht="12" customHeight="1" x14ac:dyDescent="0.25">
      <c r="A112" s="321" t="s">
        <v>77</v>
      </c>
      <c r="B112" s="318" t="s">
        <v>426</v>
      </c>
      <c r="C112" s="359"/>
      <c r="D112" s="359"/>
      <c r="E112" s="342"/>
    </row>
    <row r="113" spans="1:5" ht="12" customHeight="1" x14ac:dyDescent="0.25">
      <c r="A113" s="321" t="s">
        <v>78</v>
      </c>
      <c r="B113" s="350" t="s">
        <v>154</v>
      </c>
      <c r="C113" s="359"/>
      <c r="D113" s="359">
        <v>3600000</v>
      </c>
      <c r="E113" s="342">
        <v>3600000</v>
      </c>
    </row>
    <row r="114" spans="1:5" ht="21.75" customHeight="1" x14ac:dyDescent="0.25">
      <c r="A114" s="321" t="s">
        <v>85</v>
      </c>
      <c r="B114" s="349" t="s">
        <v>427</v>
      </c>
      <c r="C114" s="359"/>
      <c r="D114" s="359"/>
      <c r="E114" s="342"/>
    </row>
    <row r="115" spans="1:5" ht="24" customHeight="1" x14ac:dyDescent="0.25">
      <c r="A115" s="321" t="s">
        <v>87</v>
      </c>
      <c r="B115" s="365" t="s">
        <v>428</v>
      </c>
      <c r="C115" s="359"/>
      <c r="D115" s="359"/>
      <c r="E115" s="342"/>
    </row>
    <row r="116" spans="1:5" ht="12" customHeight="1" x14ac:dyDescent="0.25">
      <c r="A116" s="321" t="s">
        <v>135</v>
      </c>
      <c r="B116" s="338" t="s">
        <v>415</v>
      </c>
      <c r="C116" s="359"/>
      <c r="D116" s="359"/>
      <c r="E116" s="342"/>
    </row>
    <row r="117" spans="1:5" ht="12" customHeight="1" x14ac:dyDescent="0.25">
      <c r="A117" s="321" t="s">
        <v>136</v>
      </c>
      <c r="B117" s="338" t="s">
        <v>429</v>
      </c>
      <c r="C117" s="359"/>
      <c r="D117" s="359"/>
      <c r="E117" s="342"/>
    </row>
    <row r="118" spans="1:5" ht="12" customHeight="1" x14ac:dyDescent="0.25">
      <c r="A118" s="321" t="s">
        <v>137</v>
      </c>
      <c r="B118" s="338" t="s">
        <v>430</v>
      </c>
      <c r="C118" s="359"/>
      <c r="D118" s="359"/>
      <c r="E118" s="342"/>
    </row>
    <row r="119" spans="1:5" s="385" customFormat="1" ht="12" customHeight="1" x14ac:dyDescent="0.2">
      <c r="A119" s="321" t="s">
        <v>431</v>
      </c>
      <c r="B119" s="338" t="s">
        <v>418</v>
      </c>
      <c r="C119" s="359"/>
      <c r="D119" s="359"/>
      <c r="E119" s="342"/>
    </row>
    <row r="120" spans="1:5" ht="12" customHeight="1" x14ac:dyDescent="0.25">
      <c r="A120" s="321" t="s">
        <v>432</v>
      </c>
      <c r="B120" s="338" t="s">
        <v>433</v>
      </c>
      <c r="C120" s="359"/>
      <c r="D120" s="359">
        <v>3600000</v>
      </c>
      <c r="E120" s="342">
        <v>3600000</v>
      </c>
    </row>
    <row r="121" spans="1:5" ht="12" customHeight="1" thickBot="1" x14ac:dyDescent="0.3">
      <c r="A121" s="319" t="s">
        <v>434</v>
      </c>
      <c r="B121" s="338" t="s">
        <v>435</v>
      </c>
      <c r="C121" s="361"/>
      <c r="D121" s="361"/>
      <c r="E121" s="344"/>
    </row>
    <row r="122" spans="1:5" ht="12" customHeight="1" thickBot="1" x14ac:dyDescent="0.3">
      <c r="A122" s="326" t="s">
        <v>8</v>
      </c>
      <c r="B122" s="334" t="s">
        <v>436</v>
      </c>
      <c r="C122" s="358">
        <v>2500000</v>
      </c>
      <c r="D122" s="358">
        <f>+D123+D124</f>
        <v>0</v>
      </c>
      <c r="E122" s="341">
        <f>+E123+E124</f>
        <v>0</v>
      </c>
    </row>
    <row r="123" spans="1:5" ht="12" customHeight="1" x14ac:dyDescent="0.25">
      <c r="A123" s="321" t="s">
        <v>57</v>
      </c>
      <c r="B123" s="315" t="s">
        <v>44</v>
      </c>
      <c r="C123" s="360">
        <v>2500000</v>
      </c>
      <c r="D123" s="360"/>
      <c r="E123" s="343"/>
    </row>
    <row r="124" spans="1:5" ht="12" customHeight="1" thickBot="1" x14ac:dyDescent="0.3">
      <c r="A124" s="322" t="s">
        <v>58</v>
      </c>
      <c r="B124" s="318" t="s">
        <v>45</v>
      </c>
      <c r="C124" s="361"/>
      <c r="D124" s="361"/>
      <c r="E124" s="344"/>
    </row>
    <row r="125" spans="1:5" ht="12" customHeight="1" thickBot="1" x14ac:dyDescent="0.3">
      <c r="A125" s="326" t="s">
        <v>9</v>
      </c>
      <c r="B125" s="334" t="s">
        <v>437</v>
      </c>
      <c r="C125" s="358">
        <f>+C92+C108+C122</f>
        <v>313558934</v>
      </c>
      <c r="D125" s="358">
        <f>+D92+D108+D122</f>
        <v>526472442</v>
      </c>
      <c r="E125" s="341">
        <f>+E92+E108+E122</f>
        <v>315614129</v>
      </c>
    </row>
    <row r="126" spans="1:5" ht="12" customHeight="1" thickBot="1" x14ac:dyDescent="0.3">
      <c r="A126" s="326" t="s">
        <v>10</v>
      </c>
      <c r="B126" s="334" t="s">
        <v>438</v>
      </c>
      <c r="C126" s="358">
        <f>+C127+C128+C129</f>
        <v>0</v>
      </c>
      <c r="D126" s="358">
        <f>+D127+D128+D129</f>
        <v>0</v>
      </c>
      <c r="E126" s="341">
        <f>+E127+E128+E129</f>
        <v>0</v>
      </c>
    </row>
    <row r="127" spans="1:5" ht="12" customHeight="1" x14ac:dyDescent="0.25">
      <c r="A127" s="321" t="s">
        <v>61</v>
      </c>
      <c r="B127" s="315" t="s">
        <v>439</v>
      </c>
      <c r="C127" s="359"/>
      <c r="D127" s="359"/>
      <c r="E127" s="342"/>
    </row>
    <row r="128" spans="1:5" ht="12" customHeight="1" x14ac:dyDescent="0.25">
      <c r="A128" s="321" t="s">
        <v>62</v>
      </c>
      <c r="B128" s="315" t="s">
        <v>440</v>
      </c>
      <c r="C128" s="359"/>
      <c r="D128" s="359"/>
      <c r="E128" s="342"/>
    </row>
    <row r="129" spans="1:9" ht="12" customHeight="1" thickBot="1" x14ac:dyDescent="0.3">
      <c r="A129" s="319" t="s">
        <v>63</v>
      </c>
      <c r="B129" s="313" t="s">
        <v>441</v>
      </c>
      <c r="C129" s="359"/>
      <c r="D129" s="359"/>
      <c r="E129" s="342"/>
    </row>
    <row r="130" spans="1:9" ht="12" customHeight="1" thickBot="1" x14ac:dyDescent="0.3">
      <c r="A130" s="326" t="s">
        <v>11</v>
      </c>
      <c r="B130" s="334" t="s">
        <v>442</v>
      </c>
      <c r="C130" s="358">
        <f>+C131+C132+C134+C133</f>
        <v>0</v>
      </c>
      <c r="D130" s="358">
        <f>+D131+D132+D134+D133</f>
        <v>75000000</v>
      </c>
      <c r="E130" s="341">
        <f>+E131+E132+E134+E133</f>
        <v>75000000</v>
      </c>
    </row>
    <row r="131" spans="1:9" ht="12" customHeight="1" x14ac:dyDescent="0.25">
      <c r="A131" s="321" t="s">
        <v>64</v>
      </c>
      <c r="B131" s="315" t="s">
        <v>443</v>
      </c>
      <c r="C131" s="359"/>
      <c r="D131" s="359">
        <v>75000000</v>
      </c>
      <c r="E131" s="342">
        <v>75000000</v>
      </c>
    </row>
    <row r="132" spans="1:9" ht="12" customHeight="1" x14ac:dyDescent="0.25">
      <c r="A132" s="321" t="s">
        <v>65</v>
      </c>
      <c r="B132" s="315" t="s">
        <v>444</v>
      </c>
      <c r="C132" s="359"/>
      <c r="D132" s="359"/>
      <c r="E132" s="342"/>
    </row>
    <row r="133" spans="1:9" ht="12" customHeight="1" x14ac:dyDescent="0.25">
      <c r="A133" s="321" t="s">
        <v>342</v>
      </c>
      <c r="B133" s="315" t="s">
        <v>445</v>
      </c>
      <c r="C133" s="359"/>
      <c r="D133" s="359"/>
      <c r="E133" s="342"/>
    </row>
    <row r="134" spans="1:9" ht="12" customHeight="1" thickBot="1" x14ac:dyDescent="0.3">
      <c r="A134" s="319" t="s">
        <v>344</v>
      </c>
      <c r="B134" s="313" t="s">
        <v>446</v>
      </c>
      <c r="C134" s="359"/>
      <c r="D134" s="359"/>
      <c r="E134" s="342"/>
    </row>
    <row r="135" spans="1:9" ht="12" customHeight="1" thickBot="1" x14ac:dyDescent="0.3">
      <c r="A135" s="326" t="s">
        <v>12</v>
      </c>
      <c r="B135" s="334" t="s">
        <v>447</v>
      </c>
      <c r="C135" s="364">
        <f>+C136+C137+C138+C139</f>
        <v>0</v>
      </c>
      <c r="D135" s="364">
        <f>+D136+D137+D138+D139</f>
        <v>3277299</v>
      </c>
      <c r="E135" s="377">
        <f>+E136+E137+E138+E139</f>
        <v>3277299</v>
      </c>
    </row>
    <row r="136" spans="1:9" ht="12" customHeight="1" x14ac:dyDescent="0.25">
      <c r="A136" s="321" t="s">
        <v>66</v>
      </c>
      <c r="B136" s="315" t="s">
        <v>448</v>
      </c>
      <c r="C136" s="359"/>
      <c r="D136" s="359"/>
      <c r="E136" s="342"/>
    </row>
    <row r="137" spans="1:9" ht="12" customHeight="1" x14ac:dyDescent="0.25">
      <c r="A137" s="321" t="s">
        <v>67</v>
      </c>
      <c r="B137" s="315" t="s">
        <v>449</v>
      </c>
      <c r="C137" s="359"/>
      <c r="D137" s="359">
        <v>3277299</v>
      </c>
      <c r="E137" s="342">
        <v>3277299</v>
      </c>
    </row>
    <row r="138" spans="1:9" ht="12" customHeight="1" x14ac:dyDescent="0.25">
      <c r="A138" s="321" t="s">
        <v>351</v>
      </c>
      <c r="B138" s="315" t="s">
        <v>450</v>
      </c>
      <c r="C138" s="359"/>
      <c r="D138" s="359"/>
      <c r="E138" s="342"/>
    </row>
    <row r="139" spans="1:9" ht="12" customHeight="1" thickBot="1" x14ac:dyDescent="0.3">
      <c r="A139" s="319" t="s">
        <v>353</v>
      </c>
      <c r="B139" s="313" t="s">
        <v>451</v>
      </c>
      <c r="C139" s="359"/>
      <c r="D139" s="359"/>
      <c r="E139" s="342"/>
    </row>
    <row r="140" spans="1:9" ht="15" customHeight="1" thickBot="1" x14ac:dyDescent="0.3">
      <c r="A140" s="326" t="s">
        <v>13</v>
      </c>
      <c r="B140" s="334" t="s">
        <v>452</v>
      </c>
      <c r="C140" s="78">
        <f>+C141+C142+C143+C144</f>
        <v>0</v>
      </c>
      <c r="D140" s="78">
        <f>+D141+D142+D143+D144</f>
        <v>0</v>
      </c>
      <c r="E140" s="310">
        <f>+E141+E142+E143+E144</f>
        <v>0</v>
      </c>
      <c r="F140" s="375"/>
      <c r="G140" s="376"/>
      <c r="H140" s="376"/>
      <c r="I140" s="376"/>
    </row>
    <row r="141" spans="1:9" s="368" customFormat="1" ht="12.95" customHeight="1" x14ac:dyDescent="0.2">
      <c r="A141" s="321" t="s">
        <v>128</v>
      </c>
      <c r="B141" s="315" t="s">
        <v>453</v>
      </c>
      <c r="C141" s="359"/>
      <c r="D141" s="359"/>
      <c r="E141" s="342"/>
    </row>
    <row r="142" spans="1:9" ht="12.75" customHeight="1" x14ac:dyDescent="0.25">
      <c r="A142" s="321" t="s">
        <v>129</v>
      </c>
      <c r="B142" s="315" t="s">
        <v>454</v>
      </c>
      <c r="C142" s="359"/>
      <c r="D142" s="359"/>
      <c r="E142" s="342"/>
    </row>
    <row r="143" spans="1:9" ht="12.75" customHeight="1" x14ac:dyDescent="0.25">
      <c r="A143" s="321" t="s">
        <v>153</v>
      </c>
      <c r="B143" s="315" t="s">
        <v>455</v>
      </c>
      <c r="C143" s="359"/>
      <c r="D143" s="359"/>
      <c r="E143" s="342"/>
    </row>
    <row r="144" spans="1:9" ht="12.75" customHeight="1" thickBot="1" x14ac:dyDescent="0.3">
      <c r="A144" s="321" t="s">
        <v>359</v>
      </c>
      <c r="B144" s="315" t="s">
        <v>456</v>
      </c>
      <c r="C144" s="359"/>
      <c r="D144" s="359"/>
      <c r="E144" s="342"/>
    </row>
    <row r="145" spans="1:5" ht="16.5" thickBot="1" x14ac:dyDescent="0.3">
      <c r="A145" s="326" t="s">
        <v>14</v>
      </c>
      <c r="B145" s="334" t="s">
        <v>457</v>
      </c>
      <c r="C145" s="308">
        <f>+C126+C130+C135+C140</f>
        <v>0</v>
      </c>
      <c r="D145" s="308">
        <f>+D126+D130+D135+D140</f>
        <v>78277299</v>
      </c>
      <c r="E145" s="309">
        <f>+E126+E130+E135+E140</f>
        <v>78277299</v>
      </c>
    </row>
    <row r="146" spans="1:5" ht="16.5" thickBot="1" x14ac:dyDescent="0.3">
      <c r="A146" s="351" t="s">
        <v>15</v>
      </c>
      <c r="B146" s="354" t="s">
        <v>458</v>
      </c>
      <c r="C146" s="308">
        <f>+C125+C145</f>
        <v>313558934</v>
      </c>
      <c r="D146" s="308">
        <f>+D125+D145</f>
        <v>604749741</v>
      </c>
      <c r="E146" s="309">
        <f>+E125+E145</f>
        <v>393891428</v>
      </c>
    </row>
    <row r="148" spans="1:5" ht="18.75" customHeight="1" x14ac:dyDescent="0.25">
      <c r="A148" s="715" t="s">
        <v>459</v>
      </c>
      <c r="B148" s="715"/>
      <c r="C148" s="715"/>
      <c r="D148" s="715"/>
      <c r="E148" s="715"/>
    </row>
    <row r="149" spans="1:5" ht="13.5" customHeight="1" thickBot="1" x14ac:dyDescent="0.3">
      <c r="A149" s="336" t="s">
        <v>110</v>
      </c>
      <c r="B149" s="336"/>
      <c r="C149" s="366"/>
      <c r="E149" s="353" t="str">
        <f>E88</f>
        <v>Forintban!</v>
      </c>
    </row>
    <row r="150" spans="1:5" ht="21.75" thickBot="1" x14ac:dyDescent="0.3">
      <c r="A150" s="326">
        <v>1</v>
      </c>
      <c r="B150" s="329" t="s">
        <v>460</v>
      </c>
      <c r="C150" s="352">
        <f>+C61-C125</f>
        <v>-53675559</v>
      </c>
      <c r="D150" s="352">
        <f>+D61-D125</f>
        <v>-14904785</v>
      </c>
      <c r="E150" s="352">
        <f>+E61-E125</f>
        <v>177057316</v>
      </c>
    </row>
    <row r="151" spans="1:5" ht="21.75" thickBot="1" x14ac:dyDescent="0.3">
      <c r="A151" s="326" t="s">
        <v>7</v>
      </c>
      <c r="B151" s="329" t="s">
        <v>461</v>
      </c>
      <c r="C151" s="352">
        <f>+C84-C145</f>
        <v>53675559</v>
      </c>
      <c r="D151" s="352">
        <f>+D84-D145</f>
        <v>14904785</v>
      </c>
      <c r="E151" s="352">
        <f>+E84-E145</f>
        <v>18585643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ht="12.75" customHeight="1" x14ac:dyDescent="0.25"/>
  </sheetData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 Sajószöged Községi Önkormányzat
2017. ÉVI ZÁRSZÁMADÁSÁNAK PÉNZÜGYI MÉRLEGE&amp;10
&amp;R&amp;"Times New Roman CE,Félkövér dőlt"&amp;11 1.1. melléklet a ....../2018. (......)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98E8-AF13-4B53-9086-1F3875C943FA}">
  <sheetPr>
    <tabColor rgb="FF92D050"/>
  </sheetPr>
  <dimension ref="A1:I161"/>
  <sheetViews>
    <sheetView zoomScale="130" zoomScaleNormal="130" zoomScaleSheetLayoutView="100" workbookViewId="0">
      <selection activeCell="G92" sqref="G92"/>
    </sheetView>
  </sheetViews>
  <sheetFormatPr defaultRowHeight="15.75" x14ac:dyDescent="0.25"/>
  <cols>
    <col min="1" max="1" width="9.5" style="355" customWidth="1"/>
    <col min="2" max="2" width="60.83203125" style="355" customWidth="1"/>
    <col min="3" max="5" width="15.83203125" style="356" customWidth="1"/>
    <col min="6" max="16384" width="9.33203125" style="366"/>
  </cols>
  <sheetData>
    <row r="1" spans="1:5" ht="15.95" customHeight="1" x14ac:dyDescent="0.25">
      <c r="A1" s="716" t="s">
        <v>3</v>
      </c>
      <c r="B1" s="716"/>
      <c r="C1" s="716"/>
      <c r="D1" s="716"/>
      <c r="E1" s="716"/>
    </row>
    <row r="2" spans="1:5" ht="15.95" customHeight="1" thickBot="1" x14ac:dyDescent="0.3">
      <c r="A2" s="44" t="s">
        <v>108</v>
      </c>
      <c r="B2" s="44"/>
      <c r="C2" s="353"/>
      <c r="D2" s="353"/>
      <c r="E2" s="353" t="str">
        <f>'1.1.sz.mell.'!E2</f>
        <v>Forintban!</v>
      </c>
    </row>
    <row r="3" spans="1:5" ht="15.95" customHeight="1" x14ac:dyDescent="0.25">
      <c r="A3" s="717" t="s">
        <v>56</v>
      </c>
      <c r="B3" s="719" t="s">
        <v>5</v>
      </c>
      <c r="C3" s="721" t="str">
        <f>+'1.1.sz.mell.'!C3:E3</f>
        <v>2017. évi</v>
      </c>
      <c r="D3" s="721"/>
      <c r="E3" s="722"/>
    </row>
    <row r="4" spans="1:5" ht="38.1" customHeight="1" thickBot="1" x14ac:dyDescent="0.3">
      <c r="A4" s="718"/>
      <c r="B4" s="720"/>
      <c r="C4" s="46" t="s">
        <v>171</v>
      </c>
      <c r="D4" s="46" t="s">
        <v>176</v>
      </c>
      <c r="E4" s="47" t="s">
        <v>177</v>
      </c>
    </row>
    <row r="5" spans="1:5" s="367" customFormat="1" ht="12" customHeight="1" thickBot="1" x14ac:dyDescent="0.25">
      <c r="A5" s="331" t="s">
        <v>405</v>
      </c>
      <c r="B5" s="332" t="s">
        <v>406</v>
      </c>
      <c r="C5" s="332" t="s">
        <v>407</v>
      </c>
      <c r="D5" s="332" t="s">
        <v>408</v>
      </c>
      <c r="E5" s="378" t="s">
        <v>409</v>
      </c>
    </row>
    <row r="6" spans="1:5" s="368" customFormat="1" ht="12" customHeight="1" thickBot="1" x14ac:dyDescent="0.25">
      <c r="A6" s="326" t="s">
        <v>6</v>
      </c>
      <c r="B6" s="327" t="s">
        <v>300</v>
      </c>
      <c r="C6" s="358">
        <f>SUM(C7:C12)</f>
        <v>92207137</v>
      </c>
      <c r="D6" s="358">
        <f>SUM(D7:D12)</f>
        <v>104021991</v>
      </c>
      <c r="E6" s="341">
        <f>SUM(E7:E12)</f>
        <v>104021991</v>
      </c>
    </row>
    <row r="7" spans="1:5" s="368" customFormat="1" ht="12" customHeight="1" x14ac:dyDescent="0.2">
      <c r="A7" s="321" t="s">
        <v>68</v>
      </c>
      <c r="B7" s="369" t="s">
        <v>301</v>
      </c>
      <c r="C7" s="360">
        <v>30994697</v>
      </c>
      <c r="D7" s="360">
        <v>31994697</v>
      </c>
      <c r="E7" s="343">
        <v>31994697</v>
      </c>
    </row>
    <row r="8" spans="1:5" s="368" customFormat="1" ht="12" customHeight="1" x14ac:dyDescent="0.2">
      <c r="A8" s="320" t="s">
        <v>69</v>
      </c>
      <c r="B8" s="370" t="s">
        <v>302</v>
      </c>
      <c r="C8" s="359">
        <v>28998310</v>
      </c>
      <c r="D8" s="359">
        <v>35984559</v>
      </c>
      <c r="E8" s="342">
        <v>35984559</v>
      </c>
    </row>
    <row r="9" spans="1:5" s="368" customFormat="1" ht="12" customHeight="1" x14ac:dyDescent="0.2">
      <c r="A9" s="320" t="s">
        <v>70</v>
      </c>
      <c r="B9" s="370" t="s">
        <v>303</v>
      </c>
      <c r="C9" s="359">
        <v>29700430</v>
      </c>
      <c r="D9" s="359">
        <v>30290904</v>
      </c>
      <c r="E9" s="342">
        <v>30290904</v>
      </c>
    </row>
    <row r="10" spans="1:5" s="368" customFormat="1" ht="12" customHeight="1" x14ac:dyDescent="0.2">
      <c r="A10" s="320" t="s">
        <v>71</v>
      </c>
      <c r="B10" s="370" t="s">
        <v>304</v>
      </c>
      <c r="C10" s="359">
        <v>2513700</v>
      </c>
      <c r="D10" s="359">
        <v>2975067</v>
      </c>
      <c r="E10" s="342">
        <v>2975067</v>
      </c>
    </row>
    <row r="11" spans="1:5" s="368" customFormat="1" ht="12" customHeight="1" x14ac:dyDescent="0.2">
      <c r="A11" s="320" t="s">
        <v>104</v>
      </c>
      <c r="B11" s="370" t="s">
        <v>305</v>
      </c>
      <c r="C11" s="359"/>
      <c r="D11" s="359">
        <v>2609044</v>
      </c>
      <c r="E11" s="342">
        <v>2609044</v>
      </c>
    </row>
    <row r="12" spans="1:5" s="368" customFormat="1" ht="12" customHeight="1" thickBot="1" x14ac:dyDescent="0.25">
      <c r="A12" s="322" t="s">
        <v>72</v>
      </c>
      <c r="B12" s="371" t="s">
        <v>306</v>
      </c>
      <c r="C12" s="361"/>
      <c r="D12" s="361">
        <v>167720</v>
      </c>
      <c r="E12" s="344">
        <v>167720</v>
      </c>
    </row>
    <row r="13" spans="1:5" s="368" customFormat="1" ht="12" customHeight="1" thickBot="1" x14ac:dyDescent="0.25">
      <c r="A13" s="326" t="s">
        <v>7</v>
      </c>
      <c r="B13" s="348" t="s">
        <v>307</v>
      </c>
      <c r="C13" s="358">
        <f>SUM(C14:C18)</f>
        <v>16718160</v>
      </c>
      <c r="D13" s="358">
        <f>SUM(D14:D18)</f>
        <v>18884943</v>
      </c>
      <c r="E13" s="341">
        <f>SUM(E14:E18)</f>
        <v>18884943</v>
      </c>
    </row>
    <row r="14" spans="1:5" s="368" customFormat="1" ht="12" customHeight="1" x14ac:dyDescent="0.2">
      <c r="A14" s="321" t="s">
        <v>74</v>
      </c>
      <c r="B14" s="369" t="s">
        <v>308</v>
      </c>
      <c r="C14" s="360"/>
      <c r="D14" s="360"/>
      <c r="E14" s="343"/>
    </row>
    <row r="15" spans="1:5" s="368" customFormat="1" ht="12" customHeight="1" x14ac:dyDescent="0.2">
      <c r="A15" s="320" t="s">
        <v>75</v>
      </c>
      <c r="B15" s="370" t="s">
        <v>309</v>
      </c>
      <c r="C15" s="359"/>
      <c r="D15" s="359"/>
      <c r="E15" s="342"/>
    </row>
    <row r="16" spans="1:5" s="368" customFormat="1" ht="12" customHeight="1" x14ac:dyDescent="0.2">
      <c r="A16" s="320" t="s">
        <v>76</v>
      </c>
      <c r="B16" s="370" t="s">
        <v>310</v>
      </c>
      <c r="C16" s="359"/>
      <c r="D16" s="359"/>
      <c r="E16" s="342"/>
    </row>
    <row r="17" spans="1:5" s="368" customFormat="1" ht="12" customHeight="1" x14ac:dyDescent="0.2">
      <c r="A17" s="320" t="s">
        <v>77</v>
      </c>
      <c r="B17" s="370" t="s">
        <v>311</v>
      </c>
      <c r="C17" s="359"/>
      <c r="D17" s="359"/>
      <c r="E17" s="342"/>
    </row>
    <row r="18" spans="1:5" s="368" customFormat="1" ht="12" customHeight="1" x14ac:dyDescent="0.2">
      <c r="A18" s="320" t="s">
        <v>78</v>
      </c>
      <c r="B18" s="370" t="s">
        <v>312</v>
      </c>
      <c r="C18" s="359">
        <v>16718160</v>
      </c>
      <c r="D18" s="359">
        <v>18884943</v>
      </c>
      <c r="E18" s="342">
        <v>18884943</v>
      </c>
    </row>
    <row r="19" spans="1:5" s="368" customFormat="1" ht="12" customHeight="1" thickBot="1" x14ac:dyDescent="0.25">
      <c r="A19" s="322" t="s">
        <v>85</v>
      </c>
      <c r="B19" s="371" t="s">
        <v>313</v>
      </c>
      <c r="C19" s="361"/>
      <c r="D19" s="361"/>
      <c r="E19" s="344"/>
    </row>
    <row r="20" spans="1:5" s="368" customFormat="1" ht="12" customHeight="1" thickBot="1" x14ac:dyDescent="0.25">
      <c r="A20" s="326" t="s">
        <v>8</v>
      </c>
      <c r="B20" s="327" t="s">
        <v>314</v>
      </c>
      <c r="C20" s="358">
        <f>SUM(C21:C25)</f>
        <v>0</v>
      </c>
      <c r="D20" s="358">
        <f>SUM(D21:D25)</f>
        <v>160348571</v>
      </c>
      <c r="E20" s="341">
        <f>SUM(E21:E25)</f>
        <v>160348571</v>
      </c>
    </row>
    <row r="21" spans="1:5" s="368" customFormat="1" ht="12" customHeight="1" x14ac:dyDescent="0.2">
      <c r="A21" s="321" t="s">
        <v>57</v>
      </c>
      <c r="B21" s="369" t="s">
        <v>315</v>
      </c>
      <c r="C21" s="360"/>
      <c r="D21" s="360"/>
      <c r="E21" s="343"/>
    </row>
    <row r="22" spans="1:5" s="368" customFormat="1" ht="12" customHeight="1" x14ac:dyDescent="0.2">
      <c r="A22" s="320" t="s">
        <v>58</v>
      </c>
      <c r="B22" s="370" t="s">
        <v>316</v>
      </c>
      <c r="C22" s="359"/>
      <c r="D22" s="359"/>
      <c r="E22" s="342"/>
    </row>
    <row r="23" spans="1:5" s="368" customFormat="1" ht="12" customHeight="1" x14ac:dyDescent="0.2">
      <c r="A23" s="320" t="s">
        <v>59</v>
      </c>
      <c r="B23" s="370" t="s">
        <v>317</v>
      </c>
      <c r="C23" s="359"/>
      <c r="D23" s="359"/>
      <c r="E23" s="342"/>
    </row>
    <row r="24" spans="1:5" s="368" customFormat="1" ht="12" customHeight="1" x14ac:dyDescent="0.2">
      <c r="A24" s="320" t="s">
        <v>60</v>
      </c>
      <c r="B24" s="370" t="s">
        <v>318</v>
      </c>
      <c r="C24" s="359"/>
      <c r="D24" s="359"/>
      <c r="E24" s="342"/>
    </row>
    <row r="25" spans="1:5" s="368" customFormat="1" ht="12" customHeight="1" x14ac:dyDescent="0.2">
      <c r="A25" s="320" t="s">
        <v>118</v>
      </c>
      <c r="B25" s="370" t="s">
        <v>319</v>
      </c>
      <c r="C25" s="359"/>
      <c r="D25" s="359">
        <v>160348571</v>
      </c>
      <c r="E25" s="342">
        <v>160348571</v>
      </c>
    </row>
    <row r="26" spans="1:5" s="368" customFormat="1" ht="12" customHeight="1" thickBot="1" x14ac:dyDescent="0.25">
      <c r="A26" s="322" t="s">
        <v>119</v>
      </c>
      <c r="B26" s="350" t="s">
        <v>320</v>
      </c>
      <c r="C26" s="361"/>
      <c r="D26" s="361">
        <v>160348571</v>
      </c>
      <c r="E26" s="344">
        <v>160348571</v>
      </c>
    </row>
    <row r="27" spans="1:5" s="368" customFormat="1" ht="12" customHeight="1" thickBot="1" x14ac:dyDescent="0.25">
      <c r="A27" s="326" t="s">
        <v>120</v>
      </c>
      <c r="B27" s="327" t="s">
        <v>715</v>
      </c>
      <c r="C27" s="364">
        <f>SUM(C28:C33)</f>
        <v>113960000</v>
      </c>
      <c r="D27" s="364">
        <f>SUM(D28:D33)</f>
        <v>175275260</v>
      </c>
      <c r="E27" s="377">
        <f>SUM(E28:E33)</f>
        <v>162482205</v>
      </c>
    </row>
    <row r="28" spans="1:5" s="368" customFormat="1" ht="12" customHeight="1" x14ac:dyDescent="0.2">
      <c r="A28" s="321" t="s">
        <v>321</v>
      </c>
      <c r="B28" s="369" t="s">
        <v>737</v>
      </c>
      <c r="C28" s="360">
        <v>61300000</v>
      </c>
      <c r="D28" s="360">
        <v>75145498</v>
      </c>
      <c r="E28" s="343">
        <v>70849138</v>
      </c>
    </row>
    <row r="29" spans="1:5" s="368" customFormat="1" ht="12" customHeight="1" x14ac:dyDescent="0.2">
      <c r="A29" s="320" t="s">
        <v>322</v>
      </c>
      <c r="B29" s="370" t="s">
        <v>720</v>
      </c>
      <c r="C29" s="359"/>
      <c r="D29" s="359"/>
      <c r="E29" s="342"/>
    </row>
    <row r="30" spans="1:5" s="368" customFormat="1" ht="12" customHeight="1" x14ac:dyDescent="0.2">
      <c r="A30" s="320" t="s">
        <v>323</v>
      </c>
      <c r="B30" s="370" t="s">
        <v>721</v>
      </c>
      <c r="C30" s="359">
        <v>45000000</v>
      </c>
      <c r="D30" s="359">
        <v>88849420</v>
      </c>
      <c r="E30" s="342">
        <v>83502044</v>
      </c>
    </row>
    <row r="31" spans="1:5" s="368" customFormat="1" ht="12" customHeight="1" x14ac:dyDescent="0.2">
      <c r="A31" s="320" t="s">
        <v>716</v>
      </c>
      <c r="B31" s="370" t="s">
        <v>738</v>
      </c>
      <c r="C31" s="359">
        <v>7500000</v>
      </c>
      <c r="D31" s="359">
        <v>9526565</v>
      </c>
      <c r="E31" s="342">
        <v>7440776</v>
      </c>
    </row>
    <row r="32" spans="1:5" s="368" customFormat="1" ht="12" customHeight="1" x14ac:dyDescent="0.2">
      <c r="A32" s="320" t="s">
        <v>717</v>
      </c>
      <c r="B32" s="370" t="s">
        <v>324</v>
      </c>
      <c r="C32" s="359">
        <v>40000</v>
      </c>
      <c r="D32" s="359"/>
      <c r="E32" s="342"/>
    </row>
    <row r="33" spans="1:5" s="368" customFormat="1" ht="12" customHeight="1" thickBot="1" x14ac:dyDescent="0.25">
      <c r="A33" s="322" t="s">
        <v>718</v>
      </c>
      <c r="B33" s="350" t="s">
        <v>325</v>
      </c>
      <c r="C33" s="361">
        <v>120000</v>
      </c>
      <c r="D33" s="361">
        <v>1753777</v>
      </c>
      <c r="E33" s="344">
        <v>690247</v>
      </c>
    </row>
    <row r="34" spans="1:5" s="368" customFormat="1" ht="12" customHeight="1" thickBot="1" x14ac:dyDescent="0.25">
      <c r="A34" s="326" t="s">
        <v>10</v>
      </c>
      <c r="B34" s="327" t="s">
        <v>326</v>
      </c>
      <c r="C34" s="358">
        <f>SUM(C35:C44)</f>
        <v>26998078</v>
      </c>
      <c r="D34" s="358">
        <f>SUM(D35:D44)</f>
        <v>43384492</v>
      </c>
      <c r="E34" s="341">
        <f>SUM(E35:E44)</f>
        <v>37387988</v>
      </c>
    </row>
    <row r="35" spans="1:5" s="368" customFormat="1" ht="12" customHeight="1" x14ac:dyDescent="0.2">
      <c r="A35" s="321" t="s">
        <v>61</v>
      </c>
      <c r="B35" s="369" t="s">
        <v>327</v>
      </c>
      <c r="C35" s="360"/>
      <c r="D35" s="360"/>
      <c r="E35" s="343"/>
    </row>
    <row r="36" spans="1:5" s="368" customFormat="1" ht="12" customHeight="1" x14ac:dyDescent="0.2">
      <c r="A36" s="320" t="s">
        <v>62</v>
      </c>
      <c r="B36" s="370" t="s">
        <v>328</v>
      </c>
      <c r="C36" s="359">
        <v>1800000</v>
      </c>
      <c r="D36" s="359">
        <v>13740670</v>
      </c>
      <c r="E36" s="342">
        <v>13164311</v>
      </c>
    </row>
    <row r="37" spans="1:5" s="368" customFormat="1" ht="12" customHeight="1" x14ac:dyDescent="0.2">
      <c r="A37" s="320" t="s">
        <v>63</v>
      </c>
      <c r="B37" s="370" t="s">
        <v>329</v>
      </c>
      <c r="C37" s="359">
        <v>700000</v>
      </c>
      <c r="D37" s="359">
        <v>1334806</v>
      </c>
      <c r="E37" s="342">
        <v>1334806</v>
      </c>
    </row>
    <row r="38" spans="1:5" s="368" customFormat="1" ht="12" customHeight="1" x14ac:dyDescent="0.2">
      <c r="A38" s="320" t="s">
        <v>122</v>
      </c>
      <c r="B38" s="370" t="s">
        <v>330</v>
      </c>
      <c r="C38" s="359"/>
      <c r="D38" s="359">
        <v>8465556</v>
      </c>
      <c r="E38" s="342">
        <v>4684984</v>
      </c>
    </row>
    <row r="39" spans="1:5" s="368" customFormat="1" ht="12" customHeight="1" x14ac:dyDescent="0.2">
      <c r="A39" s="320" t="s">
        <v>123</v>
      </c>
      <c r="B39" s="370" t="s">
        <v>331</v>
      </c>
      <c r="C39" s="359">
        <v>19226048</v>
      </c>
      <c r="D39" s="359">
        <v>9859963</v>
      </c>
      <c r="E39" s="342">
        <v>9380127</v>
      </c>
    </row>
    <row r="40" spans="1:5" s="368" customFormat="1" ht="12" customHeight="1" x14ac:dyDescent="0.2">
      <c r="A40" s="320" t="s">
        <v>124</v>
      </c>
      <c r="B40" s="370" t="s">
        <v>332</v>
      </c>
      <c r="C40" s="359">
        <v>5272030</v>
      </c>
      <c r="D40" s="359">
        <v>9879559</v>
      </c>
      <c r="E40" s="342">
        <v>8719822</v>
      </c>
    </row>
    <row r="41" spans="1:5" s="368" customFormat="1" ht="12" customHeight="1" x14ac:dyDescent="0.2">
      <c r="A41" s="320" t="s">
        <v>125</v>
      </c>
      <c r="B41" s="370" t="s">
        <v>333</v>
      </c>
      <c r="C41" s="359"/>
      <c r="D41" s="359"/>
      <c r="E41" s="342"/>
    </row>
    <row r="42" spans="1:5" s="368" customFormat="1" ht="12" customHeight="1" x14ac:dyDescent="0.2">
      <c r="A42" s="320" t="s">
        <v>126</v>
      </c>
      <c r="B42" s="370" t="s">
        <v>334</v>
      </c>
      <c r="C42" s="359"/>
      <c r="D42" s="359">
        <v>20553</v>
      </c>
      <c r="E42" s="342">
        <v>20553</v>
      </c>
    </row>
    <row r="43" spans="1:5" s="368" customFormat="1" ht="12" customHeight="1" x14ac:dyDescent="0.2">
      <c r="A43" s="320" t="s">
        <v>335</v>
      </c>
      <c r="B43" s="370" t="s">
        <v>336</v>
      </c>
      <c r="C43" s="362"/>
      <c r="D43" s="362"/>
      <c r="E43" s="345"/>
    </row>
    <row r="44" spans="1:5" s="368" customFormat="1" ht="12" customHeight="1" thickBot="1" x14ac:dyDescent="0.25">
      <c r="A44" s="322" t="s">
        <v>337</v>
      </c>
      <c r="B44" s="371" t="s">
        <v>338</v>
      </c>
      <c r="C44" s="363"/>
      <c r="D44" s="363">
        <v>83385</v>
      </c>
      <c r="E44" s="346">
        <v>83385</v>
      </c>
    </row>
    <row r="45" spans="1:5" s="368" customFormat="1" ht="12" customHeight="1" thickBot="1" x14ac:dyDescent="0.25">
      <c r="A45" s="326" t="s">
        <v>11</v>
      </c>
      <c r="B45" s="327" t="s">
        <v>339</v>
      </c>
      <c r="C45" s="358">
        <f>SUM(C46:C50)</f>
        <v>10000000</v>
      </c>
      <c r="D45" s="358">
        <f>SUM(D46:D50)</f>
        <v>8404650</v>
      </c>
      <c r="E45" s="341">
        <f>SUM(E46:E50)</f>
        <v>8404650</v>
      </c>
    </row>
    <row r="46" spans="1:5" s="368" customFormat="1" ht="12" customHeight="1" x14ac:dyDescent="0.2">
      <c r="A46" s="321" t="s">
        <v>64</v>
      </c>
      <c r="B46" s="369" t="s">
        <v>340</v>
      </c>
      <c r="C46" s="379"/>
      <c r="D46" s="379"/>
      <c r="E46" s="347"/>
    </row>
    <row r="47" spans="1:5" s="368" customFormat="1" ht="12" customHeight="1" x14ac:dyDescent="0.2">
      <c r="A47" s="320" t="s">
        <v>65</v>
      </c>
      <c r="B47" s="370" t="s">
        <v>341</v>
      </c>
      <c r="C47" s="362">
        <v>10000000</v>
      </c>
      <c r="D47" s="362">
        <v>8404650</v>
      </c>
      <c r="E47" s="345">
        <v>8404650</v>
      </c>
    </row>
    <row r="48" spans="1:5" s="368" customFormat="1" ht="12" customHeight="1" x14ac:dyDescent="0.2">
      <c r="A48" s="320" t="s">
        <v>342</v>
      </c>
      <c r="B48" s="370" t="s">
        <v>343</v>
      </c>
      <c r="C48" s="362"/>
      <c r="D48" s="362"/>
      <c r="E48" s="345"/>
    </row>
    <row r="49" spans="1:5" s="368" customFormat="1" ht="12" customHeight="1" x14ac:dyDescent="0.2">
      <c r="A49" s="320" t="s">
        <v>344</v>
      </c>
      <c r="B49" s="370" t="s">
        <v>345</v>
      </c>
      <c r="C49" s="362"/>
      <c r="D49" s="362"/>
      <c r="E49" s="345"/>
    </row>
    <row r="50" spans="1:5" s="368" customFormat="1" ht="12" customHeight="1" thickBot="1" x14ac:dyDescent="0.25">
      <c r="A50" s="322" t="s">
        <v>346</v>
      </c>
      <c r="B50" s="371" t="s">
        <v>347</v>
      </c>
      <c r="C50" s="363"/>
      <c r="D50" s="363"/>
      <c r="E50" s="346"/>
    </row>
    <row r="51" spans="1:5" s="368" customFormat="1" ht="17.25" customHeight="1" thickBot="1" x14ac:dyDescent="0.25">
      <c r="A51" s="326" t="s">
        <v>127</v>
      </c>
      <c r="B51" s="327" t="s">
        <v>348</v>
      </c>
      <c r="C51" s="358">
        <f>SUM(C52:C54)</f>
        <v>0</v>
      </c>
      <c r="D51" s="358">
        <f>SUM(D52:D54)</f>
        <v>333500</v>
      </c>
      <c r="E51" s="341">
        <f>SUM(E52:E54)</f>
        <v>333500</v>
      </c>
    </row>
    <row r="52" spans="1:5" s="368" customFormat="1" ht="12" customHeight="1" x14ac:dyDescent="0.2">
      <c r="A52" s="321" t="s">
        <v>66</v>
      </c>
      <c r="B52" s="369" t="s">
        <v>349</v>
      </c>
      <c r="C52" s="360"/>
      <c r="D52" s="360"/>
      <c r="E52" s="343"/>
    </row>
    <row r="53" spans="1:5" s="368" customFormat="1" ht="12" customHeight="1" x14ac:dyDescent="0.2">
      <c r="A53" s="320" t="s">
        <v>67</v>
      </c>
      <c r="B53" s="370" t="s">
        <v>350</v>
      </c>
      <c r="C53" s="359"/>
      <c r="D53" s="359"/>
      <c r="E53" s="342"/>
    </row>
    <row r="54" spans="1:5" s="368" customFormat="1" ht="12" customHeight="1" x14ac:dyDescent="0.2">
      <c r="A54" s="320" t="s">
        <v>351</v>
      </c>
      <c r="B54" s="370" t="s">
        <v>352</v>
      </c>
      <c r="C54" s="359"/>
      <c r="D54" s="359">
        <v>333500</v>
      </c>
      <c r="E54" s="342">
        <v>333500</v>
      </c>
    </row>
    <row r="55" spans="1:5" s="368" customFormat="1" ht="12" customHeight="1" thickBot="1" x14ac:dyDescent="0.25">
      <c r="A55" s="322" t="s">
        <v>353</v>
      </c>
      <c r="B55" s="371" t="s">
        <v>354</v>
      </c>
      <c r="C55" s="361"/>
      <c r="D55" s="361"/>
      <c r="E55" s="344"/>
    </row>
    <row r="56" spans="1:5" s="368" customFormat="1" ht="12" customHeight="1" thickBot="1" x14ac:dyDescent="0.25">
      <c r="A56" s="326" t="s">
        <v>13</v>
      </c>
      <c r="B56" s="348" t="s">
        <v>355</v>
      </c>
      <c r="C56" s="358">
        <f>SUM(C57:C59)</f>
        <v>0</v>
      </c>
      <c r="D56" s="358">
        <f>SUM(D57:D59)</f>
        <v>914250</v>
      </c>
      <c r="E56" s="341">
        <f>SUM(E57:E59)</f>
        <v>807597</v>
      </c>
    </row>
    <row r="57" spans="1:5" s="368" customFormat="1" ht="12" customHeight="1" x14ac:dyDescent="0.2">
      <c r="A57" s="321" t="s">
        <v>128</v>
      </c>
      <c r="B57" s="369" t="s">
        <v>356</v>
      </c>
      <c r="C57" s="362"/>
      <c r="D57" s="362"/>
      <c r="E57" s="345"/>
    </row>
    <row r="58" spans="1:5" s="368" customFormat="1" ht="12" customHeight="1" x14ac:dyDescent="0.2">
      <c r="A58" s="320" t="s">
        <v>129</v>
      </c>
      <c r="B58" s="370" t="s">
        <v>357</v>
      </c>
      <c r="C58" s="362"/>
      <c r="D58" s="362">
        <v>914250</v>
      </c>
      <c r="E58" s="345">
        <v>807597</v>
      </c>
    </row>
    <row r="59" spans="1:5" s="368" customFormat="1" ht="12" customHeight="1" x14ac:dyDescent="0.2">
      <c r="A59" s="320" t="s">
        <v>153</v>
      </c>
      <c r="B59" s="370" t="s">
        <v>358</v>
      </c>
      <c r="C59" s="362"/>
      <c r="D59" s="362"/>
      <c r="E59" s="345"/>
    </row>
    <row r="60" spans="1:5" s="368" customFormat="1" ht="12" customHeight="1" thickBot="1" x14ac:dyDescent="0.25">
      <c r="A60" s="322" t="s">
        <v>359</v>
      </c>
      <c r="B60" s="371" t="s">
        <v>360</v>
      </c>
      <c r="C60" s="362"/>
      <c r="D60" s="362"/>
      <c r="E60" s="345"/>
    </row>
    <row r="61" spans="1:5" s="368" customFormat="1" ht="12" customHeight="1" thickBot="1" x14ac:dyDescent="0.25">
      <c r="A61" s="326" t="s">
        <v>14</v>
      </c>
      <c r="B61" s="327" t="s">
        <v>361</v>
      </c>
      <c r="C61" s="364">
        <f>+C6+C13+C20+C27+C34+C45+C51+C56</f>
        <v>259883375</v>
      </c>
      <c r="D61" s="364">
        <f>+D6+D13+D20+D27+D34+D45+D51+D56</f>
        <v>511567657</v>
      </c>
      <c r="E61" s="377">
        <f>+E6+E13+E20+E27+E34+E45+E51+E56</f>
        <v>492671445</v>
      </c>
    </row>
    <row r="62" spans="1:5" s="368" customFormat="1" ht="12" customHeight="1" thickBot="1" x14ac:dyDescent="0.25">
      <c r="A62" s="380" t="s">
        <v>362</v>
      </c>
      <c r="B62" s="348" t="s">
        <v>363</v>
      </c>
      <c r="C62" s="358">
        <f>+C63+C64+C65</f>
        <v>0</v>
      </c>
      <c r="D62" s="358">
        <f>+D63+D64+D65</f>
        <v>0</v>
      </c>
      <c r="E62" s="341">
        <f>+E63+E64+E65</f>
        <v>0</v>
      </c>
    </row>
    <row r="63" spans="1:5" s="368" customFormat="1" ht="12" customHeight="1" x14ac:dyDescent="0.2">
      <c r="A63" s="321" t="s">
        <v>364</v>
      </c>
      <c r="B63" s="369" t="s">
        <v>365</v>
      </c>
      <c r="C63" s="362"/>
      <c r="D63" s="362"/>
      <c r="E63" s="345"/>
    </row>
    <row r="64" spans="1:5" s="368" customFormat="1" ht="12" customHeight="1" x14ac:dyDescent="0.2">
      <c r="A64" s="320" t="s">
        <v>366</v>
      </c>
      <c r="B64" s="370" t="s">
        <v>367</v>
      </c>
      <c r="C64" s="362"/>
      <c r="D64" s="362"/>
      <c r="E64" s="345"/>
    </row>
    <row r="65" spans="1:5" s="368" customFormat="1" ht="12" customHeight="1" thickBot="1" x14ac:dyDescent="0.25">
      <c r="A65" s="322" t="s">
        <v>368</v>
      </c>
      <c r="B65" s="306" t="s">
        <v>410</v>
      </c>
      <c r="C65" s="362"/>
      <c r="D65" s="362"/>
      <c r="E65" s="345"/>
    </row>
    <row r="66" spans="1:5" s="368" customFormat="1" ht="12" customHeight="1" thickBot="1" x14ac:dyDescent="0.25">
      <c r="A66" s="380" t="s">
        <v>370</v>
      </c>
      <c r="B66" s="348" t="s">
        <v>371</v>
      </c>
      <c r="C66" s="358">
        <f>+C67+C68+C69+C70</f>
        <v>46694266</v>
      </c>
      <c r="D66" s="358">
        <f>+D67+D68+D69+D70</f>
        <v>83580042</v>
      </c>
      <c r="E66" s="341">
        <f>+E67+E68+E69+E70</f>
        <v>83580042</v>
      </c>
    </row>
    <row r="67" spans="1:5" s="368" customFormat="1" ht="13.5" customHeight="1" x14ac:dyDescent="0.2">
      <c r="A67" s="321" t="s">
        <v>105</v>
      </c>
      <c r="B67" s="667" t="s">
        <v>372</v>
      </c>
      <c r="C67" s="362">
        <v>46694266</v>
      </c>
      <c r="D67" s="362">
        <v>83580042</v>
      </c>
      <c r="E67" s="345">
        <v>83580042</v>
      </c>
    </row>
    <row r="68" spans="1:5" s="368" customFormat="1" ht="12" customHeight="1" x14ac:dyDescent="0.2">
      <c r="A68" s="320" t="s">
        <v>106</v>
      </c>
      <c r="B68" s="667" t="s">
        <v>733</v>
      </c>
      <c r="C68" s="362"/>
      <c r="D68" s="362"/>
      <c r="E68" s="345"/>
    </row>
    <row r="69" spans="1:5" s="368" customFormat="1" ht="12" customHeight="1" x14ac:dyDescent="0.2">
      <c r="A69" s="320" t="s">
        <v>373</v>
      </c>
      <c r="B69" s="667" t="s">
        <v>374</v>
      </c>
      <c r="C69" s="362"/>
      <c r="D69" s="362"/>
      <c r="E69" s="345"/>
    </row>
    <row r="70" spans="1:5" s="368" customFormat="1" ht="12" customHeight="1" thickBot="1" x14ac:dyDescent="0.25">
      <c r="A70" s="322" t="s">
        <v>375</v>
      </c>
      <c r="B70" s="668" t="s">
        <v>734</v>
      </c>
      <c r="C70" s="362"/>
      <c r="D70" s="362"/>
      <c r="E70" s="345"/>
    </row>
    <row r="71" spans="1:5" s="368" customFormat="1" ht="12" customHeight="1" thickBot="1" x14ac:dyDescent="0.25">
      <c r="A71" s="380" t="s">
        <v>376</v>
      </c>
      <c r="B71" s="348" t="s">
        <v>377</v>
      </c>
      <c r="C71" s="358">
        <f>+C72+C73</f>
        <v>6981293</v>
      </c>
      <c r="D71" s="358">
        <f>+D72+D73</f>
        <v>9602042</v>
      </c>
      <c r="E71" s="341">
        <f>+E72+E73</f>
        <v>9602042</v>
      </c>
    </row>
    <row r="72" spans="1:5" s="368" customFormat="1" ht="12" customHeight="1" x14ac:dyDescent="0.2">
      <c r="A72" s="321" t="s">
        <v>378</v>
      </c>
      <c r="B72" s="369" t="s">
        <v>379</v>
      </c>
      <c r="C72" s="362">
        <v>6981293</v>
      </c>
      <c r="D72" s="362">
        <v>9602042</v>
      </c>
      <c r="E72" s="345">
        <v>9602042</v>
      </c>
    </row>
    <row r="73" spans="1:5" s="368" customFormat="1" ht="12" customHeight="1" thickBot="1" x14ac:dyDescent="0.25">
      <c r="A73" s="322" t="s">
        <v>380</v>
      </c>
      <c r="B73" s="371" t="s">
        <v>381</v>
      </c>
      <c r="C73" s="362"/>
      <c r="D73" s="362"/>
      <c r="E73" s="345"/>
    </row>
    <row r="74" spans="1:5" s="368" customFormat="1" ht="12" customHeight="1" thickBot="1" x14ac:dyDescent="0.25">
      <c r="A74" s="380" t="s">
        <v>382</v>
      </c>
      <c r="B74" s="348" t="s">
        <v>383</v>
      </c>
      <c r="C74" s="358">
        <f>+C75+C76+C77</f>
        <v>0</v>
      </c>
      <c r="D74" s="358">
        <f>+D75+D76+D77</f>
        <v>0</v>
      </c>
      <c r="E74" s="341">
        <f>+E75+E76+E77</f>
        <v>3680858</v>
      </c>
    </row>
    <row r="75" spans="1:5" s="368" customFormat="1" ht="12" customHeight="1" x14ac:dyDescent="0.2">
      <c r="A75" s="321" t="s">
        <v>384</v>
      </c>
      <c r="B75" s="369" t="s">
        <v>385</v>
      </c>
      <c r="C75" s="362"/>
      <c r="D75" s="362"/>
      <c r="E75" s="345">
        <v>3680858</v>
      </c>
    </row>
    <row r="76" spans="1:5" s="368" customFormat="1" ht="12" customHeight="1" x14ac:dyDescent="0.2">
      <c r="A76" s="320" t="s">
        <v>386</v>
      </c>
      <c r="B76" s="370" t="s">
        <v>387</v>
      </c>
      <c r="C76" s="362"/>
      <c r="D76" s="362"/>
      <c r="E76" s="345"/>
    </row>
    <row r="77" spans="1:5" s="368" customFormat="1" ht="12" customHeight="1" thickBot="1" x14ac:dyDescent="0.25">
      <c r="A77" s="322" t="s">
        <v>388</v>
      </c>
      <c r="B77" s="669" t="s">
        <v>735</v>
      </c>
      <c r="C77" s="362"/>
      <c r="D77" s="362"/>
      <c r="E77" s="345"/>
    </row>
    <row r="78" spans="1:5" s="368" customFormat="1" ht="12" customHeight="1" thickBot="1" x14ac:dyDescent="0.25">
      <c r="A78" s="380" t="s">
        <v>389</v>
      </c>
      <c r="B78" s="348" t="s">
        <v>390</v>
      </c>
      <c r="C78" s="358">
        <f>+C79+C80+C81+C82</f>
        <v>0</v>
      </c>
      <c r="D78" s="358">
        <f>+D79+D80+D81+D82</f>
        <v>0</v>
      </c>
      <c r="E78" s="341">
        <f>+E79+E80+E81+E82</f>
        <v>0</v>
      </c>
    </row>
    <row r="79" spans="1:5" s="368" customFormat="1" ht="12" customHeight="1" x14ac:dyDescent="0.2">
      <c r="A79" s="372" t="s">
        <v>391</v>
      </c>
      <c r="B79" s="369" t="s">
        <v>392</v>
      </c>
      <c r="C79" s="362"/>
      <c r="D79" s="362"/>
      <c r="E79" s="345"/>
    </row>
    <row r="80" spans="1:5" s="368" customFormat="1" ht="12" customHeight="1" x14ac:dyDescent="0.2">
      <c r="A80" s="373" t="s">
        <v>393</v>
      </c>
      <c r="B80" s="370" t="s">
        <v>394</v>
      </c>
      <c r="C80" s="362"/>
      <c r="D80" s="362"/>
      <c r="E80" s="345"/>
    </row>
    <row r="81" spans="1:5" s="368" customFormat="1" ht="12" customHeight="1" x14ac:dyDescent="0.2">
      <c r="A81" s="373" t="s">
        <v>395</v>
      </c>
      <c r="B81" s="370" t="s">
        <v>396</v>
      </c>
      <c r="C81" s="362"/>
      <c r="D81" s="362"/>
      <c r="E81" s="345"/>
    </row>
    <row r="82" spans="1:5" s="368" customFormat="1" ht="12" customHeight="1" thickBot="1" x14ac:dyDescent="0.25">
      <c r="A82" s="381" t="s">
        <v>397</v>
      </c>
      <c r="B82" s="350" t="s">
        <v>398</v>
      </c>
      <c r="C82" s="362"/>
      <c r="D82" s="362"/>
      <c r="E82" s="345"/>
    </row>
    <row r="83" spans="1:5" s="368" customFormat="1" ht="12" customHeight="1" thickBot="1" x14ac:dyDescent="0.25">
      <c r="A83" s="380" t="s">
        <v>399</v>
      </c>
      <c r="B83" s="348" t="s">
        <v>400</v>
      </c>
      <c r="C83" s="383"/>
      <c r="D83" s="383"/>
      <c r="E83" s="384"/>
    </row>
    <row r="84" spans="1:5" s="368" customFormat="1" ht="12" customHeight="1" thickBot="1" x14ac:dyDescent="0.25">
      <c r="A84" s="380" t="s">
        <v>401</v>
      </c>
      <c r="B84" s="304" t="s">
        <v>402</v>
      </c>
      <c r="C84" s="364">
        <f>+C62+C66+C71+C74+C78+C83</f>
        <v>53675559</v>
      </c>
      <c r="D84" s="364">
        <f>+D62+D66+D71+D74+D78+D83</f>
        <v>93182084</v>
      </c>
      <c r="E84" s="377">
        <f>+E62+E66+E71+E74+E78+E83</f>
        <v>96862942</v>
      </c>
    </row>
    <row r="85" spans="1:5" s="368" customFormat="1" ht="12" customHeight="1" thickBot="1" x14ac:dyDescent="0.25">
      <c r="A85" s="382" t="s">
        <v>403</v>
      </c>
      <c r="B85" s="307" t="s">
        <v>404</v>
      </c>
      <c r="C85" s="364">
        <f>+C61+C84</f>
        <v>313558934</v>
      </c>
      <c r="D85" s="364">
        <f>+D61+D84</f>
        <v>604749741</v>
      </c>
      <c r="E85" s="377">
        <f>+E61+E84</f>
        <v>589534387</v>
      </c>
    </row>
    <row r="86" spans="1:5" s="368" customFormat="1" ht="12" customHeight="1" x14ac:dyDescent="0.2">
      <c r="A86" s="302"/>
      <c r="B86" s="302"/>
      <c r="C86" s="303"/>
      <c r="D86" s="303"/>
      <c r="E86" s="303"/>
    </row>
    <row r="87" spans="1:5" ht="16.5" customHeight="1" x14ac:dyDescent="0.25">
      <c r="A87" s="716" t="s">
        <v>35</v>
      </c>
      <c r="B87" s="716"/>
      <c r="C87" s="716"/>
      <c r="D87" s="716"/>
      <c r="E87" s="716"/>
    </row>
    <row r="88" spans="1:5" s="374" customFormat="1" ht="16.5" customHeight="1" thickBot="1" x14ac:dyDescent="0.3">
      <c r="A88" s="45" t="s">
        <v>109</v>
      </c>
      <c r="B88" s="45"/>
      <c r="C88" s="335"/>
      <c r="D88" s="335"/>
      <c r="E88" s="335" t="str">
        <f>E2</f>
        <v>Forintban!</v>
      </c>
    </row>
    <row r="89" spans="1:5" s="374" customFormat="1" ht="16.5" customHeight="1" x14ac:dyDescent="0.25">
      <c r="A89" s="717" t="s">
        <v>56</v>
      </c>
      <c r="B89" s="719" t="s">
        <v>170</v>
      </c>
      <c r="C89" s="721" t="str">
        <f>+C3</f>
        <v>2017. évi</v>
      </c>
      <c r="D89" s="721"/>
      <c r="E89" s="722"/>
    </row>
    <row r="90" spans="1:5" ht="38.1" customHeight="1" thickBot="1" x14ac:dyDescent="0.3">
      <c r="A90" s="718"/>
      <c r="B90" s="720"/>
      <c r="C90" s="46" t="s">
        <v>171</v>
      </c>
      <c r="D90" s="46" t="s">
        <v>176</v>
      </c>
      <c r="E90" s="47" t="s">
        <v>177</v>
      </c>
    </row>
    <row r="91" spans="1:5" s="367" customFormat="1" ht="12" customHeight="1" thickBot="1" x14ac:dyDescent="0.25">
      <c r="A91" s="331" t="s">
        <v>405</v>
      </c>
      <c r="B91" s="332" t="s">
        <v>406</v>
      </c>
      <c r="C91" s="332" t="s">
        <v>407</v>
      </c>
      <c r="D91" s="332" t="s">
        <v>408</v>
      </c>
      <c r="E91" s="333" t="s">
        <v>409</v>
      </c>
    </row>
    <row r="92" spans="1:5" ht="12" customHeight="1" thickBot="1" x14ac:dyDescent="0.3">
      <c r="A92" s="328" t="s">
        <v>6</v>
      </c>
      <c r="B92" s="330" t="s">
        <v>411</v>
      </c>
      <c r="C92" s="357">
        <f>SUM(C93:C97)</f>
        <v>302805585</v>
      </c>
      <c r="D92" s="357">
        <f>SUM(D93:D97)</f>
        <v>299013728</v>
      </c>
      <c r="E92" s="312">
        <f>SUM(E93:E97)</f>
        <v>291020879</v>
      </c>
    </row>
    <row r="93" spans="1:5" ht="12" customHeight="1" x14ac:dyDescent="0.25">
      <c r="A93" s="323" t="s">
        <v>68</v>
      </c>
      <c r="B93" s="316" t="s">
        <v>36</v>
      </c>
      <c r="C93" s="76">
        <v>113513122</v>
      </c>
      <c r="D93" s="76">
        <v>120372071</v>
      </c>
      <c r="E93" s="311">
        <v>115359432</v>
      </c>
    </row>
    <row r="94" spans="1:5" ht="12" customHeight="1" x14ac:dyDescent="0.25">
      <c r="A94" s="320" t="s">
        <v>69</v>
      </c>
      <c r="B94" s="314" t="s">
        <v>130</v>
      </c>
      <c r="C94" s="359">
        <v>23477193</v>
      </c>
      <c r="D94" s="359">
        <v>26446494</v>
      </c>
      <c r="E94" s="342">
        <v>25481227</v>
      </c>
    </row>
    <row r="95" spans="1:5" ht="12" customHeight="1" x14ac:dyDescent="0.25">
      <c r="A95" s="320" t="s">
        <v>70</v>
      </c>
      <c r="B95" s="314" t="s">
        <v>97</v>
      </c>
      <c r="C95" s="361">
        <v>121575270</v>
      </c>
      <c r="D95" s="361">
        <v>107627667</v>
      </c>
      <c r="E95" s="344">
        <v>105682724</v>
      </c>
    </row>
    <row r="96" spans="1:5" ht="12" customHeight="1" x14ac:dyDescent="0.25">
      <c r="A96" s="320" t="s">
        <v>71</v>
      </c>
      <c r="B96" s="317" t="s">
        <v>131</v>
      </c>
      <c r="C96" s="361">
        <v>10680000</v>
      </c>
      <c r="D96" s="361">
        <v>8703948</v>
      </c>
      <c r="E96" s="344">
        <v>8703948</v>
      </c>
    </row>
    <row r="97" spans="1:5" ht="12" customHeight="1" x14ac:dyDescent="0.25">
      <c r="A97" s="320" t="s">
        <v>80</v>
      </c>
      <c r="B97" s="325" t="s">
        <v>132</v>
      </c>
      <c r="C97" s="361">
        <v>33560000</v>
      </c>
      <c r="D97" s="361">
        <v>35863548</v>
      </c>
      <c r="E97" s="344">
        <v>35793548</v>
      </c>
    </row>
    <row r="98" spans="1:5" ht="12" customHeight="1" x14ac:dyDescent="0.25">
      <c r="A98" s="320" t="s">
        <v>72</v>
      </c>
      <c r="B98" s="314" t="s">
        <v>412</v>
      </c>
      <c r="C98" s="361"/>
      <c r="D98" s="361">
        <v>977678</v>
      </c>
      <c r="E98" s="344">
        <v>977678</v>
      </c>
    </row>
    <row r="99" spans="1:5" ht="12" customHeight="1" x14ac:dyDescent="0.25">
      <c r="A99" s="320" t="s">
        <v>73</v>
      </c>
      <c r="B99" s="337" t="s">
        <v>413</v>
      </c>
      <c r="C99" s="361"/>
      <c r="D99" s="361"/>
      <c r="E99" s="344"/>
    </row>
    <row r="100" spans="1:5" ht="12" customHeight="1" x14ac:dyDescent="0.25">
      <c r="A100" s="320" t="s">
        <v>81</v>
      </c>
      <c r="B100" s="338" t="s">
        <v>414</v>
      </c>
      <c r="C100" s="361"/>
      <c r="D100" s="361"/>
      <c r="E100" s="344"/>
    </row>
    <row r="101" spans="1:5" ht="12" customHeight="1" x14ac:dyDescent="0.25">
      <c r="A101" s="320" t="s">
        <v>82</v>
      </c>
      <c r="B101" s="338" t="s">
        <v>415</v>
      </c>
      <c r="C101" s="361"/>
      <c r="D101" s="361"/>
      <c r="E101" s="344"/>
    </row>
    <row r="102" spans="1:5" ht="12" customHeight="1" x14ac:dyDescent="0.25">
      <c r="A102" s="320" t="s">
        <v>83</v>
      </c>
      <c r="B102" s="337" t="s">
        <v>416</v>
      </c>
      <c r="C102" s="361">
        <v>2080000</v>
      </c>
      <c r="D102" s="361">
        <v>2230612</v>
      </c>
      <c r="E102" s="344">
        <v>2230612</v>
      </c>
    </row>
    <row r="103" spans="1:5" ht="12" customHeight="1" x14ac:dyDescent="0.25">
      <c r="A103" s="320" t="s">
        <v>84</v>
      </c>
      <c r="B103" s="337" t="s">
        <v>417</v>
      </c>
      <c r="C103" s="361"/>
      <c r="D103" s="361"/>
      <c r="E103" s="344"/>
    </row>
    <row r="104" spans="1:5" ht="12" customHeight="1" x14ac:dyDescent="0.25">
      <c r="A104" s="320" t="s">
        <v>86</v>
      </c>
      <c r="B104" s="338" t="s">
        <v>418</v>
      </c>
      <c r="C104" s="361"/>
      <c r="D104" s="361"/>
      <c r="E104" s="344"/>
    </row>
    <row r="105" spans="1:5" ht="12" customHeight="1" x14ac:dyDescent="0.25">
      <c r="A105" s="319" t="s">
        <v>133</v>
      </c>
      <c r="B105" s="339" t="s">
        <v>419</v>
      </c>
      <c r="C105" s="361"/>
      <c r="D105" s="361"/>
      <c r="E105" s="344"/>
    </row>
    <row r="106" spans="1:5" ht="12" customHeight="1" x14ac:dyDescent="0.25">
      <c r="A106" s="320" t="s">
        <v>420</v>
      </c>
      <c r="B106" s="339" t="s">
        <v>421</v>
      </c>
      <c r="C106" s="361"/>
      <c r="D106" s="361"/>
      <c r="E106" s="344"/>
    </row>
    <row r="107" spans="1:5" ht="12" customHeight="1" thickBot="1" x14ac:dyDescent="0.3">
      <c r="A107" s="324" t="s">
        <v>422</v>
      </c>
      <c r="B107" s="340" t="s">
        <v>423</v>
      </c>
      <c r="C107" s="77">
        <v>31480000</v>
      </c>
      <c r="D107" s="77">
        <v>32655258</v>
      </c>
      <c r="E107" s="305">
        <v>32585258</v>
      </c>
    </row>
    <row r="108" spans="1:5" ht="12" customHeight="1" thickBot="1" x14ac:dyDescent="0.3">
      <c r="A108" s="326" t="s">
        <v>7</v>
      </c>
      <c r="B108" s="329" t="s">
        <v>424</v>
      </c>
      <c r="C108" s="358">
        <f>+C109+C111+C113</f>
        <v>8253349</v>
      </c>
      <c r="D108" s="358">
        <f>+D109+D111+D113</f>
        <v>227458714</v>
      </c>
      <c r="E108" s="341">
        <f>+E109+E111+E113</f>
        <v>24593250</v>
      </c>
    </row>
    <row r="109" spans="1:5" ht="12" customHeight="1" x14ac:dyDescent="0.25">
      <c r="A109" s="321" t="s">
        <v>74</v>
      </c>
      <c r="B109" s="314" t="s">
        <v>152</v>
      </c>
      <c r="C109" s="360">
        <v>6983349</v>
      </c>
      <c r="D109" s="360">
        <v>182340416</v>
      </c>
      <c r="E109" s="343">
        <v>19061845</v>
      </c>
    </row>
    <row r="110" spans="1:5" ht="12" customHeight="1" x14ac:dyDescent="0.25">
      <c r="A110" s="321" t="s">
        <v>75</v>
      </c>
      <c r="B110" s="318" t="s">
        <v>425</v>
      </c>
      <c r="C110" s="360"/>
      <c r="D110" s="360">
        <v>160348571</v>
      </c>
      <c r="E110" s="343"/>
    </row>
    <row r="111" spans="1:5" x14ac:dyDescent="0.25">
      <c r="A111" s="321" t="s">
        <v>76</v>
      </c>
      <c r="B111" s="318" t="s">
        <v>134</v>
      </c>
      <c r="C111" s="359">
        <v>1270000</v>
      </c>
      <c r="D111" s="359">
        <v>41518298</v>
      </c>
      <c r="E111" s="342">
        <v>1931405</v>
      </c>
    </row>
    <row r="112" spans="1:5" ht="12" customHeight="1" x14ac:dyDescent="0.25">
      <c r="A112" s="321" t="s">
        <v>77</v>
      </c>
      <c r="B112" s="318" t="s">
        <v>426</v>
      </c>
      <c r="C112" s="359"/>
      <c r="D112" s="359"/>
      <c r="E112" s="342"/>
    </row>
    <row r="113" spans="1:5" ht="12" customHeight="1" x14ac:dyDescent="0.25">
      <c r="A113" s="321" t="s">
        <v>78</v>
      </c>
      <c r="B113" s="350" t="s">
        <v>154</v>
      </c>
      <c r="C113" s="359"/>
      <c r="D113" s="359">
        <v>3600000</v>
      </c>
      <c r="E113" s="342">
        <v>3600000</v>
      </c>
    </row>
    <row r="114" spans="1:5" ht="21.75" customHeight="1" x14ac:dyDescent="0.25">
      <c r="A114" s="321" t="s">
        <v>85</v>
      </c>
      <c r="B114" s="349" t="s">
        <v>427</v>
      </c>
      <c r="C114" s="359"/>
      <c r="D114" s="359"/>
      <c r="E114" s="342"/>
    </row>
    <row r="115" spans="1:5" ht="24" customHeight="1" x14ac:dyDescent="0.25">
      <c r="A115" s="321" t="s">
        <v>87</v>
      </c>
      <c r="B115" s="365" t="s">
        <v>428</v>
      </c>
      <c r="C115" s="359"/>
      <c r="D115" s="359"/>
      <c r="E115" s="342"/>
    </row>
    <row r="116" spans="1:5" ht="12" customHeight="1" x14ac:dyDescent="0.25">
      <c r="A116" s="321" t="s">
        <v>135</v>
      </c>
      <c r="B116" s="338" t="s">
        <v>415</v>
      </c>
      <c r="C116" s="359"/>
      <c r="D116" s="359"/>
      <c r="E116" s="342"/>
    </row>
    <row r="117" spans="1:5" ht="12" customHeight="1" x14ac:dyDescent="0.25">
      <c r="A117" s="321" t="s">
        <v>136</v>
      </c>
      <c r="B117" s="338" t="s">
        <v>429</v>
      </c>
      <c r="C117" s="359"/>
      <c r="D117" s="359"/>
      <c r="E117" s="342"/>
    </row>
    <row r="118" spans="1:5" ht="12" customHeight="1" x14ac:dyDescent="0.25">
      <c r="A118" s="321" t="s">
        <v>137</v>
      </c>
      <c r="B118" s="338" t="s">
        <v>430</v>
      </c>
      <c r="C118" s="359"/>
      <c r="D118" s="359"/>
      <c r="E118" s="342"/>
    </row>
    <row r="119" spans="1:5" s="385" customFormat="1" ht="12" customHeight="1" x14ac:dyDescent="0.2">
      <c r="A119" s="321" t="s">
        <v>431</v>
      </c>
      <c r="B119" s="338" t="s">
        <v>418</v>
      </c>
      <c r="C119" s="359"/>
      <c r="D119" s="359"/>
      <c r="E119" s="342"/>
    </row>
    <row r="120" spans="1:5" ht="12" customHeight="1" x14ac:dyDescent="0.25">
      <c r="A120" s="321" t="s">
        <v>432</v>
      </c>
      <c r="B120" s="338" t="s">
        <v>433</v>
      </c>
      <c r="C120" s="359"/>
      <c r="D120" s="359">
        <v>3600000</v>
      </c>
      <c r="E120" s="342">
        <v>3600000</v>
      </c>
    </row>
    <row r="121" spans="1:5" ht="12" customHeight="1" thickBot="1" x14ac:dyDescent="0.3">
      <c r="A121" s="319" t="s">
        <v>434</v>
      </c>
      <c r="B121" s="338" t="s">
        <v>435</v>
      </c>
      <c r="C121" s="361"/>
      <c r="D121" s="361"/>
      <c r="E121" s="344"/>
    </row>
    <row r="122" spans="1:5" ht="12" customHeight="1" thickBot="1" x14ac:dyDescent="0.3">
      <c r="A122" s="326" t="s">
        <v>8</v>
      </c>
      <c r="B122" s="334" t="s">
        <v>436</v>
      </c>
      <c r="C122" s="358">
        <v>2500000</v>
      </c>
      <c r="D122" s="358">
        <f>+D123+D124</f>
        <v>0</v>
      </c>
      <c r="E122" s="341">
        <f>+E123+E124</f>
        <v>0</v>
      </c>
    </row>
    <row r="123" spans="1:5" ht="12" customHeight="1" x14ac:dyDescent="0.25">
      <c r="A123" s="321" t="s">
        <v>57</v>
      </c>
      <c r="B123" s="315" t="s">
        <v>44</v>
      </c>
      <c r="C123" s="360">
        <v>2500000</v>
      </c>
      <c r="D123" s="360"/>
      <c r="E123" s="343"/>
    </row>
    <row r="124" spans="1:5" ht="12" customHeight="1" thickBot="1" x14ac:dyDescent="0.3">
      <c r="A124" s="322" t="s">
        <v>58</v>
      </c>
      <c r="B124" s="318" t="s">
        <v>45</v>
      </c>
      <c r="C124" s="361"/>
      <c r="D124" s="361"/>
      <c r="E124" s="344"/>
    </row>
    <row r="125" spans="1:5" ht="12" customHeight="1" thickBot="1" x14ac:dyDescent="0.3">
      <c r="A125" s="326" t="s">
        <v>9</v>
      </c>
      <c r="B125" s="334" t="s">
        <v>437</v>
      </c>
      <c r="C125" s="358">
        <f>+C92+C108+C122</f>
        <v>313558934</v>
      </c>
      <c r="D125" s="358">
        <f>+D92+D108+D122</f>
        <v>526472442</v>
      </c>
      <c r="E125" s="341">
        <f>+E92+E108+E122</f>
        <v>315614129</v>
      </c>
    </row>
    <row r="126" spans="1:5" ht="12" customHeight="1" thickBot="1" x14ac:dyDescent="0.3">
      <c r="A126" s="326" t="s">
        <v>10</v>
      </c>
      <c r="B126" s="334" t="s">
        <v>438</v>
      </c>
      <c r="C126" s="358">
        <f>+C127+C128+C129</f>
        <v>0</v>
      </c>
      <c r="D126" s="358">
        <f>+D127+D128+D129</f>
        <v>0</v>
      </c>
      <c r="E126" s="341">
        <f>+E127+E128+E129</f>
        <v>0</v>
      </c>
    </row>
    <row r="127" spans="1:5" ht="12" customHeight="1" x14ac:dyDescent="0.25">
      <c r="A127" s="321" t="s">
        <v>61</v>
      </c>
      <c r="B127" s="315" t="s">
        <v>439</v>
      </c>
      <c r="C127" s="359"/>
      <c r="D127" s="359"/>
      <c r="E127" s="342"/>
    </row>
    <row r="128" spans="1:5" ht="12" customHeight="1" x14ac:dyDescent="0.25">
      <c r="A128" s="321" t="s">
        <v>62</v>
      </c>
      <c r="B128" s="315" t="s">
        <v>440</v>
      </c>
      <c r="C128" s="359"/>
      <c r="D128" s="359"/>
      <c r="E128" s="342"/>
    </row>
    <row r="129" spans="1:9" ht="12" customHeight="1" thickBot="1" x14ac:dyDescent="0.3">
      <c r="A129" s="319" t="s">
        <v>63</v>
      </c>
      <c r="B129" s="313" t="s">
        <v>441</v>
      </c>
      <c r="C129" s="359"/>
      <c r="D129" s="359"/>
      <c r="E129" s="342"/>
    </row>
    <row r="130" spans="1:9" ht="12" customHeight="1" thickBot="1" x14ac:dyDescent="0.3">
      <c r="A130" s="326" t="s">
        <v>11</v>
      </c>
      <c r="B130" s="334" t="s">
        <v>442</v>
      </c>
      <c r="C130" s="358">
        <f>+C131+C132+C134+C133</f>
        <v>0</v>
      </c>
      <c r="D130" s="358">
        <f>+D131+D132+D134+D133</f>
        <v>75000000</v>
      </c>
      <c r="E130" s="341">
        <f>+E131+E132+E134+E133</f>
        <v>75000000</v>
      </c>
    </row>
    <row r="131" spans="1:9" ht="12" customHeight="1" x14ac:dyDescent="0.25">
      <c r="A131" s="321" t="s">
        <v>64</v>
      </c>
      <c r="B131" s="315" t="s">
        <v>443</v>
      </c>
      <c r="C131" s="359"/>
      <c r="D131" s="359">
        <v>75000000</v>
      </c>
      <c r="E131" s="342">
        <v>75000000</v>
      </c>
    </row>
    <row r="132" spans="1:9" ht="12" customHeight="1" x14ac:dyDescent="0.25">
      <c r="A132" s="321" t="s">
        <v>65</v>
      </c>
      <c r="B132" s="315" t="s">
        <v>444</v>
      </c>
      <c r="C132" s="359"/>
      <c r="D132" s="359"/>
      <c r="E132" s="342"/>
    </row>
    <row r="133" spans="1:9" ht="12" customHeight="1" x14ac:dyDescent="0.25">
      <c r="A133" s="321" t="s">
        <v>342</v>
      </c>
      <c r="B133" s="315" t="s">
        <v>445</v>
      </c>
      <c r="C133" s="359"/>
      <c r="D133" s="359"/>
      <c r="E133" s="342"/>
    </row>
    <row r="134" spans="1:9" ht="12" customHeight="1" thickBot="1" x14ac:dyDescent="0.3">
      <c r="A134" s="319" t="s">
        <v>344</v>
      </c>
      <c r="B134" s="313" t="s">
        <v>446</v>
      </c>
      <c r="C134" s="359"/>
      <c r="D134" s="359"/>
      <c r="E134" s="342"/>
    </row>
    <row r="135" spans="1:9" ht="12" customHeight="1" thickBot="1" x14ac:dyDescent="0.3">
      <c r="A135" s="326" t="s">
        <v>12</v>
      </c>
      <c r="B135" s="334" t="s">
        <v>447</v>
      </c>
      <c r="C135" s="364">
        <f>+C136+C137+C138+C139</f>
        <v>0</v>
      </c>
      <c r="D135" s="364">
        <f>+D136+D137+D138+D139</f>
        <v>3277299</v>
      </c>
      <c r="E135" s="377">
        <f>+E136+E137+E138+E139</f>
        <v>3277299</v>
      </c>
    </row>
    <row r="136" spans="1:9" ht="12" customHeight="1" x14ac:dyDescent="0.25">
      <c r="A136" s="321" t="s">
        <v>66</v>
      </c>
      <c r="B136" s="315" t="s">
        <v>448</v>
      </c>
      <c r="C136" s="359"/>
      <c r="D136" s="359"/>
      <c r="E136" s="342"/>
    </row>
    <row r="137" spans="1:9" ht="12" customHeight="1" x14ac:dyDescent="0.25">
      <c r="A137" s="321" t="s">
        <v>67</v>
      </c>
      <c r="B137" s="315" t="s">
        <v>449</v>
      </c>
      <c r="C137" s="359"/>
      <c r="D137" s="359">
        <v>3277299</v>
      </c>
      <c r="E137" s="342">
        <v>3277299</v>
      </c>
    </row>
    <row r="138" spans="1:9" ht="12" customHeight="1" x14ac:dyDescent="0.25">
      <c r="A138" s="321" t="s">
        <v>351</v>
      </c>
      <c r="B138" s="315" t="s">
        <v>450</v>
      </c>
      <c r="C138" s="359"/>
      <c r="D138" s="359"/>
      <c r="E138" s="342"/>
    </row>
    <row r="139" spans="1:9" ht="12" customHeight="1" thickBot="1" x14ac:dyDescent="0.3">
      <c r="A139" s="319" t="s">
        <v>353</v>
      </c>
      <c r="B139" s="313" t="s">
        <v>451</v>
      </c>
      <c r="C139" s="359"/>
      <c r="D139" s="359"/>
      <c r="E139" s="342"/>
    </row>
    <row r="140" spans="1:9" ht="15" customHeight="1" thickBot="1" x14ac:dyDescent="0.3">
      <c r="A140" s="326" t="s">
        <v>13</v>
      </c>
      <c r="B140" s="334" t="s">
        <v>452</v>
      </c>
      <c r="C140" s="78">
        <f>+C141+C142+C143+C144</f>
        <v>0</v>
      </c>
      <c r="D140" s="78">
        <f>+D141+D142+D143+D144</f>
        <v>0</v>
      </c>
      <c r="E140" s="310">
        <f>+E141+E142+E143+E144</f>
        <v>0</v>
      </c>
      <c r="F140" s="375"/>
      <c r="G140" s="376"/>
      <c r="H140" s="376"/>
      <c r="I140" s="376"/>
    </row>
    <row r="141" spans="1:9" s="368" customFormat="1" ht="12.95" customHeight="1" x14ac:dyDescent="0.2">
      <c r="A141" s="321" t="s">
        <v>128</v>
      </c>
      <c r="B141" s="315" t="s">
        <v>453</v>
      </c>
      <c r="C141" s="359"/>
      <c r="D141" s="359"/>
      <c r="E141" s="342"/>
    </row>
    <row r="142" spans="1:9" ht="12.75" customHeight="1" x14ac:dyDescent="0.25">
      <c r="A142" s="321" t="s">
        <v>129</v>
      </c>
      <c r="B142" s="315" t="s">
        <v>454</v>
      </c>
      <c r="C142" s="359"/>
      <c r="D142" s="359"/>
      <c r="E142" s="342"/>
    </row>
    <row r="143" spans="1:9" ht="12.75" customHeight="1" x14ac:dyDescent="0.25">
      <c r="A143" s="321" t="s">
        <v>153</v>
      </c>
      <c r="B143" s="315" t="s">
        <v>455</v>
      </c>
      <c r="C143" s="359"/>
      <c r="D143" s="359"/>
      <c r="E143" s="342"/>
    </row>
    <row r="144" spans="1:9" ht="12.75" customHeight="1" thickBot="1" x14ac:dyDescent="0.3">
      <c r="A144" s="321" t="s">
        <v>359</v>
      </c>
      <c r="B144" s="315" t="s">
        <v>456</v>
      </c>
      <c r="C144" s="359"/>
      <c r="D144" s="359"/>
      <c r="E144" s="342"/>
    </row>
    <row r="145" spans="1:5" ht="16.5" thickBot="1" x14ac:dyDescent="0.3">
      <c r="A145" s="326" t="s">
        <v>14</v>
      </c>
      <c r="B145" s="334" t="s">
        <v>457</v>
      </c>
      <c r="C145" s="308">
        <f>+C126+C130+C135+C140</f>
        <v>0</v>
      </c>
      <c r="D145" s="308">
        <f>+D126+D130+D135+D140</f>
        <v>78277299</v>
      </c>
      <c r="E145" s="309">
        <f>+E126+E130+E135+E140</f>
        <v>78277299</v>
      </c>
    </row>
    <row r="146" spans="1:5" ht="16.5" thickBot="1" x14ac:dyDescent="0.3">
      <c r="A146" s="351" t="s">
        <v>15</v>
      </c>
      <c r="B146" s="354" t="s">
        <v>458</v>
      </c>
      <c r="C146" s="308">
        <f>+C125+C145</f>
        <v>313558934</v>
      </c>
      <c r="D146" s="308">
        <f>+D125+D145</f>
        <v>604749741</v>
      </c>
      <c r="E146" s="309">
        <f>+E125+E145</f>
        <v>393891428</v>
      </c>
    </row>
    <row r="148" spans="1:5" ht="18.75" customHeight="1" x14ac:dyDescent="0.25">
      <c r="A148" s="715" t="s">
        <v>459</v>
      </c>
      <c r="B148" s="715"/>
      <c r="C148" s="715"/>
      <c r="D148" s="715"/>
      <c r="E148" s="715"/>
    </row>
    <row r="149" spans="1:5" ht="13.5" customHeight="1" thickBot="1" x14ac:dyDescent="0.3">
      <c r="A149" s="336" t="s">
        <v>110</v>
      </c>
      <c r="B149" s="336"/>
      <c r="C149" s="366"/>
      <c r="E149" s="353" t="str">
        <f>E88</f>
        <v>Forintban!</v>
      </c>
    </row>
    <row r="150" spans="1:5" ht="21.75" thickBot="1" x14ac:dyDescent="0.3">
      <c r="A150" s="326">
        <v>1</v>
      </c>
      <c r="B150" s="329" t="s">
        <v>460</v>
      </c>
      <c r="C150" s="352">
        <f>+C61-C125</f>
        <v>-53675559</v>
      </c>
      <c r="D150" s="352">
        <f>+D61-D125</f>
        <v>-14904785</v>
      </c>
      <c r="E150" s="352">
        <f>+E61-E125</f>
        <v>177057316</v>
      </c>
    </row>
    <row r="151" spans="1:5" ht="21.75" thickBot="1" x14ac:dyDescent="0.3">
      <c r="A151" s="326" t="s">
        <v>7</v>
      </c>
      <c r="B151" s="329" t="s">
        <v>461</v>
      </c>
      <c r="C151" s="352">
        <f>+C84-C145</f>
        <v>53675559</v>
      </c>
      <c r="D151" s="352">
        <f>+D84-D145</f>
        <v>14904785</v>
      </c>
      <c r="E151" s="352">
        <f>+E84-E145</f>
        <v>18585643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355" customFormat="1" ht="12.75" customHeight="1" x14ac:dyDescent="0.25">
      <c r="C161" s="356"/>
      <c r="D161" s="356"/>
      <c r="E161" s="356"/>
    </row>
  </sheetData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2017. ÉVI ZÁRSZÁMADÁS
KÖTELEZŐ FELADATAINAK MÉRLEGE 
&amp;R&amp;"Times New Roman CE,Félkövér dőlt"&amp;11 1.2. melléklet a ....../2018. (......)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0B0E-8D70-46EC-A8E9-63D9CB223E3C}">
  <sheetPr>
    <tabColor rgb="FF92D050"/>
  </sheetPr>
  <dimension ref="A1:I161"/>
  <sheetViews>
    <sheetView topLeftCell="A117" zoomScale="130" zoomScaleNormal="130" zoomScaleSheetLayoutView="100" workbookViewId="0">
      <selection activeCell="E146" sqref="E146"/>
    </sheetView>
  </sheetViews>
  <sheetFormatPr defaultRowHeight="15.75" x14ac:dyDescent="0.25"/>
  <cols>
    <col min="1" max="1" width="9.5" style="355" customWidth="1"/>
    <col min="2" max="2" width="60.83203125" style="355" customWidth="1"/>
    <col min="3" max="5" width="15.83203125" style="356" customWidth="1"/>
    <col min="6" max="16384" width="9.33203125" style="366"/>
  </cols>
  <sheetData>
    <row r="1" spans="1:5" ht="15.95" customHeight="1" x14ac:dyDescent="0.25">
      <c r="A1" s="716" t="s">
        <v>3</v>
      </c>
      <c r="B1" s="716"/>
      <c r="C1" s="716"/>
      <c r="D1" s="716"/>
      <c r="E1" s="716"/>
    </row>
    <row r="2" spans="1:5" ht="15.95" customHeight="1" thickBot="1" x14ac:dyDescent="0.3">
      <c r="A2" s="44" t="s">
        <v>108</v>
      </c>
      <c r="B2" s="44"/>
      <c r="C2" s="353"/>
      <c r="D2" s="353"/>
      <c r="E2" s="353" t="str">
        <f>'1.2.sz.mell.'!E2</f>
        <v>Forintban!</v>
      </c>
    </row>
    <row r="3" spans="1:5" ht="15.95" customHeight="1" x14ac:dyDescent="0.25">
      <c r="A3" s="717" t="s">
        <v>56</v>
      </c>
      <c r="B3" s="719" t="s">
        <v>5</v>
      </c>
      <c r="C3" s="721" t="str">
        <f>+'1.1.sz.mell.'!C3:E3</f>
        <v>2017. évi</v>
      </c>
      <c r="D3" s="721"/>
      <c r="E3" s="722"/>
    </row>
    <row r="4" spans="1:5" ht="38.1" customHeight="1" thickBot="1" x14ac:dyDescent="0.3">
      <c r="A4" s="718"/>
      <c r="B4" s="720"/>
      <c r="C4" s="46" t="s">
        <v>171</v>
      </c>
      <c r="D4" s="46" t="s">
        <v>176</v>
      </c>
      <c r="E4" s="47" t="s">
        <v>177</v>
      </c>
    </row>
    <row r="5" spans="1:5" s="367" customFormat="1" ht="12" customHeight="1" thickBot="1" x14ac:dyDescent="0.25">
      <c r="A5" s="331" t="s">
        <v>405</v>
      </c>
      <c r="B5" s="332" t="s">
        <v>406</v>
      </c>
      <c r="C5" s="332" t="s">
        <v>407</v>
      </c>
      <c r="D5" s="332" t="s">
        <v>408</v>
      </c>
      <c r="E5" s="378" t="s">
        <v>409</v>
      </c>
    </row>
    <row r="6" spans="1:5" s="368" customFormat="1" ht="12" customHeight="1" thickBot="1" x14ac:dyDescent="0.25">
      <c r="A6" s="326" t="s">
        <v>6</v>
      </c>
      <c r="B6" s="327" t="s">
        <v>300</v>
      </c>
      <c r="C6" s="358">
        <f>SUM(C7:C12)</f>
        <v>0</v>
      </c>
      <c r="D6" s="358">
        <f>SUM(D7:D12)</f>
        <v>0</v>
      </c>
      <c r="E6" s="341">
        <f>SUM(E7:E12)</f>
        <v>0</v>
      </c>
    </row>
    <row r="7" spans="1:5" s="368" customFormat="1" ht="12" customHeight="1" x14ac:dyDescent="0.2">
      <c r="A7" s="321" t="s">
        <v>68</v>
      </c>
      <c r="B7" s="369" t="s">
        <v>301</v>
      </c>
      <c r="C7" s="360"/>
      <c r="D7" s="360"/>
      <c r="E7" s="343"/>
    </row>
    <row r="8" spans="1:5" s="368" customFormat="1" ht="12" customHeight="1" x14ac:dyDescent="0.2">
      <c r="A8" s="320" t="s">
        <v>69</v>
      </c>
      <c r="B8" s="370" t="s">
        <v>302</v>
      </c>
      <c r="C8" s="359"/>
      <c r="D8" s="359"/>
      <c r="E8" s="342"/>
    </row>
    <row r="9" spans="1:5" s="368" customFormat="1" ht="12" customHeight="1" x14ac:dyDescent="0.2">
      <c r="A9" s="320" t="s">
        <v>70</v>
      </c>
      <c r="B9" s="370" t="s">
        <v>303</v>
      </c>
      <c r="C9" s="359"/>
      <c r="D9" s="359"/>
      <c r="E9" s="342"/>
    </row>
    <row r="10" spans="1:5" s="368" customFormat="1" ht="12" customHeight="1" x14ac:dyDescent="0.2">
      <c r="A10" s="320" t="s">
        <v>71</v>
      </c>
      <c r="B10" s="370" t="s">
        <v>304</v>
      </c>
      <c r="C10" s="359"/>
      <c r="D10" s="359"/>
      <c r="E10" s="342"/>
    </row>
    <row r="11" spans="1:5" s="368" customFormat="1" ht="12" customHeight="1" x14ac:dyDescent="0.2">
      <c r="A11" s="320" t="s">
        <v>104</v>
      </c>
      <c r="B11" s="370" t="s">
        <v>305</v>
      </c>
      <c r="C11" s="359"/>
      <c r="D11" s="359"/>
      <c r="E11" s="342"/>
    </row>
    <row r="12" spans="1:5" s="368" customFormat="1" ht="12" customHeight="1" thickBot="1" x14ac:dyDescent="0.25">
      <c r="A12" s="322" t="s">
        <v>72</v>
      </c>
      <c r="B12" s="371" t="s">
        <v>306</v>
      </c>
      <c r="C12" s="361"/>
      <c r="D12" s="361"/>
      <c r="E12" s="344"/>
    </row>
    <row r="13" spans="1:5" s="368" customFormat="1" ht="12" customHeight="1" thickBot="1" x14ac:dyDescent="0.25">
      <c r="A13" s="326" t="s">
        <v>7</v>
      </c>
      <c r="B13" s="348" t="s">
        <v>307</v>
      </c>
      <c r="C13" s="358">
        <f>SUM(C14:C18)</f>
        <v>0</v>
      </c>
      <c r="D13" s="358">
        <f>SUM(D14:D18)</f>
        <v>0</v>
      </c>
      <c r="E13" s="341">
        <f>SUM(E14:E18)</f>
        <v>0</v>
      </c>
    </row>
    <row r="14" spans="1:5" s="368" customFormat="1" ht="12" customHeight="1" x14ac:dyDescent="0.2">
      <c r="A14" s="321" t="s">
        <v>74</v>
      </c>
      <c r="B14" s="369" t="s">
        <v>308</v>
      </c>
      <c r="C14" s="360"/>
      <c r="D14" s="360"/>
      <c r="E14" s="343"/>
    </row>
    <row r="15" spans="1:5" s="368" customFormat="1" ht="12" customHeight="1" x14ac:dyDescent="0.2">
      <c r="A15" s="320" t="s">
        <v>75</v>
      </c>
      <c r="B15" s="370" t="s">
        <v>309</v>
      </c>
      <c r="C15" s="359"/>
      <c r="D15" s="359"/>
      <c r="E15" s="342"/>
    </row>
    <row r="16" spans="1:5" s="368" customFormat="1" ht="12" customHeight="1" x14ac:dyDescent="0.2">
      <c r="A16" s="320" t="s">
        <v>76</v>
      </c>
      <c r="B16" s="370" t="s">
        <v>310</v>
      </c>
      <c r="C16" s="359"/>
      <c r="D16" s="359"/>
      <c r="E16" s="342"/>
    </row>
    <row r="17" spans="1:5" s="368" customFormat="1" ht="12" customHeight="1" x14ac:dyDescent="0.2">
      <c r="A17" s="320" t="s">
        <v>77</v>
      </c>
      <c r="B17" s="370" t="s">
        <v>311</v>
      </c>
      <c r="C17" s="359"/>
      <c r="D17" s="359"/>
      <c r="E17" s="342"/>
    </row>
    <row r="18" spans="1:5" s="368" customFormat="1" ht="12" customHeight="1" x14ac:dyDescent="0.2">
      <c r="A18" s="320" t="s">
        <v>78</v>
      </c>
      <c r="B18" s="370" t="s">
        <v>312</v>
      </c>
      <c r="C18" s="359"/>
      <c r="D18" s="359"/>
      <c r="E18" s="342"/>
    </row>
    <row r="19" spans="1:5" s="368" customFormat="1" ht="12" customHeight="1" thickBot="1" x14ac:dyDescent="0.25">
      <c r="A19" s="322" t="s">
        <v>85</v>
      </c>
      <c r="B19" s="371" t="s">
        <v>313</v>
      </c>
      <c r="C19" s="361"/>
      <c r="D19" s="361"/>
      <c r="E19" s="344"/>
    </row>
    <row r="20" spans="1:5" s="368" customFormat="1" ht="12" customHeight="1" thickBot="1" x14ac:dyDescent="0.25">
      <c r="A20" s="326" t="s">
        <v>8</v>
      </c>
      <c r="B20" s="327" t="s">
        <v>314</v>
      </c>
      <c r="C20" s="358">
        <f>SUM(C21:C25)</f>
        <v>0</v>
      </c>
      <c r="D20" s="358">
        <f>SUM(D21:D25)</f>
        <v>0</v>
      </c>
      <c r="E20" s="341">
        <f>SUM(E21:E25)</f>
        <v>0</v>
      </c>
    </row>
    <row r="21" spans="1:5" s="368" customFormat="1" ht="12" customHeight="1" x14ac:dyDescent="0.2">
      <c r="A21" s="321" t="s">
        <v>57</v>
      </c>
      <c r="B21" s="369" t="s">
        <v>315</v>
      </c>
      <c r="C21" s="360"/>
      <c r="D21" s="360"/>
      <c r="E21" s="343"/>
    </row>
    <row r="22" spans="1:5" s="368" customFormat="1" ht="12" customHeight="1" x14ac:dyDescent="0.2">
      <c r="A22" s="320" t="s">
        <v>58</v>
      </c>
      <c r="B22" s="370" t="s">
        <v>316</v>
      </c>
      <c r="C22" s="359"/>
      <c r="D22" s="359"/>
      <c r="E22" s="342"/>
    </row>
    <row r="23" spans="1:5" s="368" customFormat="1" ht="12" customHeight="1" x14ac:dyDescent="0.2">
      <c r="A23" s="320" t="s">
        <v>59</v>
      </c>
      <c r="B23" s="370" t="s">
        <v>317</v>
      </c>
      <c r="C23" s="359"/>
      <c r="D23" s="359"/>
      <c r="E23" s="342"/>
    </row>
    <row r="24" spans="1:5" s="368" customFormat="1" ht="12" customHeight="1" x14ac:dyDescent="0.2">
      <c r="A24" s="320" t="s">
        <v>60</v>
      </c>
      <c r="B24" s="370" t="s">
        <v>318</v>
      </c>
      <c r="C24" s="359"/>
      <c r="D24" s="359"/>
      <c r="E24" s="342"/>
    </row>
    <row r="25" spans="1:5" s="368" customFormat="1" ht="12" customHeight="1" x14ac:dyDescent="0.2">
      <c r="A25" s="320" t="s">
        <v>118</v>
      </c>
      <c r="B25" s="370" t="s">
        <v>319</v>
      </c>
      <c r="C25" s="359"/>
      <c r="D25" s="359"/>
      <c r="E25" s="342"/>
    </row>
    <row r="26" spans="1:5" s="368" customFormat="1" ht="12" customHeight="1" thickBot="1" x14ac:dyDescent="0.25">
      <c r="A26" s="322" t="s">
        <v>119</v>
      </c>
      <c r="B26" s="371" t="s">
        <v>320</v>
      </c>
      <c r="C26" s="361"/>
      <c r="D26" s="361"/>
      <c r="E26" s="344"/>
    </row>
    <row r="27" spans="1:5" s="368" customFormat="1" ht="12" customHeight="1" thickBot="1" x14ac:dyDescent="0.25">
      <c r="A27" s="326" t="s">
        <v>120</v>
      </c>
      <c r="B27" s="327" t="s">
        <v>715</v>
      </c>
      <c r="C27" s="364">
        <f>SUM(C28:C33)</f>
        <v>0</v>
      </c>
      <c r="D27" s="364">
        <f>SUM(D28:D33)</f>
        <v>0</v>
      </c>
      <c r="E27" s="377">
        <f>SUM(E28:E33)</f>
        <v>0</v>
      </c>
    </row>
    <row r="28" spans="1:5" s="368" customFormat="1" ht="12" customHeight="1" x14ac:dyDescent="0.2">
      <c r="A28" s="321" t="s">
        <v>321</v>
      </c>
      <c r="B28" s="369" t="s">
        <v>719</v>
      </c>
      <c r="C28" s="360"/>
      <c r="D28" s="360">
        <f>+D29+D30</f>
        <v>0</v>
      </c>
      <c r="E28" s="343">
        <f>+E29+E30</f>
        <v>0</v>
      </c>
    </row>
    <row r="29" spans="1:5" s="368" customFormat="1" ht="12" customHeight="1" x14ac:dyDescent="0.2">
      <c r="A29" s="320" t="s">
        <v>322</v>
      </c>
      <c r="B29" s="370" t="s">
        <v>720</v>
      </c>
      <c r="C29" s="359"/>
      <c r="D29" s="359"/>
      <c r="E29" s="342"/>
    </row>
    <row r="30" spans="1:5" s="368" customFormat="1" ht="12" customHeight="1" x14ac:dyDescent="0.2">
      <c r="A30" s="320" t="s">
        <v>323</v>
      </c>
      <c r="B30" s="370" t="s">
        <v>721</v>
      </c>
      <c r="C30" s="359"/>
      <c r="D30" s="359"/>
      <c r="E30" s="342"/>
    </row>
    <row r="31" spans="1:5" s="368" customFormat="1" ht="12" customHeight="1" x14ac:dyDescent="0.2">
      <c r="A31" s="320" t="s">
        <v>716</v>
      </c>
      <c r="B31" s="370" t="s">
        <v>722</v>
      </c>
      <c r="C31" s="359"/>
      <c r="D31" s="359"/>
      <c r="E31" s="342"/>
    </row>
    <row r="32" spans="1:5" s="368" customFormat="1" ht="12" customHeight="1" x14ac:dyDescent="0.2">
      <c r="A32" s="320" t="s">
        <v>717</v>
      </c>
      <c r="B32" s="370" t="s">
        <v>324</v>
      </c>
      <c r="C32" s="359"/>
      <c r="D32" s="359"/>
      <c r="E32" s="342"/>
    </row>
    <row r="33" spans="1:5" s="368" customFormat="1" ht="12" customHeight="1" thickBot="1" x14ac:dyDescent="0.25">
      <c r="A33" s="322" t="s">
        <v>718</v>
      </c>
      <c r="B33" s="350" t="s">
        <v>325</v>
      </c>
      <c r="C33" s="361"/>
      <c r="D33" s="361"/>
      <c r="E33" s="344"/>
    </row>
    <row r="34" spans="1:5" s="368" customFormat="1" ht="12" customHeight="1" thickBot="1" x14ac:dyDescent="0.25">
      <c r="A34" s="326" t="s">
        <v>10</v>
      </c>
      <c r="B34" s="327" t="s">
        <v>326</v>
      </c>
      <c r="C34" s="358">
        <f>SUM(C35:C44)</f>
        <v>0</v>
      </c>
      <c r="D34" s="358">
        <f>SUM(D35:D44)</f>
        <v>0</v>
      </c>
      <c r="E34" s="341">
        <f>SUM(E35:E44)</f>
        <v>0</v>
      </c>
    </row>
    <row r="35" spans="1:5" s="368" customFormat="1" ht="12" customHeight="1" x14ac:dyDescent="0.2">
      <c r="A35" s="321" t="s">
        <v>61</v>
      </c>
      <c r="B35" s="369" t="s">
        <v>327</v>
      </c>
      <c r="C35" s="360"/>
      <c r="D35" s="360"/>
      <c r="E35" s="343"/>
    </row>
    <row r="36" spans="1:5" s="368" customFormat="1" ht="12" customHeight="1" x14ac:dyDescent="0.2">
      <c r="A36" s="320" t="s">
        <v>62</v>
      </c>
      <c r="B36" s="370" t="s">
        <v>328</v>
      </c>
      <c r="C36" s="359"/>
      <c r="D36" s="359"/>
      <c r="E36" s="342"/>
    </row>
    <row r="37" spans="1:5" s="368" customFormat="1" ht="12" customHeight="1" x14ac:dyDescent="0.2">
      <c r="A37" s="320" t="s">
        <v>63</v>
      </c>
      <c r="B37" s="370" t="s">
        <v>329</v>
      </c>
      <c r="C37" s="359"/>
      <c r="D37" s="359"/>
      <c r="E37" s="342"/>
    </row>
    <row r="38" spans="1:5" s="368" customFormat="1" ht="12" customHeight="1" x14ac:dyDescent="0.2">
      <c r="A38" s="320" t="s">
        <v>122</v>
      </c>
      <c r="B38" s="370" t="s">
        <v>330</v>
      </c>
      <c r="C38" s="359"/>
      <c r="D38" s="359"/>
      <c r="E38" s="342"/>
    </row>
    <row r="39" spans="1:5" s="368" customFormat="1" ht="12" customHeight="1" x14ac:dyDescent="0.2">
      <c r="A39" s="320" t="s">
        <v>123</v>
      </c>
      <c r="B39" s="370" t="s">
        <v>331</v>
      </c>
      <c r="C39" s="359"/>
      <c r="D39" s="359"/>
      <c r="E39" s="342"/>
    </row>
    <row r="40" spans="1:5" s="368" customFormat="1" ht="12" customHeight="1" x14ac:dyDescent="0.2">
      <c r="A40" s="320" t="s">
        <v>124</v>
      </c>
      <c r="B40" s="370" t="s">
        <v>332</v>
      </c>
      <c r="C40" s="359"/>
      <c r="D40" s="359"/>
      <c r="E40" s="342"/>
    </row>
    <row r="41" spans="1:5" s="368" customFormat="1" ht="12" customHeight="1" x14ac:dyDescent="0.2">
      <c r="A41" s="320" t="s">
        <v>125</v>
      </c>
      <c r="B41" s="370" t="s">
        <v>333</v>
      </c>
      <c r="C41" s="359"/>
      <c r="D41" s="359"/>
      <c r="E41" s="342"/>
    </row>
    <row r="42" spans="1:5" s="368" customFormat="1" ht="12" customHeight="1" x14ac:dyDescent="0.2">
      <c r="A42" s="320" t="s">
        <v>126</v>
      </c>
      <c r="B42" s="370" t="s">
        <v>334</v>
      </c>
      <c r="C42" s="359"/>
      <c r="D42" s="359"/>
      <c r="E42" s="342"/>
    </row>
    <row r="43" spans="1:5" s="368" customFormat="1" ht="12" customHeight="1" x14ac:dyDescent="0.2">
      <c r="A43" s="320" t="s">
        <v>335</v>
      </c>
      <c r="B43" s="370" t="s">
        <v>336</v>
      </c>
      <c r="C43" s="362"/>
      <c r="D43" s="362"/>
      <c r="E43" s="345"/>
    </row>
    <row r="44" spans="1:5" s="368" customFormat="1" ht="12" customHeight="1" thickBot="1" x14ac:dyDescent="0.25">
      <c r="A44" s="322" t="s">
        <v>337</v>
      </c>
      <c r="B44" s="371" t="s">
        <v>338</v>
      </c>
      <c r="C44" s="363"/>
      <c r="D44" s="363"/>
      <c r="E44" s="346"/>
    </row>
    <row r="45" spans="1:5" s="368" customFormat="1" ht="12" customHeight="1" thickBot="1" x14ac:dyDescent="0.25">
      <c r="A45" s="326" t="s">
        <v>11</v>
      </c>
      <c r="B45" s="327" t="s">
        <v>339</v>
      </c>
      <c r="C45" s="358">
        <f>SUM(C46:C50)</f>
        <v>0</v>
      </c>
      <c r="D45" s="358">
        <f>SUM(D46:D50)</f>
        <v>0</v>
      </c>
      <c r="E45" s="341">
        <f>SUM(E46:E50)</f>
        <v>0</v>
      </c>
    </row>
    <row r="46" spans="1:5" s="368" customFormat="1" ht="12" customHeight="1" x14ac:dyDescent="0.2">
      <c r="A46" s="321" t="s">
        <v>64</v>
      </c>
      <c r="B46" s="369" t="s">
        <v>340</v>
      </c>
      <c r="C46" s="379"/>
      <c r="D46" s="379"/>
      <c r="E46" s="347"/>
    </row>
    <row r="47" spans="1:5" s="368" customFormat="1" ht="12" customHeight="1" x14ac:dyDescent="0.2">
      <c r="A47" s="320" t="s">
        <v>65</v>
      </c>
      <c r="B47" s="370" t="s">
        <v>341</v>
      </c>
      <c r="C47" s="362"/>
      <c r="D47" s="362"/>
      <c r="E47" s="345"/>
    </row>
    <row r="48" spans="1:5" s="368" customFormat="1" ht="12" customHeight="1" x14ac:dyDescent="0.2">
      <c r="A48" s="320" t="s">
        <v>342</v>
      </c>
      <c r="B48" s="370" t="s">
        <v>343</v>
      </c>
      <c r="C48" s="362"/>
      <c r="D48" s="362"/>
      <c r="E48" s="345"/>
    </row>
    <row r="49" spans="1:5" s="368" customFormat="1" ht="12" customHeight="1" x14ac:dyDescent="0.2">
      <c r="A49" s="320" t="s">
        <v>344</v>
      </c>
      <c r="B49" s="370" t="s">
        <v>345</v>
      </c>
      <c r="C49" s="362"/>
      <c r="D49" s="362"/>
      <c r="E49" s="345"/>
    </row>
    <row r="50" spans="1:5" s="368" customFormat="1" ht="12" customHeight="1" thickBot="1" x14ac:dyDescent="0.25">
      <c r="A50" s="322" t="s">
        <v>346</v>
      </c>
      <c r="B50" s="371" t="s">
        <v>347</v>
      </c>
      <c r="C50" s="363"/>
      <c r="D50" s="363"/>
      <c r="E50" s="346"/>
    </row>
    <row r="51" spans="1:5" s="368" customFormat="1" ht="17.25" customHeight="1" thickBot="1" x14ac:dyDescent="0.25">
      <c r="A51" s="326" t="s">
        <v>127</v>
      </c>
      <c r="B51" s="327" t="s">
        <v>348</v>
      </c>
      <c r="C51" s="358">
        <f>SUM(C52:C54)</f>
        <v>0</v>
      </c>
      <c r="D51" s="358">
        <f>SUM(D52:D54)</f>
        <v>0</v>
      </c>
      <c r="E51" s="341">
        <f>SUM(E52:E54)</f>
        <v>0</v>
      </c>
    </row>
    <row r="52" spans="1:5" s="368" customFormat="1" ht="12" customHeight="1" x14ac:dyDescent="0.2">
      <c r="A52" s="321" t="s">
        <v>66</v>
      </c>
      <c r="B52" s="369" t="s">
        <v>349</v>
      </c>
      <c r="C52" s="360"/>
      <c r="D52" s="360"/>
      <c r="E52" s="343"/>
    </row>
    <row r="53" spans="1:5" s="368" customFormat="1" ht="12" customHeight="1" x14ac:dyDescent="0.2">
      <c r="A53" s="320" t="s">
        <v>67</v>
      </c>
      <c r="B53" s="370" t="s">
        <v>350</v>
      </c>
      <c r="C53" s="359"/>
      <c r="D53" s="359"/>
      <c r="E53" s="342"/>
    </row>
    <row r="54" spans="1:5" s="368" customFormat="1" ht="12" customHeight="1" x14ac:dyDescent="0.2">
      <c r="A54" s="320" t="s">
        <v>351</v>
      </c>
      <c r="B54" s="370" t="s">
        <v>352</v>
      </c>
      <c r="C54" s="359"/>
      <c r="D54" s="359"/>
      <c r="E54" s="342"/>
    </row>
    <row r="55" spans="1:5" s="368" customFormat="1" ht="12" customHeight="1" thickBot="1" x14ac:dyDescent="0.25">
      <c r="A55" s="322" t="s">
        <v>353</v>
      </c>
      <c r="B55" s="371" t="s">
        <v>354</v>
      </c>
      <c r="C55" s="361"/>
      <c r="D55" s="361"/>
      <c r="E55" s="344"/>
    </row>
    <row r="56" spans="1:5" s="368" customFormat="1" ht="12" customHeight="1" thickBot="1" x14ac:dyDescent="0.25">
      <c r="A56" s="326" t="s">
        <v>13</v>
      </c>
      <c r="B56" s="348" t="s">
        <v>355</v>
      </c>
      <c r="C56" s="358">
        <f>SUM(C57:C59)</f>
        <v>0</v>
      </c>
      <c r="D56" s="358">
        <f>SUM(D57:D59)</f>
        <v>0</v>
      </c>
      <c r="E56" s="341">
        <f>SUM(E57:E59)</f>
        <v>0</v>
      </c>
    </row>
    <row r="57" spans="1:5" s="368" customFormat="1" ht="12" customHeight="1" x14ac:dyDescent="0.2">
      <c r="A57" s="321" t="s">
        <v>128</v>
      </c>
      <c r="B57" s="369" t="s">
        <v>356</v>
      </c>
      <c r="C57" s="362"/>
      <c r="D57" s="362"/>
      <c r="E57" s="345"/>
    </row>
    <row r="58" spans="1:5" s="368" customFormat="1" ht="12" customHeight="1" x14ac:dyDescent="0.2">
      <c r="A58" s="320" t="s">
        <v>129</v>
      </c>
      <c r="B58" s="370" t="s">
        <v>357</v>
      </c>
      <c r="C58" s="362"/>
      <c r="D58" s="362"/>
      <c r="E58" s="345"/>
    </row>
    <row r="59" spans="1:5" s="368" customFormat="1" ht="12" customHeight="1" x14ac:dyDescent="0.2">
      <c r="A59" s="320" t="s">
        <v>153</v>
      </c>
      <c r="B59" s="370" t="s">
        <v>358</v>
      </c>
      <c r="C59" s="362"/>
      <c r="D59" s="362"/>
      <c r="E59" s="345"/>
    </row>
    <row r="60" spans="1:5" s="368" customFormat="1" ht="12" customHeight="1" thickBot="1" x14ac:dyDescent="0.25">
      <c r="A60" s="322" t="s">
        <v>359</v>
      </c>
      <c r="B60" s="371" t="s">
        <v>360</v>
      </c>
      <c r="C60" s="362"/>
      <c r="D60" s="362"/>
      <c r="E60" s="345"/>
    </row>
    <row r="61" spans="1:5" s="368" customFormat="1" ht="12" customHeight="1" thickBot="1" x14ac:dyDescent="0.25">
      <c r="A61" s="326" t="s">
        <v>14</v>
      </c>
      <c r="B61" s="327" t="s">
        <v>361</v>
      </c>
      <c r="C61" s="364">
        <f>+C6+C13+C20+C27+C34+C45+C51+C56</f>
        <v>0</v>
      </c>
      <c r="D61" s="364">
        <f>+D6+D13+D20+D27+D34+D45+D51+D56</f>
        <v>0</v>
      </c>
      <c r="E61" s="377">
        <f>+E6+E13+E20+E27+E34+E45+E51+E56</f>
        <v>0</v>
      </c>
    </row>
    <row r="62" spans="1:5" s="368" customFormat="1" ht="12" customHeight="1" thickBot="1" x14ac:dyDescent="0.25">
      <c r="A62" s="380" t="s">
        <v>362</v>
      </c>
      <c r="B62" s="348" t="s">
        <v>363</v>
      </c>
      <c r="C62" s="358">
        <f>+C63+C64+C65</f>
        <v>0</v>
      </c>
      <c r="D62" s="358">
        <f>+D63+D64+D65</f>
        <v>0</v>
      </c>
      <c r="E62" s="341">
        <f>+E63+E64+E65</f>
        <v>0</v>
      </c>
    </row>
    <row r="63" spans="1:5" s="368" customFormat="1" ht="12" customHeight="1" x14ac:dyDescent="0.2">
      <c r="A63" s="321" t="s">
        <v>364</v>
      </c>
      <c r="B63" s="369" t="s">
        <v>365</v>
      </c>
      <c r="C63" s="362"/>
      <c r="D63" s="362"/>
      <c r="E63" s="345"/>
    </row>
    <row r="64" spans="1:5" s="368" customFormat="1" ht="12" customHeight="1" x14ac:dyDescent="0.2">
      <c r="A64" s="320" t="s">
        <v>366</v>
      </c>
      <c r="B64" s="370" t="s">
        <v>367</v>
      </c>
      <c r="C64" s="362"/>
      <c r="D64" s="362"/>
      <c r="E64" s="345"/>
    </row>
    <row r="65" spans="1:5" s="368" customFormat="1" ht="12" customHeight="1" thickBot="1" x14ac:dyDescent="0.25">
      <c r="A65" s="322" t="s">
        <v>368</v>
      </c>
      <c r="B65" s="306" t="s">
        <v>410</v>
      </c>
      <c r="C65" s="362"/>
      <c r="D65" s="362"/>
      <c r="E65" s="345"/>
    </row>
    <row r="66" spans="1:5" s="368" customFormat="1" ht="12" customHeight="1" thickBot="1" x14ac:dyDescent="0.25">
      <c r="A66" s="380" t="s">
        <v>370</v>
      </c>
      <c r="B66" s="348" t="s">
        <v>371</v>
      </c>
      <c r="C66" s="358">
        <f>+C67+C68+C69+C70</f>
        <v>0</v>
      </c>
      <c r="D66" s="358">
        <f>+D67+D68+D69+D70</f>
        <v>0</v>
      </c>
      <c r="E66" s="341">
        <f>+E67+E68+E69+E70</f>
        <v>0</v>
      </c>
    </row>
    <row r="67" spans="1:5" s="368" customFormat="1" ht="13.5" customHeight="1" x14ac:dyDescent="0.2">
      <c r="A67" s="321" t="s">
        <v>105</v>
      </c>
      <c r="B67" s="667" t="s">
        <v>372</v>
      </c>
      <c r="C67" s="362"/>
      <c r="D67" s="362"/>
      <c r="E67" s="345"/>
    </row>
    <row r="68" spans="1:5" s="368" customFormat="1" ht="12" customHeight="1" x14ac:dyDescent="0.2">
      <c r="A68" s="320" t="s">
        <v>106</v>
      </c>
      <c r="B68" s="667" t="s">
        <v>733</v>
      </c>
      <c r="C68" s="362"/>
      <c r="D68" s="362"/>
      <c r="E68" s="345"/>
    </row>
    <row r="69" spans="1:5" s="368" customFormat="1" ht="12" customHeight="1" x14ac:dyDescent="0.2">
      <c r="A69" s="320" t="s">
        <v>373</v>
      </c>
      <c r="B69" s="667" t="s">
        <v>374</v>
      </c>
      <c r="C69" s="362"/>
      <c r="D69" s="362"/>
      <c r="E69" s="345"/>
    </row>
    <row r="70" spans="1:5" s="368" customFormat="1" ht="12" customHeight="1" thickBot="1" x14ac:dyDescent="0.25">
      <c r="A70" s="322" t="s">
        <v>375</v>
      </c>
      <c r="B70" s="668" t="s">
        <v>734</v>
      </c>
      <c r="C70" s="362"/>
      <c r="D70" s="362"/>
      <c r="E70" s="345"/>
    </row>
    <row r="71" spans="1:5" s="368" customFormat="1" ht="12" customHeight="1" thickBot="1" x14ac:dyDescent="0.25">
      <c r="A71" s="380" t="s">
        <v>376</v>
      </c>
      <c r="B71" s="348" t="s">
        <v>377</v>
      </c>
      <c r="C71" s="358">
        <f>+C72+C73</f>
        <v>0</v>
      </c>
      <c r="D71" s="358">
        <f>+D72+D73</f>
        <v>0</v>
      </c>
      <c r="E71" s="341">
        <f>+E72+E73</f>
        <v>0</v>
      </c>
    </row>
    <row r="72" spans="1:5" s="368" customFormat="1" ht="12" customHeight="1" x14ac:dyDescent="0.2">
      <c r="A72" s="321" t="s">
        <v>378</v>
      </c>
      <c r="B72" s="369" t="s">
        <v>379</v>
      </c>
      <c r="C72" s="362"/>
      <c r="D72" s="362"/>
      <c r="E72" s="345"/>
    </row>
    <row r="73" spans="1:5" s="368" customFormat="1" ht="12" customHeight="1" thickBot="1" x14ac:dyDescent="0.25">
      <c r="A73" s="322" t="s">
        <v>380</v>
      </c>
      <c r="B73" s="371" t="s">
        <v>381</v>
      </c>
      <c r="C73" s="362"/>
      <c r="D73" s="362"/>
      <c r="E73" s="345"/>
    </row>
    <row r="74" spans="1:5" s="368" customFormat="1" ht="12" customHeight="1" thickBot="1" x14ac:dyDescent="0.25">
      <c r="A74" s="380" t="s">
        <v>382</v>
      </c>
      <c r="B74" s="348" t="s">
        <v>383</v>
      </c>
      <c r="C74" s="358">
        <f>+C75+C76+C77</f>
        <v>0</v>
      </c>
      <c r="D74" s="358">
        <f>+D75+D76+D77</f>
        <v>0</v>
      </c>
      <c r="E74" s="341">
        <f>+E75+E76+E77</f>
        <v>0</v>
      </c>
    </row>
    <row r="75" spans="1:5" s="368" customFormat="1" ht="12" customHeight="1" x14ac:dyDescent="0.2">
      <c r="A75" s="321" t="s">
        <v>384</v>
      </c>
      <c r="B75" s="369" t="s">
        <v>385</v>
      </c>
      <c r="C75" s="362"/>
      <c r="D75" s="362"/>
      <c r="E75" s="345"/>
    </row>
    <row r="76" spans="1:5" s="368" customFormat="1" ht="12" customHeight="1" x14ac:dyDescent="0.2">
      <c r="A76" s="320" t="s">
        <v>386</v>
      </c>
      <c r="B76" s="370" t="s">
        <v>387</v>
      </c>
      <c r="C76" s="362"/>
      <c r="D76" s="362"/>
      <c r="E76" s="345"/>
    </row>
    <row r="77" spans="1:5" s="368" customFormat="1" ht="12" customHeight="1" thickBot="1" x14ac:dyDescent="0.25">
      <c r="A77" s="322" t="s">
        <v>388</v>
      </c>
      <c r="B77" s="669" t="s">
        <v>735</v>
      </c>
      <c r="C77" s="362"/>
      <c r="D77" s="362"/>
      <c r="E77" s="345"/>
    </row>
    <row r="78" spans="1:5" s="368" customFormat="1" ht="12" customHeight="1" thickBot="1" x14ac:dyDescent="0.25">
      <c r="A78" s="380" t="s">
        <v>389</v>
      </c>
      <c r="B78" s="348" t="s">
        <v>390</v>
      </c>
      <c r="C78" s="358">
        <f>+C79+C80+C81+C82</f>
        <v>0</v>
      </c>
      <c r="D78" s="358">
        <f>+D79+D80+D81+D82</f>
        <v>0</v>
      </c>
      <c r="E78" s="341">
        <f>+E79+E80+E81+E82</f>
        <v>0</v>
      </c>
    </row>
    <row r="79" spans="1:5" s="368" customFormat="1" ht="12" customHeight="1" x14ac:dyDescent="0.2">
      <c r="A79" s="372" t="s">
        <v>391</v>
      </c>
      <c r="B79" s="369" t="s">
        <v>392</v>
      </c>
      <c r="C79" s="362"/>
      <c r="D79" s="362"/>
      <c r="E79" s="345"/>
    </row>
    <row r="80" spans="1:5" s="368" customFormat="1" ht="12" customHeight="1" x14ac:dyDescent="0.2">
      <c r="A80" s="373" t="s">
        <v>393</v>
      </c>
      <c r="B80" s="370" t="s">
        <v>394</v>
      </c>
      <c r="C80" s="362"/>
      <c r="D80" s="362"/>
      <c r="E80" s="345"/>
    </row>
    <row r="81" spans="1:5" s="368" customFormat="1" ht="12" customHeight="1" x14ac:dyDescent="0.2">
      <c r="A81" s="373" t="s">
        <v>395</v>
      </c>
      <c r="B81" s="370" t="s">
        <v>396</v>
      </c>
      <c r="C81" s="362"/>
      <c r="D81" s="362"/>
      <c r="E81" s="345"/>
    </row>
    <row r="82" spans="1:5" s="368" customFormat="1" ht="12" customHeight="1" thickBot="1" x14ac:dyDescent="0.25">
      <c r="A82" s="381" t="s">
        <v>397</v>
      </c>
      <c r="B82" s="350" t="s">
        <v>398</v>
      </c>
      <c r="C82" s="362"/>
      <c r="D82" s="362"/>
      <c r="E82" s="345"/>
    </row>
    <row r="83" spans="1:5" s="368" customFormat="1" ht="12" customHeight="1" thickBot="1" x14ac:dyDescent="0.25">
      <c r="A83" s="380" t="s">
        <v>399</v>
      </c>
      <c r="B83" s="348" t="s">
        <v>400</v>
      </c>
      <c r="C83" s="383"/>
      <c r="D83" s="383"/>
      <c r="E83" s="384"/>
    </row>
    <row r="84" spans="1:5" s="368" customFormat="1" ht="12" customHeight="1" thickBot="1" x14ac:dyDescent="0.25">
      <c r="A84" s="380" t="s">
        <v>401</v>
      </c>
      <c r="B84" s="304" t="s">
        <v>402</v>
      </c>
      <c r="C84" s="364">
        <f>+C62+C66+C71+C74+C78+C83</f>
        <v>0</v>
      </c>
      <c r="D84" s="364">
        <f>+D62+D66+D71+D74+D78+D83</f>
        <v>0</v>
      </c>
      <c r="E84" s="377">
        <f>+E62+E66+E71+E74+E78+E83</f>
        <v>0</v>
      </c>
    </row>
    <row r="85" spans="1:5" s="368" customFormat="1" ht="12" customHeight="1" thickBot="1" x14ac:dyDescent="0.25">
      <c r="A85" s="382" t="s">
        <v>403</v>
      </c>
      <c r="B85" s="307" t="s">
        <v>404</v>
      </c>
      <c r="C85" s="364">
        <f>+C61+C84</f>
        <v>0</v>
      </c>
      <c r="D85" s="364">
        <f>+D61+D84</f>
        <v>0</v>
      </c>
      <c r="E85" s="676">
        <f>+E61+E84</f>
        <v>0</v>
      </c>
    </row>
    <row r="86" spans="1:5" s="368" customFormat="1" ht="12" customHeight="1" x14ac:dyDescent="0.2">
      <c r="A86" s="302"/>
      <c r="B86" s="302"/>
      <c r="C86" s="303"/>
      <c r="D86" s="303"/>
      <c r="E86" s="303"/>
    </row>
    <row r="87" spans="1:5" ht="16.5" customHeight="1" x14ac:dyDescent="0.25">
      <c r="A87" s="716" t="s">
        <v>35</v>
      </c>
      <c r="B87" s="716"/>
      <c r="C87" s="716"/>
      <c r="D87" s="716"/>
      <c r="E87" s="716"/>
    </row>
    <row r="88" spans="1:5" s="374" customFormat="1" ht="16.5" customHeight="1" thickBot="1" x14ac:dyDescent="0.3">
      <c r="A88" s="45" t="s">
        <v>109</v>
      </c>
      <c r="B88" s="45"/>
      <c r="C88" s="335"/>
      <c r="D88" s="335"/>
      <c r="E88" s="335" t="str">
        <f>E2</f>
        <v>Forintban!</v>
      </c>
    </row>
    <row r="89" spans="1:5" s="374" customFormat="1" ht="16.5" customHeight="1" x14ac:dyDescent="0.25">
      <c r="A89" s="717" t="s">
        <v>56</v>
      </c>
      <c r="B89" s="719" t="s">
        <v>170</v>
      </c>
      <c r="C89" s="721" t="str">
        <f>+C3</f>
        <v>2017. évi</v>
      </c>
      <c r="D89" s="721"/>
      <c r="E89" s="722"/>
    </row>
    <row r="90" spans="1:5" ht="38.1" customHeight="1" thickBot="1" x14ac:dyDescent="0.3">
      <c r="A90" s="718"/>
      <c r="B90" s="720"/>
      <c r="C90" s="46" t="s">
        <v>171</v>
      </c>
      <c r="D90" s="46" t="s">
        <v>176</v>
      </c>
      <c r="E90" s="47" t="s">
        <v>177</v>
      </c>
    </row>
    <row r="91" spans="1:5" s="367" customFormat="1" ht="12" customHeight="1" thickBot="1" x14ac:dyDescent="0.25">
      <c r="A91" s="331" t="s">
        <v>405</v>
      </c>
      <c r="B91" s="332" t="s">
        <v>406</v>
      </c>
      <c r="C91" s="332" t="s">
        <v>407</v>
      </c>
      <c r="D91" s="332" t="s">
        <v>408</v>
      </c>
      <c r="E91" s="333" t="s">
        <v>409</v>
      </c>
    </row>
    <row r="92" spans="1:5" ht="12" customHeight="1" thickBot="1" x14ac:dyDescent="0.3">
      <c r="A92" s="328" t="s">
        <v>6</v>
      </c>
      <c r="B92" s="330" t="s">
        <v>411</v>
      </c>
      <c r="C92" s="357">
        <f>SUM(C93:C97)</f>
        <v>0</v>
      </c>
      <c r="D92" s="357">
        <f>SUM(D93:D97)</f>
        <v>0</v>
      </c>
      <c r="E92" s="312">
        <f>SUM(E93:E97)</f>
        <v>0</v>
      </c>
    </row>
    <row r="93" spans="1:5" ht="12" customHeight="1" x14ac:dyDescent="0.25">
      <c r="A93" s="323" t="s">
        <v>68</v>
      </c>
      <c r="B93" s="316" t="s">
        <v>36</v>
      </c>
      <c r="C93" s="76"/>
      <c r="D93" s="76"/>
      <c r="E93" s="311"/>
    </row>
    <row r="94" spans="1:5" ht="12" customHeight="1" x14ac:dyDescent="0.25">
      <c r="A94" s="320" t="s">
        <v>69</v>
      </c>
      <c r="B94" s="314" t="s">
        <v>130</v>
      </c>
      <c r="C94" s="359"/>
      <c r="D94" s="359"/>
      <c r="E94" s="342"/>
    </row>
    <row r="95" spans="1:5" ht="12" customHeight="1" x14ac:dyDescent="0.25">
      <c r="A95" s="320" t="s">
        <v>70</v>
      </c>
      <c r="B95" s="314" t="s">
        <v>97</v>
      </c>
      <c r="C95" s="361"/>
      <c r="D95" s="361"/>
      <c r="E95" s="344"/>
    </row>
    <row r="96" spans="1:5" ht="12" customHeight="1" x14ac:dyDescent="0.25">
      <c r="A96" s="320" t="s">
        <v>71</v>
      </c>
      <c r="B96" s="317" t="s">
        <v>131</v>
      </c>
      <c r="C96" s="361"/>
      <c r="D96" s="361"/>
      <c r="E96" s="344"/>
    </row>
    <row r="97" spans="1:5" ht="12" customHeight="1" x14ac:dyDescent="0.25">
      <c r="A97" s="320" t="s">
        <v>80</v>
      </c>
      <c r="B97" s="325" t="s">
        <v>132</v>
      </c>
      <c r="C97" s="361"/>
      <c r="D97" s="361"/>
      <c r="E97" s="344"/>
    </row>
    <row r="98" spans="1:5" ht="12" customHeight="1" x14ac:dyDescent="0.25">
      <c r="A98" s="320" t="s">
        <v>72</v>
      </c>
      <c r="B98" s="314" t="s">
        <v>412</v>
      </c>
      <c r="C98" s="361"/>
      <c r="D98" s="361"/>
      <c r="E98" s="344"/>
    </row>
    <row r="99" spans="1:5" ht="12" customHeight="1" x14ac:dyDescent="0.25">
      <c r="A99" s="320" t="s">
        <v>73</v>
      </c>
      <c r="B99" s="337" t="s">
        <v>413</v>
      </c>
      <c r="C99" s="361"/>
      <c r="D99" s="361"/>
      <c r="E99" s="344"/>
    </row>
    <row r="100" spans="1:5" ht="12" customHeight="1" x14ac:dyDescent="0.25">
      <c r="A100" s="320" t="s">
        <v>81</v>
      </c>
      <c r="B100" s="338" t="s">
        <v>414</v>
      </c>
      <c r="C100" s="361"/>
      <c r="D100" s="361"/>
      <c r="E100" s="344"/>
    </row>
    <row r="101" spans="1:5" ht="12" customHeight="1" x14ac:dyDescent="0.25">
      <c r="A101" s="320" t="s">
        <v>82</v>
      </c>
      <c r="B101" s="338" t="s">
        <v>415</v>
      </c>
      <c r="C101" s="361"/>
      <c r="D101" s="361"/>
      <c r="E101" s="344"/>
    </row>
    <row r="102" spans="1:5" ht="12" customHeight="1" x14ac:dyDescent="0.25">
      <c r="A102" s="320" t="s">
        <v>83</v>
      </c>
      <c r="B102" s="337" t="s">
        <v>416</v>
      </c>
      <c r="C102" s="361"/>
      <c r="D102" s="361"/>
      <c r="E102" s="344"/>
    </row>
    <row r="103" spans="1:5" ht="12" customHeight="1" x14ac:dyDescent="0.25">
      <c r="A103" s="320" t="s">
        <v>84</v>
      </c>
      <c r="B103" s="337" t="s">
        <v>417</v>
      </c>
      <c r="C103" s="361"/>
      <c r="D103" s="361"/>
      <c r="E103" s="344"/>
    </row>
    <row r="104" spans="1:5" ht="12" customHeight="1" x14ac:dyDescent="0.25">
      <c r="A104" s="320" t="s">
        <v>86</v>
      </c>
      <c r="B104" s="338" t="s">
        <v>418</v>
      </c>
      <c r="C104" s="361"/>
      <c r="D104" s="361"/>
      <c r="E104" s="344"/>
    </row>
    <row r="105" spans="1:5" ht="12" customHeight="1" x14ac:dyDescent="0.25">
      <c r="A105" s="319" t="s">
        <v>133</v>
      </c>
      <c r="B105" s="339" t="s">
        <v>419</v>
      </c>
      <c r="C105" s="361"/>
      <c r="D105" s="361"/>
      <c r="E105" s="344"/>
    </row>
    <row r="106" spans="1:5" ht="12" customHeight="1" x14ac:dyDescent="0.25">
      <c r="A106" s="320" t="s">
        <v>420</v>
      </c>
      <c r="B106" s="339" t="s">
        <v>421</v>
      </c>
      <c r="C106" s="361"/>
      <c r="D106" s="361"/>
      <c r="E106" s="344"/>
    </row>
    <row r="107" spans="1:5" ht="12" customHeight="1" thickBot="1" x14ac:dyDescent="0.3">
      <c r="A107" s="324" t="s">
        <v>422</v>
      </c>
      <c r="B107" s="340" t="s">
        <v>423</v>
      </c>
      <c r="C107" s="77"/>
      <c r="D107" s="77"/>
      <c r="E107" s="305"/>
    </row>
    <row r="108" spans="1:5" ht="12" customHeight="1" thickBot="1" x14ac:dyDescent="0.3">
      <c r="A108" s="326" t="s">
        <v>7</v>
      </c>
      <c r="B108" s="329" t="s">
        <v>424</v>
      </c>
      <c r="C108" s="358">
        <f>+C109+C111+C113</f>
        <v>0</v>
      </c>
      <c r="D108" s="358">
        <f>+D109+D111+D113</f>
        <v>0</v>
      </c>
      <c r="E108" s="341">
        <f>+E109+E111+E113</f>
        <v>0</v>
      </c>
    </row>
    <row r="109" spans="1:5" ht="12" customHeight="1" x14ac:dyDescent="0.25">
      <c r="A109" s="321" t="s">
        <v>74</v>
      </c>
      <c r="B109" s="314" t="s">
        <v>152</v>
      </c>
      <c r="C109" s="360"/>
      <c r="D109" s="360"/>
      <c r="E109" s="343"/>
    </row>
    <row r="110" spans="1:5" ht="12" customHeight="1" x14ac:dyDescent="0.25">
      <c r="A110" s="321" t="s">
        <v>75</v>
      </c>
      <c r="B110" s="318" t="s">
        <v>425</v>
      </c>
      <c r="C110" s="360"/>
      <c r="D110" s="360"/>
      <c r="E110" s="343"/>
    </row>
    <row r="111" spans="1:5" x14ac:dyDescent="0.25">
      <c r="A111" s="321" t="s">
        <v>76</v>
      </c>
      <c r="B111" s="318" t="s">
        <v>134</v>
      </c>
      <c r="C111" s="359"/>
      <c r="D111" s="359"/>
      <c r="E111" s="342"/>
    </row>
    <row r="112" spans="1:5" ht="12" customHeight="1" x14ac:dyDescent="0.25">
      <c r="A112" s="321" t="s">
        <v>77</v>
      </c>
      <c r="B112" s="318" t="s">
        <v>426</v>
      </c>
      <c r="C112" s="359"/>
      <c r="D112" s="359"/>
      <c r="E112" s="342"/>
    </row>
    <row r="113" spans="1:5" ht="12" customHeight="1" x14ac:dyDescent="0.25">
      <c r="A113" s="321" t="s">
        <v>78</v>
      </c>
      <c r="B113" s="350" t="s">
        <v>154</v>
      </c>
      <c r="C113" s="359"/>
      <c r="D113" s="359"/>
      <c r="E113" s="342"/>
    </row>
    <row r="114" spans="1:5" ht="21.75" customHeight="1" x14ac:dyDescent="0.25">
      <c r="A114" s="321" t="s">
        <v>85</v>
      </c>
      <c r="B114" s="349" t="s">
        <v>427</v>
      </c>
      <c r="C114" s="359"/>
      <c r="D114" s="359"/>
      <c r="E114" s="342"/>
    </row>
    <row r="115" spans="1:5" ht="24" customHeight="1" x14ac:dyDescent="0.25">
      <c r="A115" s="321" t="s">
        <v>87</v>
      </c>
      <c r="B115" s="365" t="s">
        <v>428</v>
      </c>
      <c r="C115" s="359"/>
      <c r="D115" s="359"/>
      <c r="E115" s="342"/>
    </row>
    <row r="116" spans="1:5" ht="12" customHeight="1" x14ac:dyDescent="0.25">
      <c r="A116" s="321" t="s">
        <v>135</v>
      </c>
      <c r="B116" s="338" t="s">
        <v>415</v>
      </c>
      <c r="C116" s="359"/>
      <c r="D116" s="359"/>
      <c r="E116" s="342"/>
    </row>
    <row r="117" spans="1:5" ht="12" customHeight="1" x14ac:dyDescent="0.25">
      <c r="A117" s="321" t="s">
        <v>136</v>
      </c>
      <c r="B117" s="338" t="s">
        <v>429</v>
      </c>
      <c r="C117" s="359"/>
      <c r="D117" s="359"/>
      <c r="E117" s="342"/>
    </row>
    <row r="118" spans="1:5" ht="12" customHeight="1" x14ac:dyDescent="0.25">
      <c r="A118" s="321" t="s">
        <v>137</v>
      </c>
      <c r="B118" s="338" t="s">
        <v>430</v>
      </c>
      <c r="C118" s="359"/>
      <c r="D118" s="359"/>
      <c r="E118" s="342"/>
    </row>
    <row r="119" spans="1:5" s="385" customFormat="1" ht="12" customHeight="1" x14ac:dyDescent="0.2">
      <c r="A119" s="321" t="s">
        <v>431</v>
      </c>
      <c r="B119" s="338" t="s">
        <v>418</v>
      </c>
      <c r="C119" s="359"/>
      <c r="D119" s="359"/>
      <c r="E119" s="342"/>
    </row>
    <row r="120" spans="1:5" ht="12" customHeight="1" x14ac:dyDescent="0.25">
      <c r="A120" s="321" t="s">
        <v>432</v>
      </c>
      <c r="B120" s="338" t="s">
        <v>433</v>
      </c>
      <c r="C120" s="359"/>
      <c r="D120" s="359"/>
      <c r="E120" s="342"/>
    </row>
    <row r="121" spans="1:5" ht="12" customHeight="1" thickBot="1" x14ac:dyDescent="0.3">
      <c r="A121" s="319" t="s">
        <v>434</v>
      </c>
      <c r="B121" s="338" t="s">
        <v>435</v>
      </c>
      <c r="C121" s="361"/>
      <c r="D121" s="361"/>
      <c r="E121" s="344"/>
    </row>
    <row r="122" spans="1:5" ht="12" customHeight="1" thickBot="1" x14ac:dyDescent="0.3">
      <c r="A122" s="326" t="s">
        <v>8</v>
      </c>
      <c r="B122" s="334" t="s">
        <v>436</v>
      </c>
      <c r="C122" s="358">
        <f>+C123+C124</f>
        <v>0</v>
      </c>
      <c r="D122" s="358">
        <f>+D123+D124</f>
        <v>0</v>
      </c>
      <c r="E122" s="341">
        <f>+E123+E124</f>
        <v>0</v>
      </c>
    </row>
    <row r="123" spans="1:5" ht="12" customHeight="1" x14ac:dyDescent="0.25">
      <c r="A123" s="321" t="s">
        <v>57</v>
      </c>
      <c r="B123" s="315" t="s">
        <v>44</v>
      </c>
      <c r="C123" s="360"/>
      <c r="D123" s="360"/>
      <c r="E123" s="343"/>
    </row>
    <row r="124" spans="1:5" ht="12" customHeight="1" thickBot="1" x14ac:dyDescent="0.3">
      <c r="A124" s="322" t="s">
        <v>58</v>
      </c>
      <c r="B124" s="318" t="s">
        <v>45</v>
      </c>
      <c r="C124" s="361"/>
      <c r="D124" s="361"/>
      <c r="E124" s="344"/>
    </row>
    <row r="125" spans="1:5" ht="12" customHeight="1" thickBot="1" x14ac:dyDescent="0.3">
      <c r="A125" s="326" t="s">
        <v>9</v>
      </c>
      <c r="B125" s="334" t="s">
        <v>437</v>
      </c>
      <c r="C125" s="358">
        <f>+C92+C108+C122</f>
        <v>0</v>
      </c>
      <c r="D125" s="358">
        <f>+D92+D108+D122</f>
        <v>0</v>
      </c>
      <c r="E125" s="341">
        <f>+E92+E108+E122</f>
        <v>0</v>
      </c>
    </row>
    <row r="126" spans="1:5" ht="12" customHeight="1" thickBot="1" x14ac:dyDescent="0.3">
      <c r="A126" s="326" t="s">
        <v>10</v>
      </c>
      <c r="B126" s="334" t="s">
        <v>438</v>
      </c>
      <c r="C126" s="358">
        <f>+C127+C128+C129</f>
        <v>0</v>
      </c>
      <c r="D126" s="358">
        <f>+D127+D128+D129</f>
        <v>0</v>
      </c>
      <c r="E126" s="341">
        <f>+E127+E128+E129</f>
        <v>0</v>
      </c>
    </row>
    <row r="127" spans="1:5" ht="12" customHeight="1" x14ac:dyDescent="0.25">
      <c r="A127" s="321" t="s">
        <v>61</v>
      </c>
      <c r="B127" s="315" t="s">
        <v>439</v>
      </c>
      <c r="C127" s="359"/>
      <c r="D127" s="359"/>
      <c r="E127" s="342"/>
    </row>
    <row r="128" spans="1:5" ht="12" customHeight="1" x14ac:dyDescent="0.25">
      <c r="A128" s="321" t="s">
        <v>62</v>
      </c>
      <c r="B128" s="315" t="s">
        <v>440</v>
      </c>
      <c r="C128" s="359"/>
      <c r="D128" s="359"/>
      <c r="E128" s="342"/>
    </row>
    <row r="129" spans="1:9" ht="12" customHeight="1" thickBot="1" x14ac:dyDescent="0.3">
      <c r="A129" s="319" t="s">
        <v>63</v>
      </c>
      <c r="B129" s="313" t="s">
        <v>441</v>
      </c>
      <c r="C129" s="359"/>
      <c r="D129" s="359"/>
      <c r="E129" s="342"/>
    </row>
    <row r="130" spans="1:9" ht="12" customHeight="1" thickBot="1" x14ac:dyDescent="0.3">
      <c r="A130" s="326" t="s">
        <v>11</v>
      </c>
      <c r="B130" s="334" t="s">
        <v>442</v>
      </c>
      <c r="C130" s="358">
        <f>+C131+C132+C134+C133</f>
        <v>0</v>
      </c>
      <c r="D130" s="358">
        <f>+D131+D132+D134+D133</f>
        <v>0</v>
      </c>
      <c r="E130" s="341">
        <f>+E131+E132+E134+E133</f>
        <v>0</v>
      </c>
    </row>
    <row r="131" spans="1:9" ht="12" customHeight="1" x14ac:dyDescent="0.25">
      <c r="A131" s="321" t="s">
        <v>64</v>
      </c>
      <c r="B131" s="315" t="s">
        <v>443</v>
      </c>
      <c r="C131" s="359"/>
      <c r="D131" s="359"/>
      <c r="E131" s="342"/>
    </row>
    <row r="132" spans="1:9" ht="12" customHeight="1" x14ac:dyDescent="0.25">
      <c r="A132" s="321" t="s">
        <v>65</v>
      </c>
      <c r="B132" s="315" t="s">
        <v>444</v>
      </c>
      <c r="C132" s="359"/>
      <c r="D132" s="359"/>
      <c r="E132" s="342"/>
    </row>
    <row r="133" spans="1:9" ht="12" customHeight="1" x14ac:dyDescent="0.25">
      <c r="A133" s="321" t="s">
        <v>342</v>
      </c>
      <c r="B133" s="315" t="s">
        <v>445</v>
      </c>
      <c r="C133" s="359"/>
      <c r="D133" s="359"/>
      <c r="E133" s="342"/>
    </row>
    <row r="134" spans="1:9" ht="12" customHeight="1" thickBot="1" x14ac:dyDescent="0.3">
      <c r="A134" s="319" t="s">
        <v>344</v>
      </c>
      <c r="B134" s="313" t="s">
        <v>446</v>
      </c>
      <c r="C134" s="359"/>
      <c r="D134" s="359"/>
      <c r="E134" s="342"/>
    </row>
    <row r="135" spans="1:9" ht="12" customHeight="1" thickBot="1" x14ac:dyDescent="0.3">
      <c r="A135" s="326" t="s">
        <v>12</v>
      </c>
      <c r="B135" s="334" t="s">
        <v>447</v>
      </c>
      <c r="C135" s="364">
        <f>+C136+C137+C138+C139</f>
        <v>0</v>
      </c>
      <c r="D135" s="364">
        <f>+D136+D137+D138+D139</f>
        <v>0</v>
      </c>
      <c r="E135" s="377">
        <f>+E136+E137+E138+E139</f>
        <v>0</v>
      </c>
    </row>
    <row r="136" spans="1:9" ht="12" customHeight="1" x14ac:dyDescent="0.25">
      <c r="A136" s="321" t="s">
        <v>66</v>
      </c>
      <c r="B136" s="315" t="s">
        <v>448</v>
      </c>
      <c r="C136" s="359"/>
      <c r="D136" s="359"/>
      <c r="E136" s="342"/>
    </row>
    <row r="137" spans="1:9" ht="12" customHeight="1" x14ac:dyDescent="0.25">
      <c r="A137" s="321" t="s">
        <v>67</v>
      </c>
      <c r="B137" s="315" t="s">
        <v>449</v>
      </c>
      <c r="C137" s="359"/>
      <c r="D137" s="359"/>
      <c r="E137" s="342"/>
    </row>
    <row r="138" spans="1:9" ht="12" customHeight="1" x14ac:dyDescent="0.25">
      <c r="A138" s="321" t="s">
        <v>351</v>
      </c>
      <c r="B138" s="315" t="s">
        <v>450</v>
      </c>
      <c r="C138" s="359"/>
      <c r="D138" s="359"/>
      <c r="E138" s="342"/>
    </row>
    <row r="139" spans="1:9" ht="12" customHeight="1" thickBot="1" x14ac:dyDescent="0.3">
      <c r="A139" s="319" t="s">
        <v>353</v>
      </c>
      <c r="B139" s="313" t="s">
        <v>451</v>
      </c>
      <c r="C139" s="359"/>
      <c r="D139" s="359"/>
      <c r="E139" s="342"/>
    </row>
    <row r="140" spans="1:9" ht="15" customHeight="1" thickBot="1" x14ac:dyDescent="0.3">
      <c r="A140" s="326" t="s">
        <v>13</v>
      </c>
      <c r="B140" s="334" t="s">
        <v>452</v>
      </c>
      <c r="C140" s="78">
        <f>+C141+C142+C143+C144</f>
        <v>0</v>
      </c>
      <c r="D140" s="78">
        <f>+D141+D142+D143+D144</f>
        <v>0</v>
      </c>
      <c r="E140" s="310">
        <f>+E141+E142+E143+E144</f>
        <v>0</v>
      </c>
      <c r="F140" s="375"/>
      <c r="G140" s="376"/>
      <c r="H140" s="376"/>
      <c r="I140" s="376"/>
    </row>
    <row r="141" spans="1:9" s="368" customFormat="1" ht="12.95" customHeight="1" x14ac:dyDescent="0.2">
      <c r="A141" s="321" t="s">
        <v>128</v>
      </c>
      <c r="B141" s="315" t="s">
        <v>453</v>
      </c>
      <c r="C141" s="359"/>
      <c r="D141" s="359"/>
      <c r="E141" s="342"/>
    </row>
    <row r="142" spans="1:9" ht="12.75" customHeight="1" x14ac:dyDescent="0.25">
      <c r="A142" s="321" t="s">
        <v>129</v>
      </c>
      <c r="B142" s="315" t="s">
        <v>454</v>
      </c>
      <c r="C142" s="359"/>
      <c r="D142" s="359"/>
      <c r="E142" s="342"/>
    </row>
    <row r="143" spans="1:9" ht="12.75" customHeight="1" x14ac:dyDescent="0.25">
      <c r="A143" s="321" t="s">
        <v>153</v>
      </c>
      <c r="B143" s="315" t="s">
        <v>455</v>
      </c>
      <c r="C143" s="359"/>
      <c r="D143" s="359"/>
      <c r="E143" s="342"/>
    </row>
    <row r="144" spans="1:9" ht="12.75" customHeight="1" thickBot="1" x14ac:dyDescent="0.3">
      <c r="A144" s="321" t="s">
        <v>359</v>
      </c>
      <c r="B144" s="315" t="s">
        <v>456</v>
      </c>
      <c r="C144" s="359"/>
      <c r="D144" s="359"/>
      <c r="E144" s="342"/>
    </row>
    <row r="145" spans="1:5" ht="16.5" thickBot="1" x14ac:dyDescent="0.3">
      <c r="A145" s="326" t="s">
        <v>14</v>
      </c>
      <c r="B145" s="334" t="s">
        <v>457</v>
      </c>
      <c r="C145" s="308">
        <f>+C126+C130+C135+C140</f>
        <v>0</v>
      </c>
      <c r="D145" s="308">
        <f>+D126+D130+D135+D140</f>
        <v>0</v>
      </c>
      <c r="E145" s="309">
        <f>+E126+E130+E135+E140</f>
        <v>0</v>
      </c>
    </row>
    <row r="146" spans="1:5" ht="16.5" thickBot="1" x14ac:dyDescent="0.3">
      <c r="A146" s="351" t="s">
        <v>15</v>
      </c>
      <c r="B146" s="354" t="s">
        <v>458</v>
      </c>
      <c r="C146" s="308">
        <f>+C125+C145</f>
        <v>0</v>
      </c>
      <c r="D146" s="308">
        <f>+D125+D145</f>
        <v>0</v>
      </c>
      <c r="E146" s="678">
        <f>+E125+E145</f>
        <v>0</v>
      </c>
    </row>
    <row r="148" spans="1:5" ht="18.75" customHeight="1" x14ac:dyDescent="0.25">
      <c r="A148" s="715" t="s">
        <v>459</v>
      </c>
      <c r="B148" s="715"/>
      <c r="C148" s="715"/>
      <c r="D148" s="715"/>
      <c r="E148" s="715"/>
    </row>
    <row r="149" spans="1:5" ht="13.5" customHeight="1" thickBot="1" x14ac:dyDescent="0.3">
      <c r="A149" s="336" t="s">
        <v>110</v>
      </c>
      <c r="B149" s="336"/>
      <c r="C149" s="366"/>
      <c r="E149" s="353" t="str">
        <f>E88</f>
        <v>Forintban!</v>
      </c>
    </row>
    <row r="150" spans="1:5" ht="21.75" thickBot="1" x14ac:dyDescent="0.3">
      <c r="A150" s="326">
        <v>1</v>
      </c>
      <c r="B150" s="329" t="s">
        <v>460</v>
      </c>
      <c r="C150" s="352">
        <f>+C61-C125</f>
        <v>0</v>
      </c>
      <c r="D150" s="352">
        <f>+D61-D125</f>
        <v>0</v>
      </c>
      <c r="E150" s="352">
        <f>+E61-E125</f>
        <v>0</v>
      </c>
    </row>
    <row r="151" spans="1:5" ht="21.75" thickBot="1" x14ac:dyDescent="0.3">
      <c r="A151" s="326" t="s">
        <v>7</v>
      </c>
      <c r="B151" s="329" t="s">
        <v>461</v>
      </c>
      <c r="C151" s="352">
        <f>+C84-C145</f>
        <v>0</v>
      </c>
      <c r="D151" s="352">
        <f>+D84-D145</f>
        <v>0</v>
      </c>
      <c r="E151" s="352">
        <f>+E84-E145</f>
        <v>0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355" customFormat="1" ht="12.75" customHeight="1" x14ac:dyDescent="0.25">
      <c r="C161" s="356"/>
      <c r="D161" s="356"/>
      <c r="E161" s="356"/>
    </row>
  </sheetData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2017. ÉVI ZÁRSZÁMADÁS
ÖNKÉNT VÁLLALT FELADATAINAK MÉRLEGE
&amp;R&amp;"Times New Roman CE,Félkövér dőlt"&amp;11 1.3. melléklet a ....../2018. (......)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1A87-6A8F-4E5E-9602-3EE0F944E289}">
  <sheetPr>
    <tabColor rgb="FF92D050"/>
  </sheetPr>
  <dimension ref="A1:I161"/>
  <sheetViews>
    <sheetView tabSelected="1" view="pageLayout" topLeftCell="A87" zoomScaleNormal="130" zoomScaleSheetLayoutView="100" workbookViewId="0">
      <selection activeCell="C100" sqref="C100"/>
    </sheetView>
  </sheetViews>
  <sheetFormatPr defaultRowHeight="15.75" x14ac:dyDescent="0.25"/>
  <cols>
    <col min="1" max="1" width="9.5" style="355" customWidth="1"/>
    <col min="2" max="2" width="60.83203125" style="355" customWidth="1"/>
    <col min="3" max="5" width="15.83203125" style="356" customWidth="1"/>
    <col min="6" max="16384" width="9.33203125" style="366"/>
  </cols>
  <sheetData>
    <row r="1" spans="1:5" ht="15.95" customHeight="1" x14ac:dyDescent="0.25">
      <c r="A1" s="716" t="s">
        <v>3</v>
      </c>
      <c r="B1" s="716"/>
      <c r="C1" s="716"/>
      <c r="D1" s="716"/>
      <c r="E1" s="716"/>
    </row>
    <row r="2" spans="1:5" ht="15.95" customHeight="1" thickBot="1" x14ac:dyDescent="0.3">
      <c r="A2" s="44" t="s">
        <v>108</v>
      </c>
      <c r="B2" s="44"/>
      <c r="C2" s="353"/>
      <c r="D2" s="353"/>
      <c r="E2" s="353" t="str">
        <f>'1.3.sz.mell.'!E2</f>
        <v>Forintban!</v>
      </c>
    </row>
    <row r="3" spans="1:5" ht="15.95" customHeight="1" x14ac:dyDescent="0.25">
      <c r="A3" s="717" t="s">
        <v>56</v>
      </c>
      <c r="B3" s="719" t="s">
        <v>5</v>
      </c>
      <c r="C3" s="721" t="str">
        <f>+'1.1.sz.mell.'!C3:E3</f>
        <v>2017. évi</v>
      </c>
      <c r="D3" s="721"/>
      <c r="E3" s="722"/>
    </row>
    <row r="4" spans="1:5" ht="38.1" customHeight="1" thickBot="1" x14ac:dyDescent="0.3">
      <c r="A4" s="718"/>
      <c r="B4" s="720"/>
      <c r="C4" s="46" t="s">
        <v>171</v>
      </c>
      <c r="D4" s="46" t="s">
        <v>176</v>
      </c>
      <c r="E4" s="47" t="s">
        <v>177</v>
      </c>
    </row>
    <row r="5" spans="1:5" s="367" customFormat="1" ht="12" customHeight="1" thickBot="1" x14ac:dyDescent="0.25">
      <c r="A5" s="331" t="s">
        <v>405</v>
      </c>
      <c r="B5" s="332" t="s">
        <v>406</v>
      </c>
      <c r="C5" s="332" t="s">
        <v>407</v>
      </c>
      <c r="D5" s="332" t="s">
        <v>408</v>
      </c>
      <c r="E5" s="378" t="s">
        <v>409</v>
      </c>
    </row>
    <row r="6" spans="1:5" s="368" customFormat="1" ht="12" customHeight="1" thickBot="1" x14ac:dyDescent="0.25">
      <c r="A6" s="326" t="s">
        <v>6</v>
      </c>
      <c r="B6" s="327" t="s">
        <v>300</v>
      </c>
      <c r="C6" s="358">
        <f>SUM(C7:C12)</f>
        <v>0</v>
      </c>
      <c r="D6" s="358">
        <f>SUM(D7:D12)</f>
        <v>0</v>
      </c>
      <c r="E6" s="341">
        <f>SUM(E7:E12)</f>
        <v>0</v>
      </c>
    </row>
    <row r="7" spans="1:5" s="368" customFormat="1" ht="12" customHeight="1" x14ac:dyDescent="0.2">
      <c r="A7" s="321" t="s">
        <v>68</v>
      </c>
      <c r="B7" s="369" t="s">
        <v>301</v>
      </c>
      <c r="C7" s="360"/>
      <c r="D7" s="360"/>
      <c r="E7" s="343"/>
    </row>
    <row r="8" spans="1:5" s="368" customFormat="1" ht="12" customHeight="1" x14ac:dyDescent="0.2">
      <c r="A8" s="320" t="s">
        <v>69</v>
      </c>
      <c r="B8" s="370" t="s">
        <v>302</v>
      </c>
      <c r="C8" s="359"/>
      <c r="D8" s="359"/>
      <c r="E8" s="342"/>
    </row>
    <row r="9" spans="1:5" s="368" customFormat="1" ht="12" customHeight="1" x14ac:dyDescent="0.2">
      <c r="A9" s="320" t="s">
        <v>70</v>
      </c>
      <c r="B9" s="370" t="s">
        <v>303</v>
      </c>
      <c r="C9" s="359"/>
      <c r="D9" s="359"/>
      <c r="E9" s="342"/>
    </row>
    <row r="10" spans="1:5" s="368" customFormat="1" ht="12" customHeight="1" x14ac:dyDescent="0.2">
      <c r="A10" s="320" t="s">
        <v>71</v>
      </c>
      <c r="B10" s="370" t="s">
        <v>304</v>
      </c>
      <c r="C10" s="359"/>
      <c r="D10" s="359"/>
      <c r="E10" s="342"/>
    </row>
    <row r="11" spans="1:5" s="368" customFormat="1" ht="12" customHeight="1" x14ac:dyDescent="0.2">
      <c r="A11" s="320" t="s">
        <v>104</v>
      </c>
      <c r="B11" s="370" t="s">
        <v>305</v>
      </c>
      <c r="C11" s="359"/>
      <c r="D11" s="359"/>
      <c r="E11" s="342"/>
    </row>
    <row r="12" spans="1:5" s="368" customFormat="1" ht="12" customHeight="1" thickBot="1" x14ac:dyDescent="0.25">
      <c r="A12" s="322" t="s">
        <v>72</v>
      </c>
      <c r="B12" s="371" t="s">
        <v>306</v>
      </c>
      <c r="C12" s="361"/>
      <c r="D12" s="361"/>
      <c r="E12" s="344"/>
    </row>
    <row r="13" spans="1:5" s="368" customFormat="1" ht="12" customHeight="1" thickBot="1" x14ac:dyDescent="0.25">
      <c r="A13" s="326" t="s">
        <v>7</v>
      </c>
      <c r="B13" s="348" t="s">
        <v>307</v>
      </c>
      <c r="C13" s="358">
        <f>SUM(C14:C18)</f>
        <v>0</v>
      </c>
      <c r="D13" s="358">
        <f>SUM(D14:D18)</f>
        <v>0</v>
      </c>
      <c r="E13" s="341">
        <f>SUM(E14:E18)</f>
        <v>0</v>
      </c>
    </row>
    <row r="14" spans="1:5" s="368" customFormat="1" ht="12" customHeight="1" x14ac:dyDescent="0.2">
      <c r="A14" s="321" t="s">
        <v>74</v>
      </c>
      <c r="B14" s="369" t="s">
        <v>308</v>
      </c>
      <c r="C14" s="360"/>
      <c r="D14" s="360"/>
      <c r="E14" s="343"/>
    </row>
    <row r="15" spans="1:5" s="368" customFormat="1" ht="12" customHeight="1" x14ac:dyDescent="0.2">
      <c r="A15" s="320" t="s">
        <v>75</v>
      </c>
      <c r="B15" s="370" t="s">
        <v>309</v>
      </c>
      <c r="C15" s="359"/>
      <c r="D15" s="359"/>
      <c r="E15" s="342"/>
    </row>
    <row r="16" spans="1:5" s="368" customFormat="1" ht="12" customHeight="1" x14ac:dyDescent="0.2">
      <c r="A16" s="320" t="s">
        <v>76</v>
      </c>
      <c r="B16" s="370" t="s">
        <v>310</v>
      </c>
      <c r="C16" s="359"/>
      <c r="D16" s="359"/>
      <c r="E16" s="342"/>
    </row>
    <row r="17" spans="1:5" s="368" customFormat="1" ht="12" customHeight="1" x14ac:dyDescent="0.2">
      <c r="A17" s="320" t="s">
        <v>77</v>
      </c>
      <c r="B17" s="370" t="s">
        <v>311</v>
      </c>
      <c r="C17" s="359"/>
      <c r="D17" s="359"/>
      <c r="E17" s="342"/>
    </row>
    <row r="18" spans="1:5" s="368" customFormat="1" ht="12" customHeight="1" x14ac:dyDescent="0.2">
      <c r="A18" s="320" t="s">
        <v>78</v>
      </c>
      <c r="B18" s="370" t="s">
        <v>312</v>
      </c>
      <c r="C18" s="359"/>
      <c r="D18" s="359"/>
      <c r="E18" s="342"/>
    </row>
    <row r="19" spans="1:5" s="368" customFormat="1" ht="12" customHeight="1" thickBot="1" x14ac:dyDescent="0.25">
      <c r="A19" s="322" t="s">
        <v>85</v>
      </c>
      <c r="B19" s="371" t="s">
        <v>313</v>
      </c>
      <c r="C19" s="361"/>
      <c r="D19" s="361"/>
      <c r="E19" s="344"/>
    </row>
    <row r="20" spans="1:5" s="368" customFormat="1" ht="12" customHeight="1" thickBot="1" x14ac:dyDescent="0.25">
      <c r="A20" s="326" t="s">
        <v>8</v>
      </c>
      <c r="B20" s="327" t="s">
        <v>314</v>
      </c>
      <c r="C20" s="358">
        <f>SUM(C21:C25)</f>
        <v>0</v>
      </c>
      <c r="D20" s="358">
        <f>SUM(D21:D25)</f>
        <v>0</v>
      </c>
      <c r="E20" s="341">
        <f>SUM(E21:E25)</f>
        <v>0</v>
      </c>
    </row>
    <row r="21" spans="1:5" s="368" customFormat="1" ht="12" customHeight="1" x14ac:dyDescent="0.2">
      <c r="A21" s="321" t="s">
        <v>57</v>
      </c>
      <c r="B21" s="369" t="s">
        <v>315</v>
      </c>
      <c r="C21" s="360"/>
      <c r="D21" s="360"/>
      <c r="E21" s="343"/>
    </row>
    <row r="22" spans="1:5" s="368" customFormat="1" ht="12" customHeight="1" x14ac:dyDescent="0.2">
      <c r="A22" s="320" t="s">
        <v>58</v>
      </c>
      <c r="B22" s="370" t="s">
        <v>316</v>
      </c>
      <c r="C22" s="359"/>
      <c r="D22" s="359"/>
      <c r="E22" s="342"/>
    </row>
    <row r="23" spans="1:5" s="368" customFormat="1" ht="12" customHeight="1" x14ac:dyDescent="0.2">
      <c r="A23" s="320" t="s">
        <v>59</v>
      </c>
      <c r="B23" s="370" t="s">
        <v>317</v>
      </c>
      <c r="C23" s="359"/>
      <c r="D23" s="359"/>
      <c r="E23" s="342"/>
    </row>
    <row r="24" spans="1:5" s="368" customFormat="1" ht="12" customHeight="1" x14ac:dyDescent="0.2">
      <c r="A24" s="320" t="s">
        <v>60</v>
      </c>
      <c r="B24" s="370" t="s">
        <v>318</v>
      </c>
      <c r="C24" s="359"/>
      <c r="D24" s="359"/>
      <c r="E24" s="342"/>
    </row>
    <row r="25" spans="1:5" s="368" customFormat="1" ht="12" customHeight="1" x14ac:dyDescent="0.2">
      <c r="A25" s="320" t="s">
        <v>118</v>
      </c>
      <c r="B25" s="370" t="s">
        <v>319</v>
      </c>
      <c r="C25" s="359"/>
      <c r="D25" s="359"/>
      <c r="E25" s="342"/>
    </row>
    <row r="26" spans="1:5" s="368" customFormat="1" ht="12" customHeight="1" thickBot="1" x14ac:dyDescent="0.25">
      <c r="A26" s="322" t="s">
        <v>119</v>
      </c>
      <c r="B26" s="371" t="s">
        <v>320</v>
      </c>
      <c r="C26" s="361"/>
      <c r="D26" s="361"/>
      <c r="E26" s="344"/>
    </row>
    <row r="27" spans="1:5" s="368" customFormat="1" ht="12" customHeight="1" thickBot="1" x14ac:dyDescent="0.25">
      <c r="A27" s="326" t="s">
        <v>120</v>
      </c>
      <c r="B27" s="327" t="s">
        <v>715</v>
      </c>
      <c r="C27" s="364">
        <f>SUM(C28:C33)</f>
        <v>0</v>
      </c>
      <c r="D27" s="364">
        <f>SUM(D28:D33)</f>
        <v>0</v>
      </c>
      <c r="E27" s="377">
        <f>SUM(E28:E33)</f>
        <v>0</v>
      </c>
    </row>
    <row r="28" spans="1:5" s="368" customFormat="1" ht="12" customHeight="1" x14ac:dyDescent="0.2">
      <c r="A28" s="321" t="s">
        <v>321</v>
      </c>
      <c r="B28" s="369" t="s">
        <v>719</v>
      </c>
      <c r="C28" s="360"/>
      <c r="D28" s="360">
        <f>+D29+D30</f>
        <v>0</v>
      </c>
      <c r="E28" s="343">
        <f>+E29+E30</f>
        <v>0</v>
      </c>
    </row>
    <row r="29" spans="1:5" s="368" customFormat="1" ht="12" customHeight="1" x14ac:dyDescent="0.2">
      <c r="A29" s="320" t="s">
        <v>322</v>
      </c>
      <c r="B29" s="370" t="s">
        <v>720</v>
      </c>
      <c r="C29" s="359"/>
      <c r="D29" s="359"/>
      <c r="E29" s="342"/>
    </row>
    <row r="30" spans="1:5" s="368" customFormat="1" ht="12" customHeight="1" x14ac:dyDescent="0.2">
      <c r="A30" s="320" t="s">
        <v>323</v>
      </c>
      <c r="B30" s="370" t="s">
        <v>721</v>
      </c>
      <c r="C30" s="359"/>
      <c r="D30" s="359"/>
      <c r="E30" s="342"/>
    </row>
    <row r="31" spans="1:5" s="368" customFormat="1" ht="12" customHeight="1" x14ac:dyDescent="0.2">
      <c r="A31" s="320" t="s">
        <v>716</v>
      </c>
      <c r="B31" s="370" t="s">
        <v>722</v>
      </c>
      <c r="C31" s="359"/>
      <c r="D31" s="359"/>
      <c r="E31" s="342"/>
    </row>
    <row r="32" spans="1:5" s="368" customFormat="1" ht="12" customHeight="1" x14ac:dyDescent="0.2">
      <c r="A32" s="320" t="s">
        <v>717</v>
      </c>
      <c r="B32" s="370" t="s">
        <v>324</v>
      </c>
      <c r="C32" s="359"/>
      <c r="D32" s="359"/>
      <c r="E32" s="342"/>
    </row>
    <row r="33" spans="1:5" s="368" customFormat="1" ht="12" customHeight="1" thickBot="1" x14ac:dyDescent="0.25">
      <c r="A33" s="322" t="s">
        <v>718</v>
      </c>
      <c r="B33" s="350" t="s">
        <v>325</v>
      </c>
      <c r="C33" s="361"/>
      <c r="D33" s="361"/>
      <c r="E33" s="344"/>
    </row>
    <row r="34" spans="1:5" s="368" customFormat="1" ht="12" customHeight="1" thickBot="1" x14ac:dyDescent="0.25">
      <c r="A34" s="326" t="s">
        <v>10</v>
      </c>
      <c r="B34" s="327" t="s">
        <v>326</v>
      </c>
      <c r="C34" s="358">
        <f>SUM(C35:C44)</f>
        <v>0</v>
      </c>
      <c r="D34" s="358">
        <f>SUM(D35:D44)</f>
        <v>0</v>
      </c>
      <c r="E34" s="341">
        <f>SUM(E35:E44)</f>
        <v>0</v>
      </c>
    </row>
    <row r="35" spans="1:5" s="368" customFormat="1" ht="12" customHeight="1" x14ac:dyDescent="0.2">
      <c r="A35" s="321" t="s">
        <v>61</v>
      </c>
      <c r="B35" s="369" t="s">
        <v>327</v>
      </c>
      <c r="C35" s="360"/>
      <c r="D35" s="360"/>
      <c r="E35" s="343"/>
    </row>
    <row r="36" spans="1:5" s="368" customFormat="1" ht="12" customHeight="1" x14ac:dyDescent="0.2">
      <c r="A36" s="320" t="s">
        <v>62</v>
      </c>
      <c r="B36" s="370" t="s">
        <v>328</v>
      </c>
      <c r="C36" s="359"/>
      <c r="D36" s="359"/>
      <c r="E36" s="342"/>
    </row>
    <row r="37" spans="1:5" s="368" customFormat="1" ht="12" customHeight="1" x14ac:dyDescent="0.2">
      <c r="A37" s="320" t="s">
        <v>63</v>
      </c>
      <c r="B37" s="370" t="s">
        <v>329</v>
      </c>
      <c r="C37" s="359"/>
      <c r="D37" s="359"/>
      <c r="E37" s="342"/>
    </row>
    <row r="38" spans="1:5" s="368" customFormat="1" ht="12" customHeight="1" x14ac:dyDescent="0.2">
      <c r="A38" s="320" t="s">
        <v>122</v>
      </c>
      <c r="B38" s="370" t="s">
        <v>330</v>
      </c>
      <c r="C38" s="359"/>
      <c r="D38" s="359"/>
      <c r="E38" s="342"/>
    </row>
    <row r="39" spans="1:5" s="368" customFormat="1" ht="12" customHeight="1" x14ac:dyDescent="0.2">
      <c r="A39" s="320" t="s">
        <v>123</v>
      </c>
      <c r="B39" s="370" t="s">
        <v>331</v>
      </c>
      <c r="C39" s="359"/>
      <c r="D39" s="359"/>
      <c r="E39" s="342"/>
    </row>
    <row r="40" spans="1:5" s="368" customFormat="1" ht="12" customHeight="1" x14ac:dyDescent="0.2">
      <c r="A40" s="320" t="s">
        <v>124</v>
      </c>
      <c r="B40" s="370" t="s">
        <v>332</v>
      </c>
      <c r="C40" s="359"/>
      <c r="D40" s="359"/>
      <c r="E40" s="342"/>
    </row>
    <row r="41" spans="1:5" s="368" customFormat="1" ht="12" customHeight="1" x14ac:dyDescent="0.2">
      <c r="A41" s="320" t="s">
        <v>125</v>
      </c>
      <c r="B41" s="370" t="s">
        <v>333</v>
      </c>
      <c r="C41" s="359"/>
      <c r="D41" s="359"/>
      <c r="E41" s="342"/>
    </row>
    <row r="42" spans="1:5" s="368" customFormat="1" ht="12" customHeight="1" x14ac:dyDescent="0.2">
      <c r="A42" s="320" t="s">
        <v>126</v>
      </c>
      <c r="B42" s="370" t="s">
        <v>334</v>
      </c>
      <c r="C42" s="359"/>
      <c r="D42" s="359"/>
      <c r="E42" s="342"/>
    </row>
    <row r="43" spans="1:5" s="368" customFormat="1" ht="12" customHeight="1" x14ac:dyDescent="0.2">
      <c r="A43" s="320" t="s">
        <v>335</v>
      </c>
      <c r="B43" s="370" t="s">
        <v>336</v>
      </c>
      <c r="C43" s="362"/>
      <c r="D43" s="362"/>
      <c r="E43" s="345"/>
    </row>
    <row r="44" spans="1:5" s="368" customFormat="1" ht="12" customHeight="1" thickBot="1" x14ac:dyDescent="0.25">
      <c r="A44" s="322" t="s">
        <v>337</v>
      </c>
      <c r="B44" s="371" t="s">
        <v>338</v>
      </c>
      <c r="C44" s="363"/>
      <c r="D44" s="363"/>
      <c r="E44" s="346"/>
    </row>
    <row r="45" spans="1:5" s="368" customFormat="1" ht="12" customHeight="1" thickBot="1" x14ac:dyDescent="0.25">
      <c r="A45" s="326" t="s">
        <v>11</v>
      </c>
      <c r="B45" s="327" t="s">
        <v>339</v>
      </c>
      <c r="C45" s="358">
        <f>SUM(C46:C50)</f>
        <v>0</v>
      </c>
      <c r="D45" s="358">
        <f>SUM(D46:D50)</f>
        <v>0</v>
      </c>
      <c r="E45" s="341">
        <f>SUM(E46:E50)</f>
        <v>0</v>
      </c>
    </row>
    <row r="46" spans="1:5" s="368" customFormat="1" ht="12" customHeight="1" x14ac:dyDescent="0.2">
      <c r="A46" s="321" t="s">
        <v>64</v>
      </c>
      <c r="B46" s="369" t="s">
        <v>340</v>
      </c>
      <c r="C46" s="379"/>
      <c r="D46" s="379"/>
      <c r="E46" s="347"/>
    </row>
    <row r="47" spans="1:5" s="368" customFormat="1" ht="12" customHeight="1" x14ac:dyDescent="0.2">
      <c r="A47" s="320" t="s">
        <v>65</v>
      </c>
      <c r="B47" s="370" t="s">
        <v>341</v>
      </c>
      <c r="C47" s="362"/>
      <c r="D47" s="362"/>
      <c r="E47" s="345"/>
    </row>
    <row r="48" spans="1:5" s="368" customFormat="1" ht="12" customHeight="1" x14ac:dyDescent="0.2">
      <c r="A48" s="320" t="s">
        <v>342</v>
      </c>
      <c r="B48" s="370" t="s">
        <v>343</v>
      </c>
      <c r="C48" s="362"/>
      <c r="D48" s="362"/>
      <c r="E48" s="345"/>
    </row>
    <row r="49" spans="1:5" s="368" customFormat="1" ht="12" customHeight="1" x14ac:dyDescent="0.2">
      <c r="A49" s="320" t="s">
        <v>344</v>
      </c>
      <c r="B49" s="370" t="s">
        <v>345</v>
      </c>
      <c r="C49" s="362"/>
      <c r="D49" s="362"/>
      <c r="E49" s="345"/>
    </row>
    <row r="50" spans="1:5" s="368" customFormat="1" ht="12" customHeight="1" thickBot="1" x14ac:dyDescent="0.25">
      <c r="A50" s="322" t="s">
        <v>346</v>
      </c>
      <c r="B50" s="371" t="s">
        <v>347</v>
      </c>
      <c r="C50" s="363"/>
      <c r="D50" s="363"/>
      <c r="E50" s="346"/>
    </row>
    <row r="51" spans="1:5" s="368" customFormat="1" ht="17.25" customHeight="1" thickBot="1" x14ac:dyDescent="0.25">
      <c r="A51" s="326" t="s">
        <v>127</v>
      </c>
      <c r="B51" s="327" t="s">
        <v>348</v>
      </c>
      <c r="C51" s="358">
        <f>SUM(C52:C54)</f>
        <v>0</v>
      </c>
      <c r="D51" s="358">
        <f>SUM(D52:D54)</f>
        <v>0</v>
      </c>
      <c r="E51" s="341">
        <f>SUM(E52:E54)</f>
        <v>0</v>
      </c>
    </row>
    <row r="52" spans="1:5" s="368" customFormat="1" ht="12" customHeight="1" x14ac:dyDescent="0.2">
      <c r="A52" s="321" t="s">
        <v>66</v>
      </c>
      <c r="B52" s="369" t="s">
        <v>349</v>
      </c>
      <c r="C52" s="360"/>
      <c r="D52" s="360"/>
      <c r="E52" s="343"/>
    </row>
    <row r="53" spans="1:5" s="368" customFormat="1" ht="12" customHeight="1" x14ac:dyDescent="0.2">
      <c r="A53" s="320" t="s">
        <v>67</v>
      </c>
      <c r="B53" s="370" t="s">
        <v>350</v>
      </c>
      <c r="C53" s="359"/>
      <c r="D53" s="359"/>
      <c r="E53" s="342"/>
    </row>
    <row r="54" spans="1:5" s="368" customFormat="1" ht="12" customHeight="1" x14ac:dyDescent="0.2">
      <c r="A54" s="320" t="s">
        <v>351</v>
      </c>
      <c r="B54" s="370" t="s">
        <v>352</v>
      </c>
      <c r="C54" s="359"/>
      <c r="D54" s="359"/>
      <c r="E54" s="342"/>
    </row>
    <row r="55" spans="1:5" s="368" customFormat="1" ht="12" customHeight="1" thickBot="1" x14ac:dyDescent="0.25">
      <c r="A55" s="322" t="s">
        <v>353</v>
      </c>
      <c r="B55" s="371" t="s">
        <v>354</v>
      </c>
      <c r="C55" s="361"/>
      <c r="D55" s="361"/>
      <c r="E55" s="344"/>
    </row>
    <row r="56" spans="1:5" s="368" customFormat="1" ht="12" customHeight="1" thickBot="1" x14ac:dyDescent="0.25">
      <c r="A56" s="326" t="s">
        <v>13</v>
      </c>
      <c r="B56" s="348" t="s">
        <v>355</v>
      </c>
      <c r="C56" s="358">
        <f>SUM(C57:C59)</f>
        <v>0</v>
      </c>
      <c r="D56" s="358">
        <f>SUM(D57:D59)</f>
        <v>0</v>
      </c>
      <c r="E56" s="341">
        <f>SUM(E57:E59)</f>
        <v>0</v>
      </c>
    </row>
    <row r="57" spans="1:5" s="368" customFormat="1" ht="12" customHeight="1" x14ac:dyDescent="0.2">
      <c r="A57" s="321" t="s">
        <v>128</v>
      </c>
      <c r="B57" s="369" t="s">
        <v>356</v>
      </c>
      <c r="C57" s="362"/>
      <c r="D57" s="362"/>
      <c r="E57" s="345"/>
    </row>
    <row r="58" spans="1:5" s="368" customFormat="1" ht="12" customHeight="1" x14ac:dyDescent="0.2">
      <c r="A58" s="320" t="s">
        <v>129</v>
      </c>
      <c r="B58" s="370" t="s">
        <v>357</v>
      </c>
      <c r="C58" s="362"/>
      <c r="D58" s="362"/>
      <c r="E58" s="345"/>
    </row>
    <row r="59" spans="1:5" s="368" customFormat="1" ht="12" customHeight="1" x14ac:dyDescent="0.2">
      <c r="A59" s="320" t="s">
        <v>153</v>
      </c>
      <c r="B59" s="370" t="s">
        <v>358</v>
      </c>
      <c r="C59" s="362"/>
      <c r="D59" s="362"/>
      <c r="E59" s="345"/>
    </row>
    <row r="60" spans="1:5" s="368" customFormat="1" ht="12" customHeight="1" thickBot="1" x14ac:dyDescent="0.25">
      <c r="A60" s="322" t="s">
        <v>359</v>
      </c>
      <c r="B60" s="371" t="s">
        <v>360</v>
      </c>
      <c r="C60" s="362"/>
      <c r="D60" s="362"/>
      <c r="E60" s="345"/>
    </row>
    <row r="61" spans="1:5" s="368" customFormat="1" ht="12" customHeight="1" thickBot="1" x14ac:dyDescent="0.25">
      <c r="A61" s="326" t="s">
        <v>14</v>
      </c>
      <c r="B61" s="327" t="s">
        <v>361</v>
      </c>
      <c r="C61" s="364">
        <f>+C6+C13+C20+C27+C34+C45+C51+C56</f>
        <v>0</v>
      </c>
      <c r="D61" s="364">
        <f>+D6+D13+D20+D27+D34+D45+D51+D56</f>
        <v>0</v>
      </c>
      <c r="E61" s="377">
        <f>+E6+E13+E20+E27+E34+E45+E51+E56</f>
        <v>0</v>
      </c>
    </row>
    <row r="62" spans="1:5" s="368" customFormat="1" ht="12" customHeight="1" thickBot="1" x14ac:dyDescent="0.25">
      <c r="A62" s="380" t="s">
        <v>362</v>
      </c>
      <c r="B62" s="348" t="s">
        <v>363</v>
      </c>
      <c r="C62" s="358">
        <f>+C63+C64+C65</f>
        <v>0</v>
      </c>
      <c r="D62" s="358">
        <f>+D63+D64+D65</f>
        <v>0</v>
      </c>
      <c r="E62" s="341">
        <f>+E63+E64+E65</f>
        <v>0</v>
      </c>
    </row>
    <row r="63" spans="1:5" s="368" customFormat="1" ht="12" customHeight="1" x14ac:dyDescent="0.2">
      <c r="A63" s="321" t="s">
        <v>364</v>
      </c>
      <c r="B63" s="369" t="s">
        <v>365</v>
      </c>
      <c r="C63" s="362"/>
      <c r="D63" s="362"/>
      <c r="E63" s="345"/>
    </row>
    <row r="64" spans="1:5" s="368" customFormat="1" ht="12" customHeight="1" x14ac:dyDescent="0.2">
      <c r="A64" s="320" t="s">
        <v>366</v>
      </c>
      <c r="B64" s="370" t="s">
        <v>367</v>
      </c>
      <c r="C64" s="362"/>
      <c r="D64" s="362"/>
      <c r="E64" s="345"/>
    </row>
    <row r="65" spans="1:5" s="368" customFormat="1" ht="12" customHeight="1" thickBot="1" x14ac:dyDescent="0.25">
      <c r="A65" s="322" t="s">
        <v>368</v>
      </c>
      <c r="B65" s="306" t="s">
        <v>410</v>
      </c>
      <c r="C65" s="362"/>
      <c r="D65" s="362"/>
      <c r="E65" s="345"/>
    </row>
    <row r="66" spans="1:5" s="368" customFormat="1" ht="12" customHeight="1" thickBot="1" x14ac:dyDescent="0.25">
      <c r="A66" s="380" t="s">
        <v>370</v>
      </c>
      <c r="B66" s="348" t="s">
        <v>371</v>
      </c>
      <c r="C66" s="358">
        <f>+C67+C68+C69+C70</f>
        <v>0</v>
      </c>
      <c r="D66" s="358">
        <f>+D67+D68+D69+D70</f>
        <v>0</v>
      </c>
      <c r="E66" s="341">
        <f>+E67+E68+E69+E70</f>
        <v>0</v>
      </c>
    </row>
    <row r="67" spans="1:5" s="368" customFormat="1" ht="13.5" customHeight="1" x14ac:dyDescent="0.2">
      <c r="A67" s="321" t="s">
        <v>105</v>
      </c>
      <c r="B67" s="667" t="s">
        <v>372</v>
      </c>
      <c r="C67" s="362"/>
      <c r="D67" s="362"/>
      <c r="E67" s="345"/>
    </row>
    <row r="68" spans="1:5" s="368" customFormat="1" ht="12" customHeight="1" x14ac:dyDescent="0.2">
      <c r="A68" s="320" t="s">
        <v>106</v>
      </c>
      <c r="B68" s="667" t="s">
        <v>733</v>
      </c>
      <c r="C68" s="362"/>
      <c r="D68" s="362"/>
      <c r="E68" s="345"/>
    </row>
    <row r="69" spans="1:5" s="368" customFormat="1" ht="12" customHeight="1" x14ac:dyDescent="0.2">
      <c r="A69" s="320" t="s">
        <v>373</v>
      </c>
      <c r="B69" s="667" t="s">
        <v>374</v>
      </c>
      <c r="C69" s="362"/>
      <c r="D69" s="362"/>
      <c r="E69" s="345"/>
    </row>
    <row r="70" spans="1:5" s="368" customFormat="1" ht="12" customHeight="1" thickBot="1" x14ac:dyDescent="0.25">
      <c r="A70" s="322" t="s">
        <v>375</v>
      </c>
      <c r="B70" s="668" t="s">
        <v>734</v>
      </c>
      <c r="C70" s="362"/>
      <c r="D70" s="362"/>
      <c r="E70" s="345"/>
    </row>
    <row r="71" spans="1:5" s="368" customFormat="1" ht="12" customHeight="1" thickBot="1" x14ac:dyDescent="0.25">
      <c r="A71" s="380" t="s">
        <v>376</v>
      </c>
      <c r="B71" s="348" t="s">
        <v>377</v>
      </c>
      <c r="C71" s="358">
        <f>+C72+C73</f>
        <v>0</v>
      </c>
      <c r="D71" s="358">
        <f>+D72+D73</f>
        <v>0</v>
      </c>
      <c r="E71" s="341">
        <f>+E72+E73</f>
        <v>0</v>
      </c>
    </row>
    <row r="72" spans="1:5" s="368" customFormat="1" ht="12" customHeight="1" x14ac:dyDescent="0.2">
      <c r="A72" s="321" t="s">
        <v>378</v>
      </c>
      <c r="B72" s="369" t="s">
        <v>379</v>
      </c>
      <c r="C72" s="362"/>
      <c r="D72" s="362"/>
      <c r="E72" s="345"/>
    </row>
    <row r="73" spans="1:5" s="368" customFormat="1" ht="12" customHeight="1" thickBot="1" x14ac:dyDescent="0.25">
      <c r="A73" s="322" t="s">
        <v>380</v>
      </c>
      <c r="B73" s="371" t="s">
        <v>381</v>
      </c>
      <c r="C73" s="362"/>
      <c r="D73" s="362"/>
      <c r="E73" s="345"/>
    </row>
    <row r="74" spans="1:5" s="368" customFormat="1" ht="12" customHeight="1" thickBot="1" x14ac:dyDescent="0.25">
      <c r="A74" s="380" t="s">
        <v>382</v>
      </c>
      <c r="B74" s="348" t="s">
        <v>383</v>
      </c>
      <c r="C74" s="358">
        <f>+C75+C76+C77</f>
        <v>0</v>
      </c>
      <c r="D74" s="358">
        <f>+D75+D76+D77</f>
        <v>0</v>
      </c>
      <c r="E74" s="341">
        <f>+E75+E76+E77</f>
        <v>0</v>
      </c>
    </row>
    <row r="75" spans="1:5" s="368" customFormat="1" ht="12" customHeight="1" x14ac:dyDescent="0.2">
      <c r="A75" s="321" t="s">
        <v>384</v>
      </c>
      <c r="B75" s="369" t="s">
        <v>385</v>
      </c>
      <c r="C75" s="362"/>
      <c r="D75" s="362"/>
      <c r="E75" s="345"/>
    </row>
    <row r="76" spans="1:5" s="368" customFormat="1" ht="12" customHeight="1" x14ac:dyDescent="0.2">
      <c r="A76" s="320" t="s">
        <v>386</v>
      </c>
      <c r="B76" s="370" t="s">
        <v>387</v>
      </c>
      <c r="C76" s="362"/>
      <c r="D76" s="362"/>
      <c r="E76" s="345"/>
    </row>
    <row r="77" spans="1:5" s="368" customFormat="1" ht="12" customHeight="1" thickBot="1" x14ac:dyDescent="0.25">
      <c r="A77" s="322" t="s">
        <v>388</v>
      </c>
      <c r="B77" s="669" t="s">
        <v>735</v>
      </c>
      <c r="C77" s="362"/>
      <c r="D77" s="362"/>
      <c r="E77" s="345"/>
    </row>
    <row r="78" spans="1:5" s="368" customFormat="1" ht="12" customHeight="1" thickBot="1" x14ac:dyDescent="0.25">
      <c r="A78" s="380" t="s">
        <v>389</v>
      </c>
      <c r="B78" s="348" t="s">
        <v>390</v>
      </c>
      <c r="C78" s="358">
        <f>+C79+C80+C81+C82</f>
        <v>0</v>
      </c>
      <c r="D78" s="358">
        <f>+D79+D80+D81+D82</f>
        <v>0</v>
      </c>
      <c r="E78" s="341">
        <f>+E79+E80+E81+E82</f>
        <v>0</v>
      </c>
    </row>
    <row r="79" spans="1:5" s="368" customFormat="1" ht="12" customHeight="1" x14ac:dyDescent="0.2">
      <c r="A79" s="372" t="s">
        <v>391</v>
      </c>
      <c r="B79" s="369" t="s">
        <v>392</v>
      </c>
      <c r="C79" s="362"/>
      <c r="D79" s="362"/>
      <c r="E79" s="345"/>
    </row>
    <row r="80" spans="1:5" s="368" customFormat="1" ht="12" customHeight="1" x14ac:dyDescent="0.2">
      <c r="A80" s="373" t="s">
        <v>393</v>
      </c>
      <c r="B80" s="370" t="s">
        <v>394</v>
      </c>
      <c r="C80" s="362"/>
      <c r="D80" s="362"/>
      <c r="E80" s="345"/>
    </row>
    <row r="81" spans="1:5" s="368" customFormat="1" ht="12" customHeight="1" x14ac:dyDescent="0.2">
      <c r="A81" s="373" t="s">
        <v>395</v>
      </c>
      <c r="B81" s="370" t="s">
        <v>396</v>
      </c>
      <c r="C81" s="362"/>
      <c r="D81" s="362"/>
      <c r="E81" s="345"/>
    </row>
    <row r="82" spans="1:5" s="368" customFormat="1" ht="12" customHeight="1" thickBot="1" x14ac:dyDescent="0.25">
      <c r="A82" s="381" t="s">
        <v>397</v>
      </c>
      <c r="B82" s="350" t="s">
        <v>398</v>
      </c>
      <c r="C82" s="362"/>
      <c r="D82" s="362"/>
      <c r="E82" s="345"/>
    </row>
    <row r="83" spans="1:5" s="368" customFormat="1" ht="12" customHeight="1" thickBot="1" x14ac:dyDescent="0.25">
      <c r="A83" s="380" t="s">
        <v>399</v>
      </c>
      <c r="B83" s="348" t="s">
        <v>400</v>
      </c>
      <c r="C83" s="383"/>
      <c r="D83" s="383"/>
      <c r="E83" s="384"/>
    </row>
    <row r="84" spans="1:5" s="368" customFormat="1" ht="12" customHeight="1" thickBot="1" x14ac:dyDescent="0.25">
      <c r="A84" s="380" t="s">
        <v>401</v>
      </c>
      <c r="B84" s="304" t="s">
        <v>402</v>
      </c>
      <c r="C84" s="364">
        <f>+C62+C66+C71+C74+C78+C83</f>
        <v>0</v>
      </c>
      <c r="D84" s="364">
        <f>+D62+D66+D71+D74+D78+D83</f>
        <v>0</v>
      </c>
      <c r="E84" s="377">
        <f>+E62+E66+E71+E74+E78+E83</f>
        <v>0</v>
      </c>
    </row>
    <row r="85" spans="1:5" s="368" customFormat="1" ht="12" customHeight="1" thickBot="1" x14ac:dyDescent="0.25">
      <c r="A85" s="382" t="s">
        <v>403</v>
      </c>
      <c r="B85" s="307" t="s">
        <v>404</v>
      </c>
      <c r="C85" s="364">
        <f>+C61+C84</f>
        <v>0</v>
      </c>
      <c r="D85" s="364">
        <f>+D61+D84</f>
        <v>0</v>
      </c>
      <c r="E85" s="676">
        <f>+E61+E84</f>
        <v>0</v>
      </c>
    </row>
    <row r="86" spans="1:5" s="368" customFormat="1" ht="12" customHeight="1" x14ac:dyDescent="0.2">
      <c r="A86" s="302"/>
      <c r="B86" s="302"/>
      <c r="C86" s="303"/>
      <c r="D86" s="303"/>
      <c r="E86" s="303"/>
    </row>
    <row r="87" spans="1:5" ht="16.5" customHeight="1" x14ac:dyDescent="0.25">
      <c r="A87" s="716" t="s">
        <v>35</v>
      </c>
      <c r="B87" s="716"/>
      <c r="C87" s="716"/>
      <c r="D87" s="716"/>
      <c r="E87" s="716"/>
    </row>
    <row r="88" spans="1:5" s="374" customFormat="1" ht="16.5" customHeight="1" thickBot="1" x14ac:dyDescent="0.3">
      <c r="A88" s="45" t="s">
        <v>109</v>
      </c>
      <c r="B88" s="45"/>
      <c r="C88" s="335"/>
      <c r="D88" s="335"/>
      <c r="E88" s="335" t="str">
        <f>E2</f>
        <v>Forintban!</v>
      </c>
    </row>
    <row r="89" spans="1:5" s="374" customFormat="1" ht="16.5" customHeight="1" x14ac:dyDescent="0.25">
      <c r="A89" s="717" t="s">
        <v>56</v>
      </c>
      <c r="B89" s="719" t="s">
        <v>170</v>
      </c>
      <c r="C89" s="721" t="str">
        <f>+C3</f>
        <v>2017. évi</v>
      </c>
      <c r="D89" s="721"/>
      <c r="E89" s="722"/>
    </row>
    <row r="90" spans="1:5" ht="38.1" customHeight="1" thickBot="1" x14ac:dyDescent="0.3">
      <c r="A90" s="718"/>
      <c r="B90" s="720"/>
      <c r="C90" s="46" t="s">
        <v>171</v>
      </c>
      <c r="D90" s="46" t="s">
        <v>176</v>
      </c>
      <c r="E90" s="47" t="s">
        <v>177</v>
      </c>
    </row>
    <row r="91" spans="1:5" s="367" customFormat="1" ht="12" customHeight="1" thickBot="1" x14ac:dyDescent="0.25">
      <c r="A91" s="331" t="s">
        <v>405</v>
      </c>
      <c r="B91" s="332" t="s">
        <v>406</v>
      </c>
      <c r="C91" s="332" t="s">
        <v>407</v>
      </c>
      <c r="D91" s="332" t="s">
        <v>408</v>
      </c>
      <c r="E91" s="333" t="s">
        <v>409</v>
      </c>
    </row>
    <row r="92" spans="1:5" ht="12" customHeight="1" thickBot="1" x14ac:dyDescent="0.3">
      <c r="A92" s="328" t="s">
        <v>6</v>
      </c>
      <c r="B92" s="330" t="s">
        <v>411</v>
      </c>
      <c r="C92" s="357">
        <f>SUM(C93:C97)</f>
        <v>0</v>
      </c>
      <c r="D92" s="357">
        <f>SUM(D93:D97)</f>
        <v>0</v>
      </c>
      <c r="E92" s="312">
        <f>SUM(E93:E97)</f>
        <v>0</v>
      </c>
    </row>
    <row r="93" spans="1:5" ht="12" customHeight="1" x14ac:dyDescent="0.25">
      <c r="A93" s="323" t="s">
        <v>68</v>
      </c>
      <c r="B93" s="316" t="s">
        <v>36</v>
      </c>
      <c r="C93" s="76"/>
      <c r="D93" s="76"/>
      <c r="E93" s="311"/>
    </row>
    <row r="94" spans="1:5" ht="12" customHeight="1" x14ac:dyDescent="0.25">
      <c r="A94" s="320" t="s">
        <v>69</v>
      </c>
      <c r="B94" s="314" t="s">
        <v>130</v>
      </c>
      <c r="C94" s="359"/>
      <c r="D94" s="359"/>
      <c r="E94" s="342"/>
    </row>
    <row r="95" spans="1:5" ht="12" customHeight="1" x14ac:dyDescent="0.25">
      <c r="A95" s="320" t="s">
        <v>70</v>
      </c>
      <c r="B95" s="314" t="s">
        <v>97</v>
      </c>
      <c r="C95" s="361"/>
      <c r="D95" s="361"/>
      <c r="E95" s="344"/>
    </row>
    <row r="96" spans="1:5" ht="12" customHeight="1" x14ac:dyDescent="0.25">
      <c r="A96" s="320" t="s">
        <v>71</v>
      </c>
      <c r="B96" s="317" t="s">
        <v>131</v>
      </c>
      <c r="C96" s="361"/>
      <c r="D96" s="361"/>
      <c r="E96" s="344"/>
    </row>
    <row r="97" spans="1:5" ht="12" customHeight="1" x14ac:dyDescent="0.25">
      <c r="A97" s="320" t="s">
        <v>80</v>
      </c>
      <c r="B97" s="325" t="s">
        <v>132</v>
      </c>
      <c r="C97" s="361"/>
      <c r="D97" s="361"/>
      <c r="E97" s="344"/>
    </row>
    <row r="98" spans="1:5" ht="12" customHeight="1" x14ac:dyDescent="0.25">
      <c r="A98" s="320" t="s">
        <v>72</v>
      </c>
      <c r="B98" s="314" t="s">
        <v>412</v>
      </c>
      <c r="C98" s="361"/>
      <c r="D98" s="361"/>
      <c r="E98" s="344"/>
    </row>
    <row r="99" spans="1:5" ht="12" customHeight="1" x14ac:dyDescent="0.25">
      <c r="A99" s="320" t="s">
        <v>73</v>
      </c>
      <c r="B99" s="337" t="s">
        <v>413</v>
      </c>
      <c r="C99" s="361"/>
      <c r="D99" s="361"/>
      <c r="E99" s="344"/>
    </row>
    <row r="100" spans="1:5" ht="12" customHeight="1" x14ac:dyDescent="0.25">
      <c r="A100" s="320" t="s">
        <v>81</v>
      </c>
      <c r="B100" s="338" t="s">
        <v>414</v>
      </c>
      <c r="C100" s="361"/>
      <c r="D100" s="361"/>
      <c r="E100" s="344"/>
    </row>
    <row r="101" spans="1:5" ht="12" customHeight="1" x14ac:dyDescent="0.25">
      <c r="A101" s="320" t="s">
        <v>82</v>
      </c>
      <c r="B101" s="338" t="s">
        <v>415</v>
      </c>
      <c r="C101" s="361"/>
      <c r="D101" s="361"/>
      <c r="E101" s="344"/>
    </row>
    <row r="102" spans="1:5" ht="12" customHeight="1" x14ac:dyDescent="0.25">
      <c r="A102" s="320" t="s">
        <v>83</v>
      </c>
      <c r="B102" s="337" t="s">
        <v>416</v>
      </c>
      <c r="C102" s="361"/>
      <c r="D102" s="361"/>
      <c r="E102" s="344"/>
    </row>
    <row r="103" spans="1:5" ht="12" customHeight="1" x14ac:dyDescent="0.25">
      <c r="A103" s="320" t="s">
        <v>84</v>
      </c>
      <c r="B103" s="337" t="s">
        <v>417</v>
      </c>
      <c r="C103" s="361"/>
      <c r="D103" s="361"/>
      <c r="E103" s="344"/>
    </row>
    <row r="104" spans="1:5" ht="12" customHeight="1" x14ac:dyDescent="0.25">
      <c r="A104" s="320" t="s">
        <v>86</v>
      </c>
      <c r="B104" s="338" t="s">
        <v>418</v>
      </c>
      <c r="C104" s="361"/>
      <c r="D104" s="361"/>
      <c r="E104" s="344"/>
    </row>
    <row r="105" spans="1:5" ht="12" customHeight="1" x14ac:dyDescent="0.25">
      <c r="A105" s="319" t="s">
        <v>133</v>
      </c>
      <c r="B105" s="339" t="s">
        <v>419</v>
      </c>
      <c r="C105" s="361"/>
      <c r="D105" s="361"/>
      <c r="E105" s="344"/>
    </row>
    <row r="106" spans="1:5" ht="12" customHeight="1" x14ac:dyDescent="0.25">
      <c r="A106" s="320" t="s">
        <v>420</v>
      </c>
      <c r="B106" s="339" t="s">
        <v>421</v>
      </c>
      <c r="C106" s="361"/>
      <c r="D106" s="361"/>
      <c r="E106" s="344"/>
    </row>
    <row r="107" spans="1:5" ht="12" customHeight="1" thickBot="1" x14ac:dyDescent="0.3">
      <c r="A107" s="324" t="s">
        <v>422</v>
      </c>
      <c r="B107" s="340" t="s">
        <v>423</v>
      </c>
      <c r="C107" s="77"/>
      <c r="D107" s="77"/>
      <c r="E107" s="305"/>
    </row>
    <row r="108" spans="1:5" ht="12" customHeight="1" thickBot="1" x14ac:dyDescent="0.3">
      <c r="A108" s="326" t="s">
        <v>7</v>
      </c>
      <c r="B108" s="329" t="s">
        <v>424</v>
      </c>
      <c r="C108" s="358">
        <f>+C109+C111+C113</f>
        <v>0</v>
      </c>
      <c r="D108" s="358">
        <f>+D109+D111+D113</f>
        <v>0</v>
      </c>
      <c r="E108" s="341">
        <f>+E109+E111+E113</f>
        <v>0</v>
      </c>
    </row>
    <row r="109" spans="1:5" ht="12" customHeight="1" x14ac:dyDescent="0.25">
      <c r="A109" s="321" t="s">
        <v>74</v>
      </c>
      <c r="B109" s="314" t="s">
        <v>152</v>
      </c>
      <c r="C109" s="360"/>
      <c r="D109" s="360"/>
      <c r="E109" s="343"/>
    </row>
    <row r="110" spans="1:5" ht="12" customHeight="1" x14ac:dyDescent="0.25">
      <c r="A110" s="321" t="s">
        <v>75</v>
      </c>
      <c r="B110" s="318" t="s">
        <v>425</v>
      </c>
      <c r="C110" s="360"/>
      <c r="D110" s="360"/>
      <c r="E110" s="343"/>
    </row>
    <row r="111" spans="1:5" x14ac:dyDescent="0.25">
      <c r="A111" s="321" t="s">
        <v>76</v>
      </c>
      <c r="B111" s="318" t="s">
        <v>134</v>
      </c>
      <c r="C111" s="359"/>
      <c r="D111" s="359"/>
      <c r="E111" s="342"/>
    </row>
    <row r="112" spans="1:5" ht="12" customHeight="1" x14ac:dyDescent="0.25">
      <c r="A112" s="321" t="s">
        <v>77</v>
      </c>
      <c r="B112" s="318" t="s">
        <v>426</v>
      </c>
      <c r="C112" s="359"/>
      <c r="D112" s="359"/>
      <c r="E112" s="342"/>
    </row>
    <row r="113" spans="1:5" ht="12" customHeight="1" x14ac:dyDescent="0.25">
      <c r="A113" s="321" t="s">
        <v>78</v>
      </c>
      <c r="B113" s="350" t="s">
        <v>154</v>
      </c>
      <c r="C113" s="359"/>
      <c r="D113" s="359"/>
      <c r="E113" s="342"/>
    </row>
    <row r="114" spans="1:5" ht="21.75" customHeight="1" x14ac:dyDescent="0.25">
      <c r="A114" s="321" t="s">
        <v>85</v>
      </c>
      <c r="B114" s="349" t="s">
        <v>427</v>
      </c>
      <c r="C114" s="359"/>
      <c r="D114" s="359"/>
      <c r="E114" s="342"/>
    </row>
    <row r="115" spans="1:5" ht="24" customHeight="1" x14ac:dyDescent="0.25">
      <c r="A115" s="321" t="s">
        <v>87</v>
      </c>
      <c r="B115" s="365" t="s">
        <v>428</v>
      </c>
      <c r="C115" s="359"/>
      <c r="D115" s="359"/>
      <c r="E115" s="342"/>
    </row>
    <row r="116" spans="1:5" ht="12" customHeight="1" x14ac:dyDescent="0.25">
      <c r="A116" s="321" t="s">
        <v>135</v>
      </c>
      <c r="B116" s="338" t="s">
        <v>415</v>
      </c>
      <c r="C116" s="359"/>
      <c r="D116" s="359"/>
      <c r="E116" s="342"/>
    </row>
    <row r="117" spans="1:5" ht="12" customHeight="1" x14ac:dyDescent="0.25">
      <c r="A117" s="321" t="s">
        <v>136</v>
      </c>
      <c r="B117" s="338" t="s">
        <v>429</v>
      </c>
      <c r="C117" s="359"/>
      <c r="D117" s="359"/>
      <c r="E117" s="342"/>
    </row>
    <row r="118" spans="1:5" ht="12" customHeight="1" x14ac:dyDescent="0.25">
      <c r="A118" s="321" t="s">
        <v>137</v>
      </c>
      <c r="B118" s="338" t="s">
        <v>430</v>
      </c>
      <c r="C118" s="359"/>
      <c r="D118" s="359"/>
      <c r="E118" s="342"/>
    </row>
    <row r="119" spans="1:5" s="385" customFormat="1" ht="12" customHeight="1" x14ac:dyDescent="0.2">
      <c r="A119" s="321" t="s">
        <v>431</v>
      </c>
      <c r="B119" s="338" t="s">
        <v>418</v>
      </c>
      <c r="C119" s="359"/>
      <c r="D119" s="359"/>
      <c r="E119" s="342"/>
    </row>
    <row r="120" spans="1:5" ht="12" customHeight="1" x14ac:dyDescent="0.25">
      <c r="A120" s="321" t="s">
        <v>432</v>
      </c>
      <c r="B120" s="338" t="s">
        <v>433</v>
      </c>
      <c r="C120" s="359"/>
      <c r="D120" s="359"/>
      <c r="E120" s="342"/>
    </row>
    <row r="121" spans="1:5" ht="12" customHeight="1" thickBot="1" x14ac:dyDescent="0.3">
      <c r="A121" s="319" t="s">
        <v>434</v>
      </c>
      <c r="B121" s="338" t="s">
        <v>435</v>
      </c>
      <c r="C121" s="361"/>
      <c r="D121" s="361"/>
      <c r="E121" s="344"/>
    </row>
    <row r="122" spans="1:5" ht="12" customHeight="1" thickBot="1" x14ac:dyDescent="0.3">
      <c r="A122" s="326" t="s">
        <v>8</v>
      </c>
      <c r="B122" s="334" t="s">
        <v>436</v>
      </c>
      <c r="C122" s="358">
        <f>+C123+C124</f>
        <v>0</v>
      </c>
      <c r="D122" s="358">
        <f>+D123+D124</f>
        <v>0</v>
      </c>
      <c r="E122" s="341">
        <f>+E123+E124</f>
        <v>0</v>
      </c>
    </row>
    <row r="123" spans="1:5" ht="12" customHeight="1" x14ac:dyDescent="0.25">
      <c r="A123" s="321" t="s">
        <v>57</v>
      </c>
      <c r="B123" s="315" t="s">
        <v>44</v>
      </c>
      <c r="C123" s="360"/>
      <c r="D123" s="360"/>
      <c r="E123" s="343"/>
    </row>
    <row r="124" spans="1:5" ht="12" customHeight="1" thickBot="1" x14ac:dyDescent="0.3">
      <c r="A124" s="322" t="s">
        <v>58</v>
      </c>
      <c r="B124" s="318" t="s">
        <v>45</v>
      </c>
      <c r="C124" s="361"/>
      <c r="D124" s="361"/>
      <c r="E124" s="344"/>
    </row>
    <row r="125" spans="1:5" ht="12" customHeight="1" thickBot="1" x14ac:dyDescent="0.3">
      <c r="A125" s="326" t="s">
        <v>9</v>
      </c>
      <c r="B125" s="334" t="s">
        <v>437</v>
      </c>
      <c r="C125" s="358">
        <f>+C92+C108+C122</f>
        <v>0</v>
      </c>
      <c r="D125" s="358">
        <f>+D92+D108+D122</f>
        <v>0</v>
      </c>
      <c r="E125" s="341">
        <f>+E92+E108+E122</f>
        <v>0</v>
      </c>
    </row>
    <row r="126" spans="1:5" ht="12" customHeight="1" thickBot="1" x14ac:dyDescent="0.3">
      <c r="A126" s="326" t="s">
        <v>10</v>
      </c>
      <c r="B126" s="334" t="s">
        <v>438</v>
      </c>
      <c r="C126" s="358">
        <f>+C127+C128+C129</f>
        <v>0</v>
      </c>
      <c r="D126" s="358">
        <f>+D127+D128+D129</f>
        <v>0</v>
      </c>
      <c r="E126" s="341">
        <f>+E127+E128+E129</f>
        <v>0</v>
      </c>
    </row>
    <row r="127" spans="1:5" ht="12" customHeight="1" x14ac:dyDescent="0.25">
      <c r="A127" s="321" t="s">
        <v>61</v>
      </c>
      <c r="B127" s="315" t="s">
        <v>439</v>
      </c>
      <c r="C127" s="359"/>
      <c r="D127" s="359"/>
      <c r="E127" s="342"/>
    </row>
    <row r="128" spans="1:5" ht="12" customHeight="1" x14ac:dyDescent="0.25">
      <c r="A128" s="321" t="s">
        <v>62</v>
      </c>
      <c r="B128" s="315" t="s">
        <v>440</v>
      </c>
      <c r="C128" s="359"/>
      <c r="D128" s="359"/>
      <c r="E128" s="342"/>
    </row>
    <row r="129" spans="1:9" ht="12" customHeight="1" thickBot="1" x14ac:dyDescent="0.3">
      <c r="A129" s="319" t="s">
        <v>63</v>
      </c>
      <c r="B129" s="313" t="s">
        <v>441</v>
      </c>
      <c r="C129" s="359"/>
      <c r="D129" s="359"/>
      <c r="E129" s="342"/>
    </row>
    <row r="130" spans="1:9" ht="12" customHeight="1" thickBot="1" x14ac:dyDescent="0.3">
      <c r="A130" s="326" t="s">
        <v>11</v>
      </c>
      <c r="B130" s="334" t="s">
        <v>442</v>
      </c>
      <c r="C130" s="358">
        <f>+C131+C132+C134+C133</f>
        <v>0</v>
      </c>
      <c r="D130" s="358">
        <f>+D131+D132+D134+D133</f>
        <v>0</v>
      </c>
      <c r="E130" s="341">
        <f>+E131+E132+E134+E133</f>
        <v>0</v>
      </c>
    </row>
    <row r="131" spans="1:9" ht="12" customHeight="1" x14ac:dyDescent="0.25">
      <c r="A131" s="321" t="s">
        <v>64</v>
      </c>
      <c r="B131" s="315" t="s">
        <v>443</v>
      </c>
      <c r="C131" s="359"/>
      <c r="D131" s="359"/>
      <c r="E131" s="342"/>
    </row>
    <row r="132" spans="1:9" ht="12" customHeight="1" x14ac:dyDescent="0.25">
      <c r="A132" s="321" t="s">
        <v>65</v>
      </c>
      <c r="B132" s="315" t="s">
        <v>444</v>
      </c>
      <c r="C132" s="359"/>
      <c r="D132" s="359"/>
      <c r="E132" s="342"/>
    </row>
    <row r="133" spans="1:9" ht="12" customHeight="1" x14ac:dyDescent="0.25">
      <c r="A133" s="321" t="s">
        <v>342</v>
      </c>
      <c r="B133" s="315" t="s">
        <v>445</v>
      </c>
      <c r="C133" s="359"/>
      <c r="D133" s="359"/>
      <c r="E133" s="342"/>
    </row>
    <row r="134" spans="1:9" ht="12" customHeight="1" thickBot="1" x14ac:dyDescent="0.3">
      <c r="A134" s="319" t="s">
        <v>344</v>
      </c>
      <c r="B134" s="313" t="s">
        <v>446</v>
      </c>
      <c r="C134" s="359"/>
      <c r="D134" s="359"/>
      <c r="E134" s="342"/>
    </row>
    <row r="135" spans="1:9" ht="12" customHeight="1" thickBot="1" x14ac:dyDescent="0.3">
      <c r="A135" s="326" t="s">
        <v>12</v>
      </c>
      <c r="B135" s="334" t="s">
        <v>447</v>
      </c>
      <c r="C135" s="364">
        <f>+C136+C137+C138+C139</f>
        <v>0</v>
      </c>
      <c r="D135" s="364">
        <f>+D136+D137+D138+D139</f>
        <v>0</v>
      </c>
      <c r="E135" s="377">
        <f>+E136+E137+E138+E139</f>
        <v>0</v>
      </c>
    </row>
    <row r="136" spans="1:9" ht="12" customHeight="1" x14ac:dyDescent="0.25">
      <c r="A136" s="321" t="s">
        <v>66</v>
      </c>
      <c r="B136" s="315" t="s">
        <v>448</v>
      </c>
      <c r="C136" s="359"/>
      <c r="D136" s="359"/>
      <c r="E136" s="342"/>
    </row>
    <row r="137" spans="1:9" ht="12" customHeight="1" x14ac:dyDescent="0.25">
      <c r="A137" s="321" t="s">
        <v>67</v>
      </c>
      <c r="B137" s="315" t="s">
        <v>449</v>
      </c>
      <c r="C137" s="359"/>
      <c r="D137" s="359"/>
      <c r="E137" s="342"/>
    </row>
    <row r="138" spans="1:9" ht="12" customHeight="1" x14ac:dyDescent="0.25">
      <c r="A138" s="321" t="s">
        <v>351</v>
      </c>
      <c r="B138" s="315" t="s">
        <v>450</v>
      </c>
      <c r="C138" s="359"/>
      <c r="D138" s="359"/>
      <c r="E138" s="342"/>
    </row>
    <row r="139" spans="1:9" ht="12" customHeight="1" thickBot="1" x14ac:dyDescent="0.3">
      <c r="A139" s="319" t="s">
        <v>353</v>
      </c>
      <c r="B139" s="313" t="s">
        <v>451</v>
      </c>
      <c r="C139" s="359"/>
      <c r="D139" s="359"/>
      <c r="E139" s="342"/>
    </row>
    <row r="140" spans="1:9" ht="15" customHeight="1" thickBot="1" x14ac:dyDescent="0.3">
      <c r="A140" s="326" t="s">
        <v>13</v>
      </c>
      <c r="B140" s="334" t="s">
        <v>452</v>
      </c>
      <c r="C140" s="78">
        <f>+C141+C142+C143+C144</f>
        <v>0</v>
      </c>
      <c r="D140" s="78">
        <f>+D141+D142+D143+D144</f>
        <v>0</v>
      </c>
      <c r="E140" s="310">
        <f>+E141+E142+E143+E144</f>
        <v>0</v>
      </c>
      <c r="F140" s="375"/>
      <c r="G140" s="376"/>
      <c r="H140" s="376"/>
      <c r="I140" s="376"/>
    </row>
    <row r="141" spans="1:9" s="368" customFormat="1" ht="12.95" customHeight="1" x14ac:dyDescent="0.2">
      <c r="A141" s="321" t="s">
        <v>128</v>
      </c>
      <c r="B141" s="315" t="s">
        <v>453</v>
      </c>
      <c r="C141" s="359"/>
      <c r="D141" s="359"/>
      <c r="E141" s="342"/>
    </row>
    <row r="142" spans="1:9" ht="12.75" customHeight="1" x14ac:dyDescent="0.25">
      <c r="A142" s="321" t="s">
        <v>129</v>
      </c>
      <c r="B142" s="315" t="s">
        <v>454</v>
      </c>
      <c r="C142" s="359"/>
      <c r="D142" s="359"/>
      <c r="E142" s="342"/>
    </row>
    <row r="143" spans="1:9" ht="12.75" customHeight="1" x14ac:dyDescent="0.25">
      <c r="A143" s="321" t="s">
        <v>153</v>
      </c>
      <c r="B143" s="315" t="s">
        <v>455</v>
      </c>
      <c r="C143" s="359"/>
      <c r="D143" s="359"/>
      <c r="E143" s="342"/>
    </row>
    <row r="144" spans="1:9" ht="12.75" customHeight="1" thickBot="1" x14ac:dyDescent="0.3">
      <c r="A144" s="321" t="s">
        <v>359</v>
      </c>
      <c r="B144" s="315" t="s">
        <v>456</v>
      </c>
      <c r="C144" s="359"/>
      <c r="D144" s="359"/>
      <c r="E144" s="342"/>
    </row>
    <row r="145" spans="1:5" ht="16.5" thickBot="1" x14ac:dyDescent="0.3">
      <c r="A145" s="326" t="s">
        <v>14</v>
      </c>
      <c r="B145" s="334" t="s">
        <v>457</v>
      </c>
      <c r="C145" s="308">
        <f>+C126+C130+C135+C140</f>
        <v>0</v>
      </c>
      <c r="D145" s="308">
        <f>+D126+D130+D135+D140</f>
        <v>0</v>
      </c>
      <c r="E145" s="309">
        <f>+E126+E130+E135+E140</f>
        <v>0</v>
      </c>
    </row>
    <row r="146" spans="1:5" ht="16.5" thickBot="1" x14ac:dyDescent="0.3">
      <c r="A146" s="351" t="s">
        <v>15</v>
      </c>
      <c r="B146" s="354" t="s">
        <v>458</v>
      </c>
      <c r="C146" s="308">
        <f>+C125+C145</f>
        <v>0</v>
      </c>
      <c r="D146" s="308">
        <f>+D125+D145</f>
        <v>0</v>
      </c>
      <c r="E146" s="678">
        <f>+E125+E145</f>
        <v>0</v>
      </c>
    </row>
    <row r="148" spans="1:5" ht="18.75" customHeight="1" x14ac:dyDescent="0.25">
      <c r="A148" s="715" t="s">
        <v>459</v>
      </c>
      <c r="B148" s="715"/>
      <c r="C148" s="715"/>
      <c r="D148" s="715"/>
      <c r="E148" s="715"/>
    </row>
    <row r="149" spans="1:5" ht="13.5" customHeight="1" thickBot="1" x14ac:dyDescent="0.3">
      <c r="A149" s="336" t="s">
        <v>110</v>
      </c>
      <c r="B149" s="336"/>
      <c r="C149" s="366"/>
      <c r="E149" s="353" t="str">
        <f>E88</f>
        <v>Forintban!</v>
      </c>
    </row>
    <row r="150" spans="1:5" ht="21.75" thickBot="1" x14ac:dyDescent="0.3">
      <c r="A150" s="326">
        <v>1</v>
      </c>
      <c r="B150" s="329" t="s">
        <v>460</v>
      </c>
      <c r="C150" s="352">
        <f>+C61-C125</f>
        <v>0</v>
      </c>
      <c r="D150" s="352">
        <f>+D61-D125</f>
        <v>0</v>
      </c>
      <c r="E150" s="352">
        <f>+E61-E125</f>
        <v>0</v>
      </c>
    </row>
    <row r="151" spans="1:5" ht="21.75" thickBot="1" x14ac:dyDescent="0.3">
      <c r="A151" s="326" t="s">
        <v>7</v>
      </c>
      <c r="B151" s="329" t="s">
        <v>461</v>
      </c>
      <c r="C151" s="352">
        <f>+C84-C145</f>
        <v>0</v>
      </c>
      <c r="D151" s="352">
        <f>+D84-D145</f>
        <v>0</v>
      </c>
      <c r="E151" s="352">
        <f>+E84-E145</f>
        <v>0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355" customFormat="1" ht="12.75" customHeight="1" x14ac:dyDescent="0.25">
      <c r="C161" s="356"/>
      <c r="D161" s="356"/>
      <c r="E161" s="356"/>
    </row>
  </sheetData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2017. ÉVI ZÁRSZÁMADÁS
ÁLLAMIGAZGATÁSI FELADATOK MÉRLEGE
&amp;R&amp;"Times New Roman CE,Félkövér dőlt"&amp;11 1.4. melléklet a ....../2018. (......)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8B15-FBF8-4B67-B8E5-3F7953EB2A96}">
  <sheetPr>
    <tabColor rgb="FF92D050"/>
  </sheetPr>
  <dimension ref="A1:J30"/>
  <sheetViews>
    <sheetView topLeftCell="B1" zoomScaleNormal="100" zoomScaleSheetLayoutView="100" workbookViewId="0">
      <selection activeCell="E23" sqref="E23"/>
    </sheetView>
  </sheetViews>
  <sheetFormatPr defaultRowHeight="12.75" x14ac:dyDescent="0.2"/>
  <cols>
    <col min="1" max="1" width="6.83203125" style="9" customWidth="1"/>
    <col min="2" max="2" width="55.1640625" style="25" customWidth="1"/>
    <col min="3" max="5" width="16.33203125" style="9" customWidth="1"/>
    <col min="6" max="6" width="55.1640625" style="9" customWidth="1"/>
    <col min="7" max="9" width="16.33203125" style="9" customWidth="1"/>
    <col min="10" max="10" width="4.83203125" style="9" customWidth="1"/>
    <col min="11" max="16384" width="9.33203125" style="9"/>
  </cols>
  <sheetData>
    <row r="1" spans="1:10" ht="39.75" customHeight="1" x14ac:dyDescent="0.2">
      <c r="B1" s="398" t="s">
        <v>114</v>
      </c>
      <c r="C1" s="399"/>
      <c r="D1" s="399"/>
      <c r="E1" s="399"/>
      <c r="F1" s="399"/>
      <c r="G1" s="399"/>
      <c r="H1" s="399"/>
      <c r="I1" s="399"/>
      <c r="J1" s="725" t="str">
        <f>+CONCATENATE("2.1. melléklet a ……/",LEFT('1.1.sz.mell.'!C3,4)+1,". (……) önkormányzati rendelethez")</f>
        <v>2.1. melléklet a ……/2018. (……) önkormányzati rendelethez</v>
      </c>
    </row>
    <row r="2" spans="1:10" ht="14.25" thickBot="1" x14ac:dyDescent="0.25">
      <c r="G2" s="38"/>
      <c r="H2" s="38"/>
      <c r="I2" s="38" t="str">
        <f>'1.4.sz.mell.'!E2</f>
        <v>Forintban!</v>
      </c>
      <c r="J2" s="725"/>
    </row>
    <row r="3" spans="1:10" ht="18" customHeight="1" thickBot="1" x14ac:dyDescent="0.25">
      <c r="A3" s="723" t="s">
        <v>56</v>
      </c>
      <c r="B3" s="425" t="s">
        <v>41</v>
      </c>
      <c r="C3" s="426"/>
      <c r="D3" s="426"/>
      <c r="E3" s="426"/>
      <c r="F3" s="425" t="s">
        <v>42</v>
      </c>
      <c r="G3" s="427"/>
      <c r="H3" s="427"/>
      <c r="I3" s="427"/>
      <c r="J3" s="725"/>
    </row>
    <row r="4" spans="1:10" s="400" customFormat="1" ht="35.25" customHeight="1" thickBot="1" x14ac:dyDescent="0.25">
      <c r="A4" s="724"/>
      <c r="B4" s="26" t="s">
        <v>49</v>
      </c>
      <c r="C4" s="27" t="str">
        <f>+CONCATENATE(LEFT('1.1.sz.mell.'!C3,4),". évi eredeti előirányzat")</f>
        <v>2017. évi eredeti előirányzat</v>
      </c>
      <c r="D4" s="386" t="str">
        <f>+CONCATENATE(LEFT('1.1.sz.mell.'!C3,4),". évi módosított előirányzat")</f>
        <v>2017. évi módosított előirányzat</v>
      </c>
      <c r="E4" s="27" t="str">
        <f>+CONCATENATE(LEFT('1.1.sz.mell.'!C3,4),". évi teljesítés")</f>
        <v>2017. évi teljesítés</v>
      </c>
      <c r="F4" s="26" t="s">
        <v>49</v>
      </c>
      <c r="G4" s="27" t="str">
        <f>+C4</f>
        <v>2017. évi eredeti előirányzat</v>
      </c>
      <c r="H4" s="386" t="str">
        <f>+D4</f>
        <v>2017. évi módosított előirányzat</v>
      </c>
      <c r="I4" s="415" t="str">
        <f>+E4</f>
        <v>2017. évi teljesítés</v>
      </c>
      <c r="J4" s="725"/>
    </row>
    <row r="5" spans="1:10" s="401" customFormat="1" ht="12" customHeight="1" thickBot="1" x14ac:dyDescent="0.25">
      <c r="A5" s="428" t="s">
        <v>405</v>
      </c>
      <c r="B5" s="429" t="s">
        <v>406</v>
      </c>
      <c r="C5" s="430" t="s">
        <v>407</v>
      </c>
      <c r="D5" s="430" t="s">
        <v>408</v>
      </c>
      <c r="E5" s="430" t="s">
        <v>409</v>
      </c>
      <c r="F5" s="429" t="s">
        <v>486</v>
      </c>
      <c r="G5" s="430" t="s">
        <v>487</v>
      </c>
      <c r="H5" s="430" t="s">
        <v>488</v>
      </c>
      <c r="I5" s="431" t="s">
        <v>489</v>
      </c>
      <c r="J5" s="725"/>
    </row>
    <row r="6" spans="1:10" ht="15" customHeight="1" x14ac:dyDescent="0.2">
      <c r="A6" s="402" t="s">
        <v>6</v>
      </c>
      <c r="B6" s="403" t="s">
        <v>462</v>
      </c>
      <c r="C6" s="389">
        <v>92207137</v>
      </c>
      <c r="D6" s="389">
        <v>104021991</v>
      </c>
      <c r="E6" s="389">
        <v>104021991</v>
      </c>
      <c r="F6" s="403" t="s">
        <v>50</v>
      </c>
      <c r="G6" s="389">
        <v>113513122</v>
      </c>
      <c r="H6" s="389">
        <v>120372071</v>
      </c>
      <c r="I6" s="395">
        <v>115359432</v>
      </c>
      <c r="J6" s="725"/>
    </row>
    <row r="7" spans="1:10" ht="15" customHeight="1" x14ac:dyDescent="0.2">
      <c r="A7" s="404" t="s">
        <v>7</v>
      </c>
      <c r="B7" s="405" t="s">
        <v>463</v>
      </c>
      <c r="C7" s="390">
        <v>16718160</v>
      </c>
      <c r="D7" s="390">
        <v>18884943</v>
      </c>
      <c r="E7" s="390">
        <v>18884943</v>
      </c>
      <c r="F7" s="405" t="s">
        <v>130</v>
      </c>
      <c r="G7" s="390">
        <v>23477193</v>
      </c>
      <c r="H7" s="390">
        <v>26446494</v>
      </c>
      <c r="I7" s="396">
        <v>25481227</v>
      </c>
      <c r="J7" s="725"/>
    </row>
    <row r="8" spans="1:10" ht="15" customHeight="1" x14ac:dyDescent="0.2">
      <c r="A8" s="404" t="s">
        <v>8</v>
      </c>
      <c r="B8" s="405" t="s">
        <v>464</v>
      </c>
      <c r="C8" s="390"/>
      <c r="D8" s="390"/>
      <c r="E8" s="390"/>
      <c r="F8" s="405" t="s">
        <v>156</v>
      </c>
      <c r="G8" s="390">
        <v>121575270</v>
      </c>
      <c r="H8" s="390">
        <v>107627667</v>
      </c>
      <c r="I8" s="396">
        <v>105682724</v>
      </c>
      <c r="J8" s="725"/>
    </row>
    <row r="9" spans="1:10" ht="15" customHeight="1" x14ac:dyDescent="0.2">
      <c r="A9" s="404" t="s">
        <v>9</v>
      </c>
      <c r="B9" s="405" t="s">
        <v>121</v>
      </c>
      <c r="C9" s="390">
        <v>113960000</v>
      </c>
      <c r="D9" s="390">
        <v>175275260</v>
      </c>
      <c r="E9" s="390">
        <v>162482205</v>
      </c>
      <c r="F9" s="405" t="s">
        <v>131</v>
      </c>
      <c r="G9" s="390">
        <v>10680000</v>
      </c>
      <c r="H9" s="390">
        <v>8703948</v>
      </c>
      <c r="I9" s="396">
        <v>8703948</v>
      </c>
      <c r="J9" s="725"/>
    </row>
    <row r="10" spans="1:10" ht="15" customHeight="1" x14ac:dyDescent="0.2">
      <c r="A10" s="404" t="s">
        <v>10</v>
      </c>
      <c r="B10" s="406" t="s">
        <v>465</v>
      </c>
      <c r="C10" s="390"/>
      <c r="D10" s="390">
        <v>333500</v>
      </c>
      <c r="E10" s="390">
        <v>333500</v>
      </c>
      <c r="F10" s="405" t="s">
        <v>132</v>
      </c>
      <c r="G10" s="390">
        <v>33560000</v>
      </c>
      <c r="H10" s="390">
        <v>35863548</v>
      </c>
      <c r="I10" s="396">
        <v>35793548</v>
      </c>
      <c r="J10" s="725"/>
    </row>
    <row r="11" spans="1:10" ht="15" customHeight="1" x14ac:dyDescent="0.2">
      <c r="A11" s="404" t="s">
        <v>11</v>
      </c>
      <c r="B11" s="405" t="s">
        <v>654</v>
      </c>
      <c r="C11" s="391"/>
      <c r="D11" s="391"/>
      <c r="E11" s="391"/>
      <c r="F11" s="405" t="s">
        <v>37</v>
      </c>
      <c r="G11" s="390">
        <v>2500000</v>
      </c>
      <c r="H11" s="390"/>
      <c r="I11" s="396"/>
      <c r="J11" s="725"/>
    </row>
    <row r="12" spans="1:10" ht="15" customHeight="1" x14ac:dyDescent="0.2">
      <c r="A12" s="404" t="s">
        <v>12</v>
      </c>
      <c r="B12" s="405" t="s">
        <v>338</v>
      </c>
      <c r="C12" s="390">
        <v>26998078</v>
      </c>
      <c r="D12" s="390">
        <v>43384492</v>
      </c>
      <c r="E12" s="390">
        <v>37387988</v>
      </c>
      <c r="F12" s="7"/>
      <c r="G12" s="390"/>
      <c r="H12" s="390"/>
      <c r="I12" s="396"/>
      <c r="J12" s="725"/>
    </row>
    <row r="13" spans="1:10" ht="15" customHeight="1" x14ac:dyDescent="0.2">
      <c r="A13" s="404" t="s">
        <v>13</v>
      </c>
      <c r="B13" s="7"/>
      <c r="C13" s="390"/>
      <c r="D13" s="390"/>
      <c r="E13" s="390"/>
      <c r="F13" s="7"/>
      <c r="G13" s="390"/>
      <c r="H13" s="390"/>
      <c r="I13" s="396"/>
      <c r="J13" s="725"/>
    </row>
    <row r="14" spans="1:10" ht="15" customHeight="1" x14ac:dyDescent="0.2">
      <c r="A14" s="404" t="s">
        <v>14</v>
      </c>
      <c r="B14" s="414"/>
      <c r="C14" s="391"/>
      <c r="D14" s="391"/>
      <c r="E14" s="391"/>
      <c r="F14" s="7"/>
      <c r="G14" s="390"/>
      <c r="H14" s="390"/>
      <c r="I14" s="396"/>
      <c r="J14" s="725"/>
    </row>
    <row r="15" spans="1:10" ht="15" customHeight="1" x14ac:dyDescent="0.2">
      <c r="A15" s="404" t="s">
        <v>15</v>
      </c>
      <c r="B15" s="7"/>
      <c r="C15" s="390"/>
      <c r="D15" s="390"/>
      <c r="E15" s="390"/>
      <c r="F15" s="7"/>
      <c r="G15" s="390"/>
      <c r="H15" s="390"/>
      <c r="I15" s="396"/>
      <c r="J15" s="725"/>
    </row>
    <row r="16" spans="1:10" ht="15" customHeight="1" x14ac:dyDescent="0.2">
      <c r="A16" s="404" t="s">
        <v>16</v>
      </c>
      <c r="B16" s="7"/>
      <c r="C16" s="390"/>
      <c r="D16" s="390"/>
      <c r="E16" s="390"/>
      <c r="F16" s="7"/>
      <c r="G16" s="390"/>
      <c r="H16" s="390"/>
      <c r="I16" s="396"/>
      <c r="J16" s="725"/>
    </row>
    <row r="17" spans="1:10" ht="15" customHeight="1" thickBot="1" x14ac:dyDescent="0.25">
      <c r="A17" s="404" t="s">
        <v>17</v>
      </c>
      <c r="B17" s="11"/>
      <c r="C17" s="392"/>
      <c r="D17" s="392"/>
      <c r="E17" s="392"/>
      <c r="F17" s="7"/>
      <c r="G17" s="392"/>
      <c r="H17" s="392"/>
      <c r="I17" s="397"/>
      <c r="J17" s="725"/>
    </row>
    <row r="18" spans="1:10" ht="17.25" customHeight="1" thickBot="1" x14ac:dyDescent="0.25">
      <c r="A18" s="407" t="s">
        <v>18</v>
      </c>
      <c r="B18" s="388" t="s">
        <v>466</v>
      </c>
      <c r="C18" s="393">
        <f>+C6+C7+C9+C10+C12+C13+C14+C15+C16+C17</f>
        <v>249883375</v>
      </c>
      <c r="D18" s="393">
        <f>+D6+D7+D9+D10+D12+D13+D14+D15+D16+D17</f>
        <v>341900186</v>
      </c>
      <c r="E18" s="393">
        <f>+E6+E7+E9+E10+E12+E13+E14+E15+E16+E17</f>
        <v>323110627</v>
      </c>
      <c r="F18" s="388" t="s">
        <v>473</v>
      </c>
      <c r="G18" s="393">
        <f>SUM(G6:G17)</f>
        <v>305305585</v>
      </c>
      <c r="H18" s="393">
        <f>SUM(H6:H17)</f>
        <v>299013728</v>
      </c>
      <c r="I18" s="393">
        <f>SUM(I6:I17)</f>
        <v>291020879</v>
      </c>
      <c r="J18" s="725"/>
    </row>
    <row r="19" spans="1:10" ht="15" customHeight="1" x14ac:dyDescent="0.2">
      <c r="A19" s="408" t="s">
        <v>19</v>
      </c>
      <c r="B19" s="409" t="s">
        <v>467</v>
      </c>
      <c r="C19" s="39">
        <f>+C20+C21+C22+C23</f>
        <v>53675559</v>
      </c>
      <c r="D19" s="39">
        <f>+D20+D21+D22+D23</f>
        <v>93182084</v>
      </c>
      <c r="E19" s="39">
        <f>+E20+E21+E22+E23</f>
        <v>96862942</v>
      </c>
      <c r="F19" s="410" t="s">
        <v>138</v>
      </c>
      <c r="G19" s="394"/>
      <c r="H19" s="394"/>
      <c r="I19" s="394"/>
      <c r="J19" s="725"/>
    </row>
    <row r="20" spans="1:10" ht="15" customHeight="1" x14ac:dyDescent="0.2">
      <c r="A20" s="411" t="s">
        <v>20</v>
      </c>
      <c r="B20" s="410" t="s">
        <v>150</v>
      </c>
      <c r="C20" s="387">
        <v>6981293</v>
      </c>
      <c r="D20" s="387">
        <v>9602042</v>
      </c>
      <c r="E20" s="387">
        <v>9602042</v>
      </c>
      <c r="F20" s="410" t="s">
        <v>474</v>
      </c>
      <c r="G20" s="387"/>
      <c r="H20" s="387"/>
      <c r="I20" s="387"/>
      <c r="J20" s="725"/>
    </row>
    <row r="21" spans="1:10" ht="15" customHeight="1" x14ac:dyDescent="0.2">
      <c r="A21" s="411" t="s">
        <v>21</v>
      </c>
      <c r="B21" s="410" t="s">
        <v>151</v>
      </c>
      <c r="C21" s="387"/>
      <c r="D21" s="387"/>
      <c r="E21" s="387"/>
      <c r="F21" s="410" t="s">
        <v>112</v>
      </c>
      <c r="G21" s="387"/>
      <c r="H21" s="387"/>
      <c r="I21" s="387"/>
      <c r="J21" s="725"/>
    </row>
    <row r="22" spans="1:10" ht="15" customHeight="1" x14ac:dyDescent="0.2">
      <c r="A22" s="411" t="s">
        <v>22</v>
      </c>
      <c r="B22" s="410" t="s">
        <v>742</v>
      </c>
      <c r="C22" s="387"/>
      <c r="D22" s="387"/>
      <c r="E22" s="387">
        <v>3680858</v>
      </c>
      <c r="F22" s="410" t="s">
        <v>113</v>
      </c>
      <c r="G22" s="387"/>
      <c r="H22" s="387"/>
      <c r="I22" s="387"/>
      <c r="J22" s="725"/>
    </row>
    <row r="23" spans="1:10" ht="15" customHeight="1" x14ac:dyDescent="0.2">
      <c r="A23" s="411" t="s">
        <v>23</v>
      </c>
      <c r="B23" s="410" t="s">
        <v>155</v>
      </c>
      <c r="C23" s="387">
        <v>46694266</v>
      </c>
      <c r="D23" s="387">
        <v>83580042</v>
      </c>
      <c r="E23" s="387">
        <v>83580042</v>
      </c>
      <c r="F23" s="409" t="s">
        <v>157</v>
      </c>
      <c r="G23" s="387"/>
      <c r="H23" s="387"/>
      <c r="I23" s="387"/>
      <c r="J23" s="725"/>
    </row>
    <row r="24" spans="1:10" ht="15" customHeight="1" x14ac:dyDescent="0.2">
      <c r="A24" s="411" t="s">
        <v>24</v>
      </c>
      <c r="B24" s="410" t="s">
        <v>468</v>
      </c>
      <c r="C24" s="412">
        <f>+C25+C26</f>
        <v>0</v>
      </c>
      <c r="D24" s="412">
        <f>+D25+D26</f>
        <v>0</v>
      </c>
      <c r="E24" s="412">
        <f>+E25+E26</f>
        <v>0</v>
      </c>
      <c r="F24" s="410" t="s">
        <v>139</v>
      </c>
      <c r="G24" s="387"/>
      <c r="H24" s="387">
        <v>75000000</v>
      </c>
      <c r="I24" s="387">
        <v>75000000</v>
      </c>
      <c r="J24" s="725"/>
    </row>
    <row r="25" spans="1:10" ht="15" customHeight="1" x14ac:dyDescent="0.2">
      <c r="A25" s="408" t="s">
        <v>25</v>
      </c>
      <c r="B25" s="409" t="s">
        <v>469</v>
      </c>
      <c r="C25" s="394"/>
      <c r="D25" s="394"/>
      <c r="E25" s="394"/>
      <c r="F25" s="403" t="s">
        <v>741</v>
      </c>
      <c r="G25" s="394"/>
      <c r="H25" s="394">
        <v>3277299</v>
      </c>
      <c r="I25" s="394">
        <v>3277299</v>
      </c>
      <c r="J25" s="725"/>
    </row>
    <row r="26" spans="1:10" ht="15" customHeight="1" thickBot="1" x14ac:dyDescent="0.25">
      <c r="A26" s="411" t="s">
        <v>26</v>
      </c>
      <c r="B26" s="410" t="s">
        <v>470</v>
      </c>
      <c r="C26" s="387"/>
      <c r="D26" s="387"/>
      <c r="E26" s="387"/>
      <c r="F26" s="7"/>
      <c r="G26" s="387"/>
      <c r="H26" s="387"/>
      <c r="I26" s="387"/>
      <c r="J26" s="725"/>
    </row>
    <row r="27" spans="1:10" ht="17.25" customHeight="1" thickBot="1" x14ac:dyDescent="0.25">
      <c r="A27" s="407" t="s">
        <v>27</v>
      </c>
      <c r="B27" s="388" t="s">
        <v>471</v>
      </c>
      <c r="C27" s="393">
        <f>+C19+C24</f>
        <v>53675559</v>
      </c>
      <c r="D27" s="393">
        <f>+D19+D24</f>
        <v>93182084</v>
      </c>
      <c r="E27" s="393">
        <f>+E19+E24</f>
        <v>96862942</v>
      </c>
      <c r="F27" s="388" t="s">
        <v>475</v>
      </c>
      <c r="G27" s="393">
        <f>SUM(G19:G26)</f>
        <v>0</v>
      </c>
      <c r="H27" s="393">
        <f>SUM(H19:H26)</f>
        <v>78277299</v>
      </c>
      <c r="I27" s="393">
        <f>SUM(I19:I26)</f>
        <v>78277299</v>
      </c>
      <c r="J27" s="725"/>
    </row>
    <row r="28" spans="1:10" ht="17.25" customHeight="1" thickBot="1" x14ac:dyDescent="0.25">
      <c r="A28" s="407" t="s">
        <v>28</v>
      </c>
      <c r="B28" s="413" t="s">
        <v>472</v>
      </c>
      <c r="C28" s="623">
        <f>+C18+C27</f>
        <v>303558934</v>
      </c>
      <c r="D28" s="623">
        <f>+D18+D27</f>
        <v>435082270</v>
      </c>
      <c r="E28" s="624">
        <f>+E18+E27</f>
        <v>419973569</v>
      </c>
      <c r="F28" s="413" t="s">
        <v>476</v>
      </c>
      <c r="G28" s="623">
        <f>+G18+G27</f>
        <v>305305585</v>
      </c>
      <c r="H28" s="623">
        <f>+H18+H27</f>
        <v>377291027</v>
      </c>
      <c r="I28" s="623">
        <f>+I18+I27</f>
        <v>369298178</v>
      </c>
      <c r="J28" s="725"/>
    </row>
    <row r="29" spans="1:10" ht="17.25" customHeight="1" thickBot="1" x14ac:dyDescent="0.25">
      <c r="A29" s="407" t="s">
        <v>29</v>
      </c>
      <c r="B29" s="413" t="s">
        <v>116</v>
      </c>
      <c r="C29" s="623">
        <f>IF(C18-G18&lt;0,G18-C18,"-")</f>
        <v>55422210</v>
      </c>
      <c r="D29" s="623" t="str">
        <f>IF(D18-H18&lt;0,H18-D18,"-")</f>
        <v>-</v>
      </c>
      <c r="E29" s="624" t="str">
        <f>IF(E18-I18&lt;0,I18-E18,"-")</f>
        <v>-</v>
      </c>
      <c r="F29" s="413" t="s">
        <v>117</v>
      </c>
      <c r="G29" s="623" t="str">
        <f>IF(C18-G18&gt;0,C18-G18,"-")</f>
        <v>-</v>
      </c>
      <c r="H29" s="623">
        <f>IF(D18-H18&gt;0,D18-H18,"-")</f>
        <v>42886458</v>
      </c>
      <c r="I29" s="623">
        <f>IF(E18-I18&gt;0,E18-I18,"-")</f>
        <v>32089748</v>
      </c>
      <c r="J29" s="725"/>
    </row>
    <row r="30" spans="1:10" ht="17.25" customHeight="1" thickBot="1" x14ac:dyDescent="0.25">
      <c r="A30" s="407" t="s">
        <v>30</v>
      </c>
      <c r="B30" s="413" t="s">
        <v>730</v>
      </c>
      <c r="C30" s="623">
        <f>IF(C28-G28&lt;0,G28-C28,"-")</f>
        <v>1746651</v>
      </c>
      <c r="D30" s="623" t="str">
        <f>IF(D28-H28&lt;0,H28-D28,"-")</f>
        <v>-</v>
      </c>
      <c r="E30" s="624" t="str">
        <f>IF(E28-I28&lt;0,I28-E28,"-")</f>
        <v>-</v>
      </c>
      <c r="F30" s="413" t="s">
        <v>731</v>
      </c>
      <c r="G30" s="623" t="str">
        <f>IF(C28-G28&gt;0,C28-G28,"-")</f>
        <v>-</v>
      </c>
      <c r="H30" s="623">
        <f>IF(D28-H28&gt;0,D28-H28,"-")</f>
        <v>57791243</v>
      </c>
      <c r="I30" s="623">
        <f>IF(E28-I28&gt;0,E28-I28,"-")</f>
        <v>50675391</v>
      </c>
      <c r="J30" s="725"/>
    </row>
  </sheetData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9D98-2DDC-4F68-BBF6-60583EDC611E}">
  <sheetPr>
    <tabColor rgb="FF92D050"/>
  </sheetPr>
  <dimension ref="A1:J33"/>
  <sheetViews>
    <sheetView zoomScaleNormal="100" zoomScaleSheetLayoutView="115" workbookViewId="0">
      <selection activeCell="H18" sqref="H18:I18"/>
    </sheetView>
  </sheetViews>
  <sheetFormatPr defaultRowHeight="12.75" x14ac:dyDescent="0.2"/>
  <cols>
    <col min="1" max="1" width="6.83203125" style="9" customWidth="1"/>
    <col min="2" max="2" width="55.1640625" style="25" customWidth="1"/>
    <col min="3" max="5" width="16.33203125" style="9" customWidth="1"/>
    <col min="6" max="6" width="55.1640625" style="9" customWidth="1"/>
    <col min="7" max="9" width="16.33203125" style="9" customWidth="1"/>
    <col min="10" max="10" width="4.83203125" style="9" customWidth="1"/>
    <col min="11" max="16384" width="9.33203125" style="9"/>
  </cols>
  <sheetData>
    <row r="1" spans="1:10" ht="39.75" customHeight="1" x14ac:dyDescent="0.2">
      <c r="B1" s="398" t="s">
        <v>115</v>
      </c>
      <c r="C1" s="399"/>
      <c r="D1" s="399"/>
      <c r="E1" s="399"/>
      <c r="F1" s="399"/>
      <c r="G1" s="399"/>
      <c r="H1" s="399"/>
      <c r="I1" s="399"/>
      <c r="J1" s="725" t="str">
        <f>+CONCATENATE("2.2. melléklet a ……/",LEFT('1.1.sz.mell.'!C3,4)+1,". (……) önkormányzati rendelethez")</f>
        <v>2.2. melléklet a ……/2018. (……) önkormányzati rendelethez</v>
      </c>
    </row>
    <row r="2" spans="1:10" ht="14.25" thickBot="1" x14ac:dyDescent="0.25">
      <c r="G2" s="38"/>
      <c r="H2" s="38"/>
      <c r="I2" s="38" t="str">
        <f>'2.1.sz.mell  '!I2</f>
        <v>Forintban!</v>
      </c>
      <c r="J2" s="725"/>
    </row>
    <row r="3" spans="1:10" ht="24" customHeight="1" thickBot="1" x14ac:dyDescent="0.25">
      <c r="A3" s="726" t="s">
        <v>56</v>
      </c>
      <c r="B3" s="425" t="s">
        <v>41</v>
      </c>
      <c r="C3" s="426"/>
      <c r="D3" s="426"/>
      <c r="E3" s="426"/>
      <c r="F3" s="425" t="s">
        <v>42</v>
      </c>
      <c r="G3" s="427"/>
      <c r="H3" s="427"/>
      <c r="I3" s="427"/>
      <c r="J3" s="725"/>
    </row>
    <row r="4" spans="1:10" s="400" customFormat="1" ht="35.25" customHeight="1" thickBot="1" x14ac:dyDescent="0.25">
      <c r="A4" s="727"/>
      <c r="B4" s="26" t="s">
        <v>49</v>
      </c>
      <c r="C4" s="27" t="str">
        <f>+'2.1.sz.mell  '!C4</f>
        <v>2017. évi eredeti előirányzat</v>
      </c>
      <c r="D4" s="386" t="str">
        <f>+'2.1.sz.mell  '!D4</f>
        <v>2017. évi módosított előirányzat</v>
      </c>
      <c r="E4" s="27" t="str">
        <f>+'2.1.sz.mell  '!E4</f>
        <v>2017. évi teljesítés</v>
      </c>
      <c r="F4" s="26" t="s">
        <v>49</v>
      </c>
      <c r="G4" s="27" t="str">
        <f>+'2.1.sz.mell  '!C4</f>
        <v>2017. évi eredeti előirányzat</v>
      </c>
      <c r="H4" s="386" t="str">
        <f>+'2.1.sz.mell  '!D4</f>
        <v>2017. évi módosított előirányzat</v>
      </c>
      <c r="I4" s="415" t="str">
        <f>+'2.1.sz.mell  '!E4</f>
        <v>2017. évi teljesítés</v>
      </c>
      <c r="J4" s="725"/>
    </row>
    <row r="5" spans="1:10" s="400" customFormat="1" ht="13.5" thickBot="1" x14ac:dyDescent="0.25">
      <c r="A5" s="428" t="s">
        <v>405</v>
      </c>
      <c r="B5" s="429" t="s">
        <v>406</v>
      </c>
      <c r="C5" s="430" t="s">
        <v>407</v>
      </c>
      <c r="D5" s="430" t="s">
        <v>408</v>
      </c>
      <c r="E5" s="430" t="s">
        <v>409</v>
      </c>
      <c r="F5" s="429" t="s">
        <v>486</v>
      </c>
      <c r="G5" s="430" t="s">
        <v>487</v>
      </c>
      <c r="H5" s="430" t="s">
        <v>488</v>
      </c>
      <c r="I5" s="431" t="s">
        <v>489</v>
      </c>
      <c r="J5" s="725"/>
    </row>
    <row r="6" spans="1:10" ht="12.95" customHeight="1" x14ac:dyDescent="0.2">
      <c r="A6" s="402" t="s">
        <v>6</v>
      </c>
      <c r="B6" s="403" t="s">
        <v>477</v>
      </c>
      <c r="C6" s="389"/>
      <c r="D6" s="389">
        <v>160348571</v>
      </c>
      <c r="E6" s="389">
        <v>160348571</v>
      </c>
      <c r="F6" s="403" t="s">
        <v>152</v>
      </c>
      <c r="G6" s="389">
        <v>6983349</v>
      </c>
      <c r="H6" s="389">
        <v>182340416</v>
      </c>
      <c r="I6" s="395">
        <v>19061845</v>
      </c>
      <c r="J6" s="725"/>
    </row>
    <row r="7" spans="1:10" x14ac:dyDescent="0.2">
      <c r="A7" s="404" t="s">
        <v>7</v>
      </c>
      <c r="B7" s="405" t="s">
        <v>478</v>
      </c>
      <c r="C7" s="390"/>
      <c r="D7" s="390">
        <v>160348571</v>
      </c>
      <c r="E7" s="390">
        <v>160348571</v>
      </c>
      <c r="F7" s="405" t="s">
        <v>490</v>
      </c>
      <c r="G7" s="390"/>
      <c r="H7" s="390">
        <v>160348571</v>
      </c>
      <c r="I7" s="396"/>
      <c r="J7" s="725"/>
    </row>
    <row r="8" spans="1:10" ht="12.95" customHeight="1" x14ac:dyDescent="0.2">
      <c r="A8" s="404" t="s">
        <v>8</v>
      </c>
      <c r="B8" s="405" t="s">
        <v>479</v>
      </c>
      <c r="C8" s="390">
        <v>10000000</v>
      </c>
      <c r="D8" s="390">
        <v>8404650</v>
      </c>
      <c r="E8" s="390">
        <v>8404650</v>
      </c>
      <c r="F8" s="405" t="s">
        <v>134</v>
      </c>
      <c r="G8" s="390">
        <v>1270000</v>
      </c>
      <c r="H8" s="390">
        <v>41518298</v>
      </c>
      <c r="I8" s="396">
        <v>1931405</v>
      </c>
      <c r="J8" s="725"/>
    </row>
    <row r="9" spans="1:10" ht="12.95" customHeight="1" x14ac:dyDescent="0.2">
      <c r="A9" s="404" t="s">
        <v>9</v>
      </c>
      <c r="B9" s="405" t="s">
        <v>480</v>
      </c>
      <c r="C9" s="390"/>
      <c r="D9" s="390">
        <v>914250</v>
      </c>
      <c r="E9" s="390">
        <v>807597</v>
      </c>
      <c r="F9" s="405" t="s">
        <v>491</v>
      </c>
      <c r="G9" s="390"/>
      <c r="H9" s="390"/>
      <c r="I9" s="396"/>
      <c r="J9" s="725"/>
    </row>
    <row r="10" spans="1:10" ht="12.75" customHeight="1" x14ac:dyDescent="0.2">
      <c r="A10" s="404" t="s">
        <v>10</v>
      </c>
      <c r="B10" s="405" t="s">
        <v>481</v>
      </c>
      <c r="C10" s="390"/>
      <c r="D10" s="390"/>
      <c r="E10" s="390"/>
      <c r="F10" s="405" t="s">
        <v>154</v>
      </c>
      <c r="G10" s="390"/>
      <c r="H10" s="390">
        <v>3600000</v>
      </c>
      <c r="I10" s="396">
        <v>3600000</v>
      </c>
      <c r="J10" s="725"/>
    </row>
    <row r="11" spans="1:10" ht="12.95" customHeight="1" x14ac:dyDescent="0.2">
      <c r="A11" s="404" t="s">
        <v>11</v>
      </c>
      <c r="B11" s="405" t="s">
        <v>482</v>
      </c>
      <c r="C11" s="391"/>
      <c r="D11" s="391"/>
      <c r="E11" s="391"/>
      <c r="F11" s="446"/>
      <c r="G11" s="390"/>
      <c r="H11" s="390"/>
      <c r="I11" s="396"/>
      <c r="J11" s="725"/>
    </row>
    <row r="12" spans="1:10" ht="12.95" customHeight="1" x14ac:dyDescent="0.2">
      <c r="A12" s="404" t="s">
        <v>12</v>
      </c>
      <c r="B12" s="7"/>
      <c r="C12" s="390"/>
      <c r="D12" s="390"/>
      <c r="E12" s="390"/>
      <c r="F12" s="446"/>
      <c r="G12" s="390"/>
      <c r="H12" s="390"/>
      <c r="I12" s="396"/>
      <c r="J12" s="725"/>
    </row>
    <row r="13" spans="1:10" ht="12.95" customHeight="1" x14ac:dyDescent="0.2">
      <c r="A13" s="404" t="s">
        <v>13</v>
      </c>
      <c r="B13" s="7"/>
      <c r="C13" s="390"/>
      <c r="D13" s="390"/>
      <c r="E13" s="390"/>
      <c r="F13" s="447"/>
      <c r="G13" s="390"/>
      <c r="H13" s="390"/>
      <c r="I13" s="396"/>
      <c r="J13" s="725"/>
    </row>
    <row r="14" spans="1:10" ht="12.95" customHeight="1" x14ac:dyDescent="0.2">
      <c r="A14" s="404" t="s">
        <v>14</v>
      </c>
      <c r="B14" s="444"/>
      <c r="C14" s="391"/>
      <c r="D14" s="391"/>
      <c r="E14" s="391"/>
      <c r="F14" s="446"/>
      <c r="G14" s="390"/>
      <c r="H14" s="390"/>
      <c r="I14" s="396"/>
      <c r="J14" s="725"/>
    </row>
    <row r="15" spans="1:10" x14ac:dyDescent="0.2">
      <c r="A15" s="404" t="s">
        <v>15</v>
      </c>
      <c r="B15" s="7"/>
      <c r="C15" s="391"/>
      <c r="D15" s="391"/>
      <c r="E15" s="391"/>
      <c r="F15" s="446"/>
      <c r="G15" s="390"/>
      <c r="H15" s="390"/>
      <c r="I15" s="396"/>
      <c r="J15" s="725"/>
    </row>
    <row r="16" spans="1:10" ht="12.95" customHeight="1" thickBot="1" x14ac:dyDescent="0.25">
      <c r="A16" s="441" t="s">
        <v>16</v>
      </c>
      <c r="B16" s="445"/>
      <c r="C16" s="443"/>
      <c r="D16" s="84"/>
      <c r="E16" s="91"/>
      <c r="F16" s="442" t="s">
        <v>37</v>
      </c>
      <c r="G16" s="390"/>
      <c r="H16" s="390"/>
      <c r="I16" s="396"/>
      <c r="J16" s="725"/>
    </row>
    <row r="17" spans="1:10" ht="15.95" customHeight="1" thickBot="1" x14ac:dyDescent="0.25">
      <c r="A17" s="407" t="s">
        <v>17</v>
      </c>
      <c r="B17" s="388" t="s">
        <v>483</v>
      </c>
      <c r="C17" s="393">
        <f>+C6+C8+C9+C11+C12+C13+C14+C15+C16</f>
        <v>10000000</v>
      </c>
      <c r="D17" s="393">
        <f>+D6+D8+D9+D11+D12+D13+D14+D15+D16</f>
        <v>169667471</v>
      </c>
      <c r="E17" s="393">
        <f>+E6+E8+E9+E11+E12+E13+E14+E15+E16</f>
        <v>169560818</v>
      </c>
      <c r="F17" s="388" t="s">
        <v>492</v>
      </c>
      <c r="G17" s="393">
        <f>+G6+G8+G10+G11+G12+G13+G14+G15+G16</f>
        <v>8253349</v>
      </c>
      <c r="H17" s="393">
        <f>+H6+H8+H10+H11+H12+H13+H14+H15+H16</f>
        <v>227458714</v>
      </c>
      <c r="I17" s="424">
        <f>+I6+I8+I10+I11+I12+I13+I14+I15+I16</f>
        <v>24593250</v>
      </c>
      <c r="J17" s="725"/>
    </row>
    <row r="18" spans="1:10" ht="12.95" customHeight="1" x14ac:dyDescent="0.2">
      <c r="A18" s="402" t="s">
        <v>18</v>
      </c>
      <c r="B18" s="433" t="s">
        <v>169</v>
      </c>
      <c r="C18" s="440">
        <f>+C19+C20+C21+C22+C23</f>
        <v>0</v>
      </c>
      <c r="D18" s="440">
        <f>+D19+D20+D21+D22+D23</f>
        <v>0</v>
      </c>
      <c r="E18" s="440">
        <f>+E19+E20+E21+E22+E23</f>
        <v>0</v>
      </c>
      <c r="F18" s="410" t="s">
        <v>138</v>
      </c>
      <c r="G18" s="79"/>
      <c r="H18" s="79"/>
      <c r="I18" s="419"/>
      <c r="J18" s="725"/>
    </row>
    <row r="19" spans="1:10" ht="12.95" customHeight="1" x14ac:dyDescent="0.2">
      <c r="A19" s="404" t="s">
        <v>19</v>
      </c>
      <c r="B19" s="434" t="s">
        <v>158</v>
      </c>
      <c r="C19" s="387"/>
      <c r="D19" s="387"/>
      <c r="E19" s="387"/>
      <c r="F19" s="410" t="s">
        <v>141</v>
      </c>
      <c r="G19" s="387"/>
      <c r="H19" s="387"/>
      <c r="I19" s="420"/>
      <c r="J19" s="725"/>
    </row>
    <row r="20" spans="1:10" ht="12.95" customHeight="1" x14ac:dyDescent="0.2">
      <c r="A20" s="402" t="s">
        <v>20</v>
      </c>
      <c r="B20" s="434" t="s">
        <v>159</v>
      </c>
      <c r="C20" s="387"/>
      <c r="D20" s="387"/>
      <c r="E20" s="387"/>
      <c r="F20" s="410" t="s">
        <v>112</v>
      </c>
      <c r="G20" s="387"/>
      <c r="H20" s="387"/>
      <c r="I20" s="420"/>
      <c r="J20" s="725"/>
    </row>
    <row r="21" spans="1:10" ht="12.95" customHeight="1" x14ac:dyDescent="0.2">
      <c r="A21" s="404" t="s">
        <v>21</v>
      </c>
      <c r="B21" s="434" t="s">
        <v>160</v>
      </c>
      <c r="C21" s="387"/>
      <c r="D21" s="387"/>
      <c r="E21" s="387"/>
      <c r="F21" s="410" t="s">
        <v>113</v>
      </c>
      <c r="G21" s="387"/>
      <c r="H21" s="387"/>
      <c r="I21" s="420"/>
      <c r="J21" s="725"/>
    </row>
    <row r="22" spans="1:10" ht="12.95" customHeight="1" x14ac:dyDescent="0.2">
      <c r="A22" s="402" t="s">
        <v>22</v>
      </c>
      <c r="B22" s="434" t="s">
        <v>161</v>
      </c>
      <c r="C22" s="387"/>
      <c r="D22" s="387"/>
      <c r="E22" s="387"/>
      <c r="F22" s="409" t="s">
        <v>157</v>
      </c>
      <c r="G22" s="387"/>
      <c r="H22" s="387"/>
      <c r="I22" s="420"/>
      <c r="J22" s="725"/>
    </row>
    <row r="23" spans="1:10" ht="12.95" customHeight="1" x14ac:dyDescent="0.2">
      <c r="A23" s="404" t="s">
        <v>23</v>
      </c>
      <c r="B23" s="435" t="s">
        <v>162</v>
      </c>
      <c r="C23" s="387"/>
      <c r="D23" s="387"/>
      <c r="E23" s="387"/>
      <c r="F23" s="410" t="s">
        <v>142</v>
      </c>
      <c r="G23" s="387"/>
      <c r="H23" s="387"/>
      <c r="I23" s="420"/>
      <c r="J23" s="725"/>
    </row>
    <row r="24" spans="1:10" ht="12.95" customHeight="1" x14ac:dyDescent="0.2">
      <c r="A24" s="402" t="s">
        <v>24</v>
      </c>
      <c r="B24" s="436" t="s">
        <v>163</v>
      </c>
      <c r="C24" s="412">
        <f>+C25+C26+C27+C28+C29</f>
        <v>0</v>
      </c>
      <c r="D24" s="412">
        <f>+D25+D26+D27+D28+D29</f>
        <v>0</v>
      </c>
      <c r="E24" s="412">
        <f>+E25+E26+E27+E28+E29</f>
        <v>0</v>
      </c>
      <c r="F24" s="437" t="s">
        <v>140</v>
      </c>
      <c r="G24" s="387"/>
      <c r="H24" s="387"/>
      <c r="I24" s="420"/>
      <c r="J24" s="725"/>
    </row>
    <row r="25" spans="1:10" ht="12.95" customHeight="1" x14ac:dyDescent="0.2">
      <c r="A25" s="404" t="s">
        <v>25</v>
      </c>
      <c r="B25" s="435" t="s">
        <v>164</v>
      </c>
      <c r="C25" s="387"/>
      <c r="D25" s="387"/>
      <c r="E25" s="387"/>
      <c r="F25" s="437" t="s">
        <v>493</v>
      </c>
      <c r="G25" s="387"/>
      <c r="H25" s="387"/>
      <c r="I25" s="420"/>
      <c r="J25" s="725"/>
    </row>
    <row r="26" spans="1:10" ht="12.95" customHeight="1" x14ac:dyDescent="0.2">
      <c r="A26" s="402" t="s">
        <v>26</v>
      </c>
      <c r="B26" s="435" t="s">
        <v>165</v>
      </c>
      <c r="C26" s="387"/>
      <c r="D26" s="387"/>
      <c r="E26" s="387"/>
      <c r="F26" s="432"/>
      <c r="G26" s="387"/>
      <c r="H26" s="387"/>
      <c r="I26" s="420"/>
      <c r="J26" s="725"/>
    </row>
    <row r="27" spans="1:10" ht="12.95" customHeight="1" x14ac:dyDescent="0.2">
      <c r="A27" s="404" t="s">
        <v>27</v>
      </c>
      <c r="B27" s="434" t="s">
        <v>166</v>
      </c>
      <c r="C27" s="387"/>
      <c r="D27" s="387"/>
      <c r="E27" s="387"/>
      <c r="F27" s="421"/>
      <c r="G27" s="387"/>
      <c r="H27" s="387"/>
      <c r="I27" s="420"/>
      <c r="J27" s="725"/>
    </row>
    <row r="28" spans="1:10" ht="12.95" customHeight="1" x14ac:dyDescent="0.2">
      <c r="A28" s="402" t="s">
        <v>28</v>
      </c>
      <c r="B28" s="438" t="s">
        <v>167</v>
      </c>
      <c r="C28" s="387"/>
      <c r="D28" s="387"/>
      <c r="E28" s="387"/>
      <c r="F28" s="7"/>
      <c r="G28" s="387"/>
      <c r="H28" s="387"/>
      <c r="I28" s="420"/>
      <c r="J28" s="725"/>
    </row>
    <row r="29" spans="1:10" ht="12.95" customHeight="1" thickBot="1" x14ac:dyDescent="0.25">
      <c r="A29" s="404" t="s">
        <v>29</v>
      </c>
      <c r="B29" s="439" t="s">
        <v>168</v>
      </c>
      <c r="C29" s="387"/>
      <c r="D29" s="387"/>
      <c r="E29" s="387"/>
      <c r="F29" s="421"/>
      <c r="G29" s="387"/>
      <c r="H29" s="387"/>
      <c r="I29" s="420"/>
      <c r="J29" s="725"/>
    </row>
    <row r="30" spans="1:10" ht="24.75" customHeight="1" thickBot="1" x14ac:dyDescent="0.25">
      <c r="A30" s="407" t="s">
        <v>30</v>
      </c>
      <c r="B30" s="388" t="s">
        <v>484</v>
      </c>
      <c r="C30" s="393">
        <f>+C18+C24</f>
        <v>0</v>
      </c>
      <c r="D30" s="393">
        <f>+D18+D24</f>
        <v>0</v>
      </c>
      <c r="E30" s="393">
        <f>+E18+E24</f>
        <v>0</v>
      </c>
      <c r="F30" s="388" t="s">
        <v>495</v>
      </c>
      <c r="G30" s="393">
        <f>SUM(G18:G29)</f>
        <v>0</v>
      </c>
      <c r="H30" s="393">
        <f>SUM(H18:H29)</f>
        <v>0</v>
      </c>
      <c r="I30" s="424">
        <f>SUM(I18:I29)</f>
        <v>0</v>
      </c>
      <c r="J30" s="725"/>
    </row>
    <row r="31" spans="1:10" ht="16.5" customHeight="1" thickBot="1" x14ac:dyDescent="0.25">
      <c r="A31" s="407" t="s">
        <v>31</v>
      </c>
      <c r="B31" s="413" t="s">
        <v>485</v>
      </c>
      <c r="C31" s="623">
        <f>+C17+C30</f>
        <v>10000000</v>
      </c>
      <c r="D31" s="623">
        <f>+D17+D30</f>
        <v>169667471</v>
      </c>
      <c r="E31" s="624">
        <f>+E17+E30</f>
        <v>169560818</v>
      </c>
      <c r="F31" s="413" t="s">
        <v>494</v>
      </c>
      <c r="G31" s="623">
        <f>+G17+G30</f>
        <v>8253349</v>
      </c>
      <c r="H31" s="623">
        <f>+H17+H30</f>
        <v>227458714</v>
      </c>
      <c r="I31" s="625">
        <f>+I17+I30</f>
        <v>24593250</v>
      </c>
      <c r="J31" s="725"/>
    </row>
    <row r="32" spans="1:10" ht="16.5" customHeight="1" thickBot="1" x14ac:dyDescent="0.25">
      <c r="A32" s="407" t="s">
        <v>32</v>
      </c>
      <c r="B32" s="413" t="s">
        <v>116</v>
      </c>
      <c r="C32" s="623" t="str">
        <f>IF(C17-G17&lt;0,G17-C17,"-")</f>
        <v>-</v>
      </c>
      <c r="D32" s="623">
        <f>IF(D17-H17&lt;0,H17-D17,"-")</f>
        <v>57791243</v>
      </c>
      <c r="E32" s="624" t="str">
        <f>IF(E17-I17&lt;0,I17-E17,"-")</f>
        <v>-</v>
      </c>
      <c r="F32" s="413" t="s">
        <v>117</v>
      </c>
      <c r="G32" s="623">
        <f>IF(C17-G17&gt;0,C17-G17,"-")</f>
        <v>1746651</v>
      </c>
      <c r="H32" s="623" t="str">
        <f>IF(D17-H17&gt;0,D17-H17,"-")</f>
        <v>-</v>
      </c>
      <c r="I32" s="625">
        <f>IF(E17-I17&gt;0,E17-I17,"-")</f>
        <v>144967568</v>
      </c>
      <c r="J32" s="725"/>
    </row>
    <row r="33" spans="1:10" ht="16.5" customHeight="1" thickBot="1" x14ac:dyDescent="0.25">
      <c r="A33" s="407" t="s">
        <v>33</v>
      </c>
      <c r="B33" s="413" t="s">
        <v>730</v>
      </c>
      <c r="C33" s="623" t="str">
        <f>IF(C31-G31&lt;0,G31-C31,"-")</f>
        <v>-</v>
      </c>
      <c r="D33" s="623">
        <f>IF(D31-H31&lt;0,H31-D31,"-")</f>
        <v>57791243</v>
      </c>
      <c r="E33" s="623" t="str">
        <f>IF(E31-I31&lt;0,I31-E31,"-")</f>
        <v>-</v>
      </c>
      <c r="F33" s="413" t="s">
        <v>731</v>
      </c>
      <c r="G33" s="623">
        <f>IF(C31-G31&gt;0,C31-G31,"-")</f>
        <v>1746651</v>
      </c>
      <c r="H33" s="623" t="str">
        <f>IF(D31-H31&gt;0,D31-H31,"-")</f>
        <v>-</v>
      </c>
      <c r="I33" s="623">
        <f>IF(E31-I31&gt;0,E31-I31,"-")</f>
        <v>144967568</v>
      </c>
      <c r="J33" s="725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C2214-4EF2-456B-9C23-BFD0FF059098}">
  <sheetPr>
    <tabColor rgb="FF92D050"/>
    <pageSetUpPr fitToPage="1"/>
  </sheetPr>
  <dimension ref="A1:E38"/>
  <sheetViews>
    <sheetView zoomScaleNormal="100" zoomScaleSheetLayoutView="115" workbookViewId="0">
      <selection activeCell="E19" sqref="E19"/>
    </sheetView>
  </sheetViews>
  <sheetFormatPr defaultRowHeight="12.75" x14ac:dyDescent="0.2"/>
  <cols>
    <col min="1" max="1" width="46.33203125" style="261" customWidth="1"/>
    <col min="2" max="2" width="13.83203125" style="261" customWidth="1"/>
    <col min="3" max="3" width="66.1640625" style="261" customWidth="1"/>
    <col min="4" max="5" width="13.83203125" style="261" customWidth="1"/>
    <col min="6" max="16384" width="9.33203125" style="261"/>
  </cols>
  <sheetData>
    <row r="1" spans="1:5" ht="18.75" x14ac:dyDescent="0.3">
      <c r="A1" s="448" t="s">
        <v>107</v>
      </c>
      <c r="E1" s="454" t="s">
        <v>111</v>
      </c>
    </row>
    <row r="3" spans="1:5" x14ac:dyDescent="0.2">
      <c r="A3" s="449"/>
      <c r="B3" s="455"/>
      <c r="C3" s="449"/>
      <c r="D3" s="456"/>
      <c r="E3" s="455"/>
    </row>
    <row r="4" spans="1:5" ht="15.75" x14ac:dyDescent="0.25">
      <c r="A4" s="423" t="str">
        <f>+ÖSSZEFÜGGÉSEK!A4</f>
        <v>2017. évi eredeti előirányzat BEVÉTELEK</v>
      </c>
      <c r="B4" s="457"/>
      <c r="C4" s="450"/>
      <c r="D4" s="456"/>
      <c r="E4" s="455"/>
    </row>
    <row r="5" spans="1:5" x14ac:dyDescent="0.2">
      <c r="A5" s="449"/>
      <c r="B5" s="455"/>
      <c r="C5" s="449"/>
      <c r="D5" s="456"/>
      <c r="E5" s="455"/>
    </row>
    <row r="6" spans="1:5" x14ac:dyDescent="0.2">
      <c r="A6" s="449" t="s">
        <v>499</v>
      </c>
      <c r="B6" s="455">
        <f>+'1.1.sz.mell.'!C61</f>
        <v>259883375</v>
      </c>
      <c r="C6" s="449" t="s">
        <v>500</v>
      </c>
      <c r="D6" s="456">
        <f>+'2.1.sz.mell  '!C18+'2.2.sz.mell  '!C17</f>
        <v>259883375</v>
      </c>
      <c r="E6" s="455">
        <f>+B6-D6</f>
        <v>0</v>
      </c>
    </row>
    <row r="7" spans="1:5" x14ac:dyDescent="0.2">
      <c r="A7" s="449" t="s">
        <v>501</v>
      </c>
      <c r="B7" s="455">
        <f>+'1.1.sz.mell.'!C84</f>
        <v>53675559</v>
      </c>
      <c r="C7" s="449" t="s">
        <v>502</v>
      </c>
      <c r="D7" s="456">
        <f>+'2.1.sz.mell  '!C27+'2.2.sz.mell  '!C30</f>
        <v>53675559</v>
      </c>
      <c r="E7" s="455">
        <f>+B7-D7</f>
        <v>0</v>
      </c>
    </row>
    <row r="8" spans="1:5" x14ac:dyDescent="0.2">
      <c r="A8" s="449" t="s">
        <v>503</v>
      </c>
      <c r="B8" s="455">
        <f>+'1.1.sz.mell.'!C85</f>
        <v>313558934</v>
      </c>
      <c r="C8" s="449" t="s">
        <v>504</v>
      </c>
      <c r="D8" s="456">
        <f>+'2.1.sz.mell  '!C28+'2.2.sz.mell  '!C31</f>
        <v>313558934</v>
      </c>
      <c r="E8" s="455">
        <f>+B8-D8</f>
        <v>0</v>
      </c>
    </row>
    <row r="9" spans="1:5" x14ac:dyDescent="0.2">
      <c r="A9" s="449"/>
      <c r="B9" s="455"/>
      <c r="C9" s="449"/>
      <c r="D9" s="456"/>
      <c r="E9" s="455"/>
    </row>
    <row r="10" spans="1:5" ht="15.75" x14ac:dyDescent="0.25">
      <c r="A10" s="423" t="str">
        <f>+ÖSSZEFÜGGÉSEK!A10</f>
        <v>2017. évi módosított előirányzat BEVÉTELEK</v>
      </c>
      <c r="B10" s="457"/>
      <c r="C10" s="450"/>
      <c r="D10" s="456"/>
      <c r="E10" s="455"/>
    </row>
    <row r="11" spans="1:5" x14ac:dyDescent="0.2">
      <c r="A11" s="449"/>
      <c r="B11" s="455"/>
      <c r="C11" s="449"/>
      <c r="D11" s="456"/>
      <c r="E11" s="455"/>
    </row>
    <row r="12" spans="1:5" x14ac:dyDescent="0.2">
      <c r="A12" s="449" t="s">
        <v>505</v>
      </c>
      <c r="B12" s="455">
        <f>+'1.1.sz.mell.'!D61</f>
        <v>511567657</v>
      </c>
      <c r="C12" s="449" t="s">
        <v>511</v>
      </c>
      <c r="D12" s="456">
        <f>+'2.1.sz.mell  '!D18+'2.2.sz.mell  '!D17</f>
        <v>511567657</v>
      </c>
      <c r="E12" s="455">
        <f>+B12-D12</f>
        <v>0</v>
      </c>
    </row>
    <row r="13" spans="1:5" x14ac:dyDescent="0.2">
      <c r="A13" s="449" t="s">
        <v>506</v>
      </c>
      <c r="B13" s="455">
        <f>+'1.1.sz.mell.'!D84</f>
        <v>93182084</v>
      </c>
      <c r="C13" s="449" t="s">
        <v>512</v>
      </c>
      <c r="D13" s="456">
        <f>+'2.1.sz.mell  '!D27+'2.2.sz.mell  '!D30</f>
        <v>93182084</v>
      </c>
      <c r="E13" s="455">
        <f>+B13-D13</f>
        <v>0</v>
      </c>
    </row>
    <row r="14" spans="1:5" x14ac:dyDescent="0.2">
      <c r="A14" s="449" t="s">
        <v>507</v>
      </c>
      <c r="B14" s="455">
        <f>+'1.1.sz.mell.'!D85</f>
        <v>604749741</v>
      </c>
      <c r="C14" s="449" t="s">
        <v>513</v>
      </c>
      <c r="D14" s="456">
        <f>+'2.1.sz.mell  '!D28+'2.2.sz.mell  '!D31</f>
        <v>604749741</v>
      </c>
      <c r="E14" s="455">
        <f>+B14-D14</f>
        <v>0</v>
      </c>
    </row>
    <row r="15" spans="1:5" x14ac:dyDescent="0.2">
      <c r="A15" s="449"/>
      <c r="B15" s="455"/>
      <c r="C15" s="449"/>
      <c r="D15" s="456"/>
      <c r="E15" s="455"/>
    </row>
    <row r="16" spans="1:5" ht="14.25" x14ac:dyDescent="0.2">
      <c r="A16" s="458" t="str">
        <f>+ÖSSZEFÜGGÉSEK!A16</f>
        <v>2017. évi teljesítés BEVÉTELEK</v>
      </c>
      <c r="B16" s="422"/>
      <c r="C16" s="450"/>
      <c r="D16" s="456"/>
      <c r="E16" s="455"/>
    </row>
    <row r="17" spans="1:5" x14ac:dyDescent="0.2">
      <c r="A17" s="449"/>
      <c r="B17" s="455"/>
      <c r="C17" s="449"/>
      <c r="D17" s="456"/>
      <c r="E17" s="455"/>
    </row>
    <row r="18" spans="1:5" x14ac:dyDescent="0.2">
      <c r="A18" s="449" t="s">
        <v>508</v>
      </c>
      <c r="B18" s="455">
        <f>+'1.1.sz.mell.'!E61</f>
        <v>492671445</v>
      </c>
      <c r="C18" s="449" t="s">
        <v>514</v>
      </c>
      <c r="D18" s="456">
        <f>+'2.1.sz.mell  '!E18+'2.2.sz.mell  '!E17</f>
        <v>492671445</v>
      </c>
      <c r="E18" s="455">
        <f>+B18-D18</f>
        <v>0</v>
      </c>
    </row>
    <row r="19" spans="1:5" x14ac:dyDescent="0.2">
      <c r="A19" s="449" t="s">
        <v>509</v>
      </c>
      <c r="B19" s="455">
        <f>+'1.1.sz.mell.'!E84</f>
        <v>96862942</v>
      </c>
      <c r="C19" s="449" t="s">
        <v>515</v>
      </c>
      <c r="D19" s="456">
        <f>+'2.1.sz.mell  '!E27+'2.2.sz.mell  '!E30</f>
        <v>96862942</v>
      </c>
      <c r="E19" s="455">
        <f>+B19-D19</f>
        <v>0</v>
      </c>
    </row>
    <row r="20" spans="1:5" x14ac:dyDescent="0.2">
      <c r="A20" s="449" t="s">
        <v>510</v>
      </c>
      <c r="B20" s="455">
        <f>+'1.1.sz.mell.'!E85</f>
        <v>589534387</v>
      </c>
      <c r="C20" s="449" t="s">
        <v>516</v>
      </c>
      <c r="D20" s="456">
        <f>+'2.1.sz.mell  '!E28+'2.2.sz.mell  '!E31</f>
        <v>589534387</v>
      </c>
      <c r="E20" s="455">
        <f>+B20-D20</f>
        <v>0</v>
      </c>
    </row>
    <row r="21" spans="1:5" x14ac:dyDescent="0.2">
      <c r="A21" s="449"/>
      <c r="B21" s="455"/>
      <c r="C21" s="449"/>
      <c r="D21" s="456"/>
      <c r="E21" s="455"/>
    </row>
    <row r="22" spans="1:5" ht="15.75" x14ac:dyDescent="0.25">
      <c r="A22" s="423" t="str">
        <f>+ÖSSZEFÜGGÉSEK!A22</f>
        <v>2017. évi eredeti előirányzat KIADÁSOK</v>
      </c>
      <c r="B22" s="457"/>
      <c r="C22" s="450"/>
      <c r="D22" s="456"/>
      <c r="E22" s="455"/>
    </row>
    <row r="23" spans="1:5" x14ac:dyDescent="0.2">
      <c r="A23" s="449"/>
      <c r="B23" s="455"/>
      <c r="C23" s="449"/>
      <c r="D23" s="456"/>
      <c r="E23" s="455"/>
    </row>
    <row r="24" spans="1:5" x14ac:dyDescent="0.2">
      <c r="A24" s="449" t="s">
        <v>517</v>
      </c>
      <c r="B24" s="455">
        <f>+'1.1.sz.mell.'!C125</f>
        <v>313558934</v>
      </c>
      <c r="C24" s="449" t="s">
        <v>523</v>
      </c>
      <c r="D24" s="456">
        <f>+'2.1.sz.mell  '!G18+'2.2.sz.mell  '!G17</f>
        <v>313558934</v>
      </c>
      <c r="E24" s="455">
        <f>+B24-D24</f>
        <v>0</v>
      </c>
    </row>
    <row r="25" spans="1:5" x14ac:dyDescent="0.2">
      <c r="A25" s="449" t="s">
        <v>496</v>
      </c>
      <c r="B25" s="455">
        <f>+'1.1.sz.mell.'!C145</f>
        <v>0</v>
      </c>
      <c r="C25" s="449" t="s">
        <v>524</v>
      </c>
      <c r="D25" s="456">
        <f>+'2.1.sz.mell  '!G27+'2.2.sz.mell  '!G30</f>
        <v>0</v>
      </c>
      <c r="E25" s="455">
        <f>+B25-D25</f>
        <v>0</v>
      </c>
    </row>
    <row r="26" spans="1:5" x14ac:dyDescent="0.2">
      <c r="A26" s="449" t="s">
        <v>518</v>
      </c>
      <c r="B26" s="455">
        <f>+'1.1.sz.mell.'!C146</f>
        <v>313558934</v>
      </c>
      <c r="C26" s="449" t="s">
        <v>525</v>
      </c>
      <c r="D26" s="456">
        <f>+'2.1.sz.mell  '!G28+'2.2.sz.mell  '!G31</f>
        <v>313558934</v>
      </c>
      <c r="E26" s="455">
        <f>+B26-D26</f>
        <v>0</v>
      </c>
    </row>
    <row r="27" spans="1:5" x14ac:dyDescent="0.2">
      <c r="A27" s="449"/>
      <c r="B27" s="455"/>
      <c r="C27" s="449"/>
      <c r="D27" s="456"/>
      <c r="E27" s="455"/>
    </row>
    <row r="28" spans="1:5" ht="15.75" x14ac:dyDescent="0.25">
      <c r="A28" s="423" t="str">
        <f>+ÖSSZEFÜGGÉSEK!A28</f>
        <v>2017. évi módosított előirányzat KIADÁSOK</v>
      </c>
      <c r="B28" s="457"/>
      <c r="C28" s="450"/>
      <c r="D28" s="456"/>
      <c r="E28" s="455"/>
    </row>
    <row r="29" spans="1:5" x14ac:dyDescent="0.2">
      <c r="A29" s="449"/>
      <c r="B29" s="455"/>
      <c r="C29" s="449"/>
      <c r="D29" s="456"/>
      <c r="E29" s="455"/>
    </row>
    <row r="30" spans="1:5" x14ac:dyDescent="0.2">
      <c r="A30" s="449" t="s">
        <v>519</v>
      </c>
      <c r="B30" s="455">
        <f>+'1.1.sz.mell.'!D125</f>
        <v>526472442</v>
      </c>
      <c r="C30" s="449" t="s">
        <v>530</v>
      </c>
      <c r="D30" s="456">
        <f>+'2.1.sz.mell  '!H18+'2.2.sz.mell  '!H17</f>
        <v>526472442</v>
      </c>
      <c r="E30" s="455">
        <f>+B30-D30</f>
        <v>0</v>
      </c>
    </row>
    <row r="31" spans="1:5" x14ac:dyDescent="0.2">
      <c r="A31" s="449" t="s">
        <v>497</v>
      </c>
      <c r="B31" s="455">
        <f>+'1.1.sz.mell.'!D145</f>
        <v>78277299</v>
      </c>
      <c r="C31" s="449" t="s">
        <v>527</v>
      </c>
      <c r="D31" s="456">
        <f>+'2.1.sz.mell  '!H27+'2.2.sz.mell  '!H30</f>
        <v>78277299</v>
      </c>
      <c r="E31" s="455">
        <f>+B31-D31</f>
        <v>0</v>
      </c>
    </row>
    <row r="32" spans="1:5" x14ac:dyDescent="0.2">
      <c r="A32" s="449" t="s">
        <v>520</v>
      </c>
      <c r="B32" s="455">
        <f>+'1.1.sz.mell.'!D146</f>
        <v>604749741</v>
      </c>
      <c r="C32" s="449" t="s">
        <v>526</v>
      </c>
      <c r="D32" s="456">
        <f>+'2.1.sz.mell  '!H28+'2.2.sz.mell  '!H31</f>
        <v>604749741</v>
      </c>
      <c r="E32" s="455">
        <f>+B32-D32</f>
        <v>0</v>
      </c>
    </row>
    <row r="33" spans="1:5" x14ac:dyDescent="0.2">
      <c r="A33" s="449"/>
      <c r="B33" s="455"/>
      <c r="C33" s="449"/>
      <c r="D33" s="456"/>
      <c r="E33" s="455"/>
    </row>
    <row r="34" spans="1:5" ht="15.75" x14ac:dyDescent="0.25">
      <c r="A34" s="453" t="str">
        <f>+ÖSSZEFÜGGÉSEK!A34</f>
        <v>2017. évi teljesítés KIADÁSOK</v>
      </c>
      <c r="B34" s="457"/>
      <c r="C34" s="450"/>
      <c r="D34" s="456"/>
      <c r="E34" s="455"/>
    </row>
    <row r="35" spans="1:5" x14ac:dyDescent="0.2">
      <c r="A35" s="449"/>
      <c r="B35" s="455"/>
      <c r="C35" s="449"/>
      <c r="D35" s="456"/>
      <c r="E35" s="455"/>
    </row>
    <row r="36" spans="1:5" x14ac:dyDescent="0.2">
      <c r="A36" s="449" t="s">
        <v>521</v>
      </c>
      <c r="B36" s="455">
        <f>+'1.1.sz.mell.'!E125</f>
        <v>315614129</v>
      </c>
      <c r="C36" s="449" t="s">
        <v>531</v>
      </c>
      <c r="D36" s="456">
        <f>+'2.1.sz.mell  '!I18+'2.2.sz.mell  '!I17</f>
        <v>315614129</v>
      </c>
      <c r="E36" s="455">
        <f>+B36-D36</f>
        <v>0</v>
      </c>
    </row>
    <row r="37" spans="1:5" x14ac:dyDescent="0.2">
      <c r="A37" s="449" t="s">
        <v>498</v>
      </c>
      <c r="B37" s="455">
        <f>+'1.1.sz.mell.'!E145</f>
        <v>78277299</v>
      </c>
      <c r="C37" s="449" t="s">
        <v>529</v>
      </c>
      <c r="D37" s="456">
        <f>+'2.1.sz.mell  '!I27+'2.2.sz.mell  '!I30</f>
        <v>78277299</v>
      </c>
      <c r="E37" s="455">
        <f>+B37-D37</f>
        <v>0</v>
      </c>
    </row>
    <row r="38" spans="1:5" x14ac:dyDescent="0.2">
      <c r="A38" s="449" t="s">
        <v>522</v>
      </c>
      <c r="B38" s="455">
        <f>+'1.1.sz.mell.'!E146</f>
        <v>393891428</v>
      </c>
      <c r="C38" s="449" t="s">
        <v>528</v>
      </c>
      <c r="D38" s="456">
        <f>+'2.1.sz.mell  '!I28+'2.2.sz.mell  '!I31</f>
        <v>393891428</v>
      </c>
      <c r="E38" s="455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A47C-7571-49AE-915B-82D61E67353D}">
  <sheetPr>
    <tabColor rgb="FF92D050"/>
  </sheetPr>
  <dimension ref="A1:H33"/>
  <sheetViews>
    <sheetView zoomScaleNormal="100" workbookViewId="0">
      <selection activeCell="E8" sqref="E8"/>
    </sheetView>
  </sheetViews>
  <sheetFormatPr defaultRowHeight="12.75" x14ac:dyDescent="0.2"/>
  <cols>
    <col min="1" max="1" width="39.6640625" style="5" customWidth="1"/>
    <col min="2" max="7" width="15.6640625" style="4" customWidth="1"/>
    <col min="8" max="8" width="5.1640625" style="4" customWidth="1"/>
    <col min="9" max="16384" width="9.33203125" style="4"/>
  </cols>
  <sheetData>
    <row r="1" spans="1:8" ht="18" customHeight="1" x14ac:dyDescent="0.2">
      <c r="A1" s="728" t="s">
        <v>0</v>
      </c>
      <c r="B1" s="728"/>
      <c r="C1" s="728"/>
      <c r="D1" s="728"/>
      <c r="E1" s="728"/>
      <c r="F1" s="728"/>
      <c r="G1" s="728"/>
      <c r="H1" s="729" t="str">
        <f>+CONCATENATE("3. melléklet a ……/",LEFT(ÖSSZEFÜGGÉSEK!A4,4)+1,". (……) önkormányzati rendelethez")</f>
        <v>3. melléklet a ……/2018. (……) önkormányzati rendelethez</v>
      </c>
    </row>
    <row r="2" spans="1:8" ht="22.5" customHeight="1" thickBot="1" x14ac:dyDescent="0.3">
      <c r="A2" s="25"/>
      <c r="B2" s="9"/>
      <c r="C2" s="9"/>
      <c r="D2" s="9"/>
      <c r="E2" s="9"/>
      <c r="F2" s="621"/>
      <c r="G2" s="619" t="str">
        <f>'2.2.sz.mell  '!I2</f>
        <v>Forintban!</v>
      </c>
      <c r="H2" s="729"/>
    </row>
    <row r="3" spans="1:8" s="6" customFormat="1" ht="50.25" customHeight="1" thickBot="1" x14ac:dyDescent="0.25">
      <c r="A3" s="26" t="s">
        <v>52</v>
      </c>
      <c r="B3" s="27" t="s">
        <v>53</v>
      </c>
      <c r="C3" s="27" t="s">
        <v>54</v>
      </c>
      <c r="D3" s="27" t="str">
        <f>+CONCATENATE("Felhasználás ",LEFT(ÖSSZEFÜGGÉSEK!A4,4)-1,". XII.31-ig")</f>
        <v>Felhasználás 2016. XII.31-ig</v>
      </c>
      <c r="E3" s="27" t="str">
        <f>+CONCATENATE(LEFT(ÖSSZEFÜGGÉSEK!A4,4),". évi módosított előirányzat")</f>
        <v>2017. évi módosított előirányzat</v>
      </c>
      <c r="F3" s="81" t="str">
        <f>+CONCATENATE(LEFT(ÖSSZEFÜGGÉSEK!A4,4),". évi teljesítés")</f>
        <v>2017. évi teljesítés</v>
      </c>
      <c r="G3" s="80" t="str">
        <f>+CONCATENATE("Összes teljesítés ",LEFT(ÖSSZEFÜGGÉSEK!A4,4),". dec. 31-ig")</f>
        <v>Összes teljesítés 2017. dec. 31-ig</v>
      </c>
      <c r="H3" s="729"/>
    </row>
    <row r="4" spans="1:8" s="9" customFormat="1" ht="12" customHeight="1" thickBot="1" x14ac:dyDescent="0.25">
      <c r="A4" s="416" t="s">
        <v>405</v>
      </c>
      <c r="B4" s="417" t="s">
        <v>406</v>
      </c>
      <c r="C4" s="417" t="s">
        <v>407</v>
      </c>
      <c r="D4" s="417" t="s">
        <v>408</v>
      </c>
      <c r="E4" s="417" t="s">
        <v>409</v>
      </c>
      <c r="F4" s="48" t="s">
        <v>486</v>
      </c>
      <c r="G4" s="418" t="s">
        <v>532</v>
      </c>
      <c r="H4" s="729"/>
    </row>
    <row r="5" spans="1:8" ht="15.95" customHeight="1" x14ac:dyDescent="0.2">
      <c r="A5" s="712" t="s">
        <v>772</v>
      </c>
      <c r="B5" s="2">
        <v>1016000</v>
      </c>
      <c r="C5" s="713" t="s">
        <v>773</v>
      </c>
      <c r="D5" s="2"/>
      <c r="E5" s="2">
        <v>1016000</v>
      </c>
      <c r="F5" s="49">
        <v>1016000</v>
      </c>
      <c r="G5" s="50">
        <f>+D5+F5</f>
        <v>1016000</v>
      </c>
      <c r="H5" s="729"/>
    </row>
    <row r="6" spans="1:8" ht="15.95" customHeight="1" x14ac:dyDescent="0.2">
      <c r="A6" s="712" t="s">
        <v>774</v>
      </c>
      <c r="B6" s="2">
        <v>8218180</v>
      </c>
      <c r="C6" s="713" t="s">
        <v>773</v>
      </c>
      <c r="D6" s="2"/>
      <c r="E6" s="2">
        <v>8218180</v>
      </c>
      <c r="F6" s="49">
        <v>8218180</v>
      </c>
      <c r="G6" s="50">
        <f t="shared" ref="G6:G17" si="0">+D6+F6</f>
        <v>8218180</v>
      </c>
      <c r="H6" s="729"/>
    </row>
    <row r="7" spans="1:8" ht="15.95" customHeight="1" x14ac:dyDescent="0.2">
      <c r="A7" s="712" t="s">
        <v>775</v>
      </c>
      <c r="B7" s="2">
        <v>173524821</v>
      </c>
      <c r="C7" s="713" t="s">
        <v>776</v>
      </c>
      <c r="D7" s="2"/>
      <c r="E7" s="2">
        <v>167088571</v>
      </c>
      <c r="F7" s="49">
        <v>3810000</v>
      </c>
      <c r="G7" s="50">
        <f t="shared" si="0"/>
        <v>3810000</v>
      </c>
      <c r="H7" s="729"/>
    </row>
    <row r="8" spans="1:8" ht="15.95" customHeight="1" x14ac:dyDescent="0.2">
      <c r="A8" s="712" t="s">
        <v>777</v>
      </c>
      <c r="B8" s="2">
        <v>3665000</v>
      </c>
      <c r="C8" s="713" t="s">
        <v>778</v>
      </c>
      <c r="D8" s="2">
        <v>2636300</v>
      </c>
      <c r="E8" s="2">
        <v>0</v>
      </c>
      <c r="F8" s="49">
        <v>0</v>
      </c>
      <c r="G8" s="50"/>
      <c r="H8" s="729"/>
    </row>
    <row r="9" spans="1:8" ht="15.95" customHeight="1" x14ac:dyDescent="0.2">
      <c r="A9" s="712" t="s">
        <v>779</v>
      </c>
      <c r="B9" s="2">
        <v>2286000</v>
      </c>
      <c r="C9" s="713" t="s">
        <v>773</v>
      </c>
      <c r="D9" s="2"/>
      <c r="E9" s="2">
        <v>2438140.2999999998</v>
      </c>
      <c r="F9" s="49">
        <v>2438140.2999999998</v>
      </c>
      <c r="G9" s="50">
        <f t="shared" si="0"/>
        <v>2438140.2999999998</v>
      </c>
      <c r="H9" s="729"/>
    </row>
    <row r="10" spans="1:8" ht="15.95" customHeight="1" x14ac:dyDescent="0.2">
      <c r="A10" s="712" t="s">
        <v>780</v>
      </c>
      <c r="B10" s="2">
        <v>508000</v>
      </c>
      <c r="C10" s="713" t="s">
        <v>773</v>
      </c>
      <c r="D10" s="2"/>
      <c r="E10" s="2"/>
      <c r="F10" s="49"/>
      <c r="G10" s="50">
        <f t="shared" si="0"/>
        <v>0</v>
      </c>
      <c r="H10" s="729"/>
    </row>
    <row r="11" spans="1:8" ht="15.95" customHeight="1" x14ac:dyDescent="0.2">
      <c r="A11" s="712" t="s">
        <v>781</v>
      </c>
      <c r="B11" s="2">
        <v>132876.29</v>
      </c>
      <c r="C11" s="713" t="s">
        <v>773</v>
      </c>
      <c r="D11" s="2"/>
      <c r="E11" s="2">
        <v>132876.29</v>
      </c>
      <c r="F11" s="49">
        <v>132876.29</v>
      </c>
      <c r="G11" s="50">
        <f t="shared" si="0"/>
        <v>132876.29</v>
      </c>
      <c r="H11" s="729"/>
    </row>
    <row r="12" spans="1:8" ht="15.95" customHeight="1" x14ac:dyDescent="0.2">
      <c r="A12" s="712" t="s">
        <v>782</v>
      </c>
      <c r="B12" s="2">
        <v>658749</v>
      </c>
      <c r="C12" s="713" t="s">
        <v>773</v>
      </c>
      <c r="D12" s="2"/>
      <c r="E12" s="2">
        <v>1993841.58</v>
      </c>
      <c r="F12" s="49">
        <v>1993841.58</v>
      </c>
      <c r="G12" s="50">
        <f t="shared" si="0"/>
        <v>1993841.58</v>
      </c>
      <c r="H12" s="729"/>
    </row>
    <row r="13" spans="1:8" ht="15.95" customHeight="1" x14ac:dyDescent="0.2">
      <c r="A13" s="712" t="s">
        <v>783</v>
      </c>
      <c r="B13" s="2">
        <v>1231900</v>
      </c>
      <c r="C13" s="713" t="s">
        <v>773</v>
      </c>
      <c r="D13" s="2"/>
      <c r="E13" s="2">
        <v>979953.83000000007</v>
      </c>
      <c r="F13" s="49">
        <v>979953.83000000007</v>
      </c>
      <c r="G13" s="50">
        <f t="shared" si="0"/>
        <v>979953.83000000007</v>
      </c>
      <c r="H13" s="729"/>
    </row>
    <row r="14" spans="1:8" ht="15.95" customHeight="1" x14ac:dyDescent="0.2">
      <c r="A14" s="712" t="s">
        <v>784</v>
      </c>
      <c r="B14" s="2">
        <v>142036.79999999999</v>
      </c>
      <c r="C14" s="713"/>
      <c r="D14" s="2"/>
      <c r="E14" s="2">
        <v>142036.79999999999</v>
      </c>
      <c r="F14" s="49">
        <v>142036.79999999999</v>
      </c>
      <c r="G14" s="50">
        <f t="shared" si="0"/>
        <v>142036.79999999999</v>
      </c>
      <c r="H14" s="729"/>
    </row>
    <row r="15" spans="1:8" ht="15.95" customHeight="1" x14ac:dyDescent="0.2">
      <c r="A15" s="712" t="s">
        <v>785</v>
      </c>
      <c r="B15" s="2">
        <v>635000</v>
      </c>
      <c r="C15" s="713" t="s">
        <v>773</v>
      </c>
      <c r="D15" s="2"/>
      <c r="E15" s="2">
        <v>300482</v>
      </c>
      <c r="F15" s="49">
        <v>300482</v>
      </c>
      <c r="G15" s="50">
        <f t="shared" si="0"/>
        <v>300482</v>
      </c>
      <c r="H15" s="729"/>
    </row>
    <row r="16" spans="1:8" ht="15.95" customHeight="1" x14ac:dyDescent="0.2">
      <c r="A16" s="712" t="s">
        <v>786</v>
      </c>
      <c r="B16" s="2">
        <v>635000</v>
      </c>
      <c r="C16" s="713" t="s">
        <v>773</v>
      </c>
      <c r="D16" s="2"/>
      <c r="E16" s="2">
        <v>30334</v>
      </c>
      <c r="F16" s="49">
        <v>30334</v>
      </c>
      <c r="G16" s="50">
        <f t="shared" si="0"/>
        <v>30334</v>
      </c>
      <c r="H16" s="729"/>
    </row>
    <row r="17" spans="1:8" ht="15.95" customHeight="1" x14ac:dyDescent="0.2">
      <c r="A17" s="7"/>
      <c r="B17" s="2"/>
      <c r="C17" s="10"/>
      <c r="D17" s="2"/>
      <c r="E17" s="2"/>
      <c r="F17" s="49"/>
      <c r="G17" s="50">
        <f t="shared" si="0"/>
        <v>0</v>
      </c>
      <c r="H17" s="729"/>
    </row>
    <row r="18" spans="1:8" ht="15.95" customHeight="1" x14ac:dyDescent="0.2">
      <c r="A18" s="7"/>
      <c r="B18" s="2"/>
      <c r="C18" s="10"/>
      <c r="D18" s="2"/>
      <c r="E18" s="2"/>
      <c r="F18" s="49"/>
      <c r="G18" s="50">
        <f t="shared" ref="G18:G23" si="1">+D18+F18</f>
        <v>0</v>
      </c>
      <c r="H18" s="729"/>
    </row>
    <row r="19" spans="1:8" ht="15.95" customHeight="1" x14ac:dyDescent="0.2">
      <c r="A19" s="7"/>
      <c r="B19" s="2"/>
      <c r="C19" s="10"/>
      <c r="D19" s="2"/>
      <c r="E19" s="2"/>
      <c r="F19" s="49"/>
      <c r="G19" s="50">
        <f t="shared" si="1"/>
        <v>0</v>
      </c>
      <c r="H19" s="729"/>
    </row>
    <row r="20" spans="1:8" ht="15.95" customHeight="1" x14ac:dyDescent="0.2">
      <c r="A20" s="7"/>
      <c r="B20" s="2"/>
      <c r="C20" s="10"/>
      <c r="D20" s="2"/>
      <c r="E20" s="2"/>
      <c r="F20" s="49"/>
      <c r="G20" s="50">
        <f t="shared" si="1"/>
        <v>0</v>
      </c>
      <c r="H20" s="729"/>
    </row>
    <row r="21" spans="1:8" ht="15.95" customHeight="1" x14ac:dyDescent="0.2">
      <c r="A21" s="7"/>
      <c r="B21" s="2"/>
      <c r="C21" s="10"/>
      <c r="D21" s="2"/>
      <c r="E21" s="2"/>
      <c r="F21" s="49"/>
      <c r="G21" s="50">
        <f t="shared" si="1"/>
        <v>0</v>
      </c>
      <c r="H21" s="729"/>
    </row>
    <row r="22" spans="1:8" ht="15.95" customHeight="1" x14ac:dyDescent="0.2">
      <c r="A22" s="7"/>
      <c r="B22" s="2"/>
      <c r="C22" s="10"/>
      <c r="D22" s="2"/>
      <c r="E22" s="2"/>
      <c r="F22" s="49"/>
      <c r="G22" s="50">
        <f t="shared" si="1"/>
        <v>0</v>
      </c>
      <c r="H22" s="729"/>
    </row>
    <row r="23" spans="1:8" ht="15.95" customHeight="1" thickBot="1" x14ac:dyDescent="0.25">
      <c r="A23" s="11"/>
      <c r="B23" s="3"/>
      <c r="C23" s="12"/>
      <c r="D23" s="3"/>
      <c r="E23" s="3"/>
      <c r="F23" s="51"/>
      <c r="G23" s="50">
        <f t="shared" si="1"/>
        <v>0</v>
      </c>
      <c r="H23" s="729"/>
    </row>
    <row r="24" spans="1:8" s="15" customFormat="1" ht="18" customHeight="1" thickBot="1" x14ac:dyDescent="0.25">
      <c r="A24" s="28" t="s">
        <v>51</v>
      </c>
      <c r="B24" s="13">
        <f>SUM(B5:B23)</f>
        <v>192653563.09</v>
      </c>
      <c r="C24" s="20"/>
      <c r="D24" s="13">
        <f>SUM(D5:D23)</f>
        <v>2636300</v>
      </c>
      <c r="E24" s="13">
        <f>SUM(E5:E23)</f>
        <v>182340415.80000004</v>
      </c>
      <c r="F24" s="13">
        <f>SUM(F5:F23)</f>
        <v>19061844.800000001</v>
      </c>
      <c r="G24" s="14">
        <f>SUM(G5:G23)</f>
        <v>19061844.800000001</v>
      </c>
      <c r="H24" s="729"/>
    </row>
    <row r="25" spans="1:8" x14ac:dyDescent="0.2">
      <c r="F25" s="15"/>
      <c r="G25" s="15"/>
      <c r="H25" s="598"/>
    </row>
    <row r="26" spans="1:8" x14ac:dyDescent="0.2">
      <c r="H26" s="598"/>
    </row>
    <row r="27" spans="1:8" x14ac:dyDescent="0.2">
      <c r="H27" s="598"/>
    </row>
    <row r="28" spans="1:8" x14ac:dyDescent="0.2">
      <c r="H28" s="598"/>
    </row>
    <row r="29" spans="1:8" x14ac:dyDescent="0.2">
      <c r="H29" s="598"/>
    </row>
    <row r="30" spans="1:8" x14ac:dyDescent="0.2">
      <c r="H30" s="598"/>
    </row>
    <row r="31" spans="1:8" x14ac:dyDescent="0.2">
      <c r="H31" s="598"/>
    </row>
    <row r="32" spans="1:8" x14ac:dyDescent="0.2">
      <c r="H32" s="598"/>
    </row>
    <row r="33" spans="8:8" x14ac:dyDescent="0.2">
      <c r="H33" s="598"/>
    </row>
  </sheetData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B30E-FADC-4715-ABF3-8259C4C8C5B3}">
  <sheetPr>
    <tabColor rgb="FF92D050"/>
    <pageSetUpPr fitToPage="1"/>
  </sheetPr>
  <dimension ref="A1:H24"/>
  <sheetViews>
    <sheetView zoomScaleNormal="100" zoomScaleSheetLayoutView="130" workbookViewId="0">
      <selection activeCell="H1" sqref="H1:H24"/>
    </sheetView>
  </sheetViews>
  <sheetFormatPr defaultRowHeight="12.75" x14ac:dyDescent="0.2"/>
  <cols>
    <col min="1" max="1" width="48.1640625" style="5" customWidth="1"/>
    <col min="2" max="7" width="15.83203125" style="4" customWidth="1"/>
    <col min="8" max="8" width="4.1640625" style="4" customWidth="1"/>
    <col min="9" max="9" width="13.83203125" style="4" customWidth="1"/>
    <col min="10" max="16384" width="9.33203125" style="4"/>
  </cols>
  <sheetData>
    <row r="1" spans="1:8" ht="24.75" customHeight="1" x14ac:dyDescent="0.2">
      <c r="A1" s="728" t="s">
        <v>1</v>
      </c>
      <c r="B1" s="728"/>
      <c r="C1" s="728"/>
      <c r="D1" s="728"/>
      <c r="E1" s="728"/>
      <c r="F1" s="728"/>
      <c r="G1" s="728"/>
      <c r="H1" s="725" t="str">
        <f>+CONCATENATE("4. melléklet a ……/",LEFT(ÖSSZEFÜGGÉSEK!A4,4)+1,". (……) önkormányzati rendelethez")</f>
        <v>4. melléklet a ……/2018. (……) önkormányzati rendelethez</v>
      </c>
    </row>
    <row r="2" spans="1:8" ht="23.25" customHeight="1" thickBot="1" x14ac:dyDescent="0.3">
      <c r="A2" s="25"/>
      <c r="B2" s="9"/>
      <c r="C2" s="9"/>
      <c r="D2" s="9"/>
      <c r="E2" s="9"/>
      <c r="F2" s="621"/>
      <c r="G2" s="619" t="str">
        <f>'3.sz.mell.'!G2</f>
        <v>Forintban!</v>
      </c>
      <c r="H2" s="725"/>
    </row>
    <row r="3" spans="1:8" s="6" customFormat="1" ht="48.75" customHeight="1" thickBot="1" x14ac:dyDescent="0.25">
      <c r="A3" s="26" t="s">
        <v>55</v>
      </c>
      <c r="B3" s="27" t="s">
        <v>53</v>
      </c>
      <c r="C3" s="27" t="s">
        <v>54</v>
      </c>
      <c r="D3" s="27" t="str">
        <f>+'3.sz.mell.'!D3</f>
        <v>Felhasználás 2016. XII.31-ig</v>
      </c>
      <c r="E3" s="27" t="str">
        <f>+'3.sz.mell.'!E3</f>
        <v>2017. évi módosított előirányzat</v>
      </c>
      <c r="F3" s="81" t="str">
        <f>+'3.sz.mell.'!F3</f>
        <v>2017. évi teljesítés</v>
      </c>
      <c r="G3" s="80" t="str">
        <f>+'3.sz.mell.'!G3</f>
        <v>Összes teljesítés 2017. dec. 31-ig</v>
      </c>
      <c r="H3" s="725"/>
    </row>
    <row r="4" spans="1:8" s="9" customFormat="1" ht="15" customHeight="1" thickBot="1" x14ac:dyDescent="0.25">
      <c r="A4" s="416" t="s">
        <v>405</v>
      </c>
      <c r="B4" s="417" t="s">
        <v>406</v>
      </c>
      <c r="C4" s="417" t="s">
        <v>407</v>
      </c>
      <c r="D4" s="417" t="s">
        <v>408</v>
      </c>
      <c r="E4" s="417" t="s">
        <v>409</v>
      </c>
      <c r="F4" s="48" t="s">
        <v>486</v>
      </c>
      <c r="G4" s="418" t="s">
        <v>532</v>
      </c>
      <c r="H4" s="725"/>
    </row>
    <row r="5" spans="1:8" ht="15.95" customHeight="1" x14ac:dyDescent="0.2">
      <c r="A5" s="16" t="s">
        <v>794</v>
      </c>
      <c r="B5" s="2">
        <v>1270000</v>
      </c>
      <c r="C5" s="285">
        <v>2017</v>
      </c>
      <c r="D5" s="2"/>
      <c r="E5" s="2">
        <v>1931405</v>
      </c>
      <c r="F5" s="49">
        <v>1931405</v>
      </c>
      <c r="G5" s="50">
        <f>+D5+F5</f>
        <v>1931405</v>
      </c>
      <c r="H5" s="725"/>
    </row>
    <row r="6" spans="1:8" ht="15.95" customHeight="1" x14ac:dyDescent="0.2">
      <c r="A6" s="16" t="s">
        <v>787</v>
      </c>
      <c r="B6" s="2"/>
      <c r="C6" s="285"/>
      <c r="D6" s="2"/>
      <c r="E6" s="2"/>
      <c r="F6" s="49"/>
      <c r="G6" s="50">
        <f t="shared" ref="G6:G23" si="0">+D6+F6</f>
        <v>0</v>
      </c>
      <c r="H6" s="725"/>
    </row>
    <row r="7" spans="1:8" ht="15.95" customHeight="1" x14ac:dyDescent="0.2">
      <c r="A7" s="16" t="s">
        <v>788</v>
      </c>
      <c r="B7" s="2"/>
      <c r="C7" s="285"/>
      <c r="D7" s="2"/>
      <c r="E7" s="2"/>
      <c r="F7" s="49"/>
      <c r="G7" s="50">
        <f t="shared" si="0"/>
        <v>0</v>
      </c>
      <c r="H7" s="725"/>
    </row>
    <row r="8" spans="1:8" ht="15.95" customHeight="1" x14ac:dyDescent="0.2">
      <c r="A8" s="16" t="s">
        <v>795</v>
      </c>
      <c r="B8" s="2">
        <v>41518298</v>
      </c>
      <c r="C8" s="285" t="s">
        <v>776</v>
      </c>
      <c r="D8" s="2"/>
      <c r="E8" s="2">
        <v>41518298</v>
      </c>
      <c r="F8" s="49"/>
      <c r="G8" s="50">
        <f t="shared" si="0"/>
        <v>0</v>
      </c>
      <c r="H8" s="725"/>
    </row>
    <row r="9" spans="1:8" ht="15.95" customHeight="1" x14ac:dyDescent="0.2">
      <c r="A9" s="16"/>
      <c r="B9" s="2"/>
      <c r="C9" s="285"/>
      <c r="D9" s="2"/>
      <c r="E9" s="2"/>
      <c r="F9" s="49"/>
      <c r="G9" s="50">
        <f t="shared" si="0"/>
        <v>0</v>
      </c>
      <c r="H9" s="725"/>
    </row>
    <row r="10" spans="1:8" ht="15.95" customHeight="1" x14ac:dyDescent="0.2">
      <c r="A10" s="16"/>
      <c r="B10" s="2"/>
      <c r="C10" s="285"/>
      <c r="D10" s="2"/>
      <c r="E10" s="2"/>
      <c r="F10" s="49"/>
      <c r="G10" s="50">
        <f t="shared" si="0"/>
        <v>0</v>
      </c>
      <c r="H10" s="725"/>
    </row>
    <row r="11" spans="1:8" ht="15.95" customHeight="1" x14ac:dyDescent="0.2">
      <c r="A11" s="16"/>
      <c r="B11" s="2"/>
      <c r="C11" s="285"/>
      <c r="D11" s="2"/>
      <c r="E11" s="2"/>
      <c r="F11" s="49"/>
      <c r="G11" s="50">
        <f t="shared" si="0"/>
        <v>0</v>
      </c>
      <c r="H11" s="725"/>
    </row>
    <row r="12" spans="1:8" ht="15.95" customHeight="1" x14ac:dyDescent="0.2">
      <c r="A12" s="16"/>
      <c r="B12" s="2"/>
      <c r="C12" s="285"/>
      <c r="D12" s="2"/>
      <c r="E12" s="2"/>
      <c r="F12" s="49"/>
      <c r="G12" s="50">
        <f t="shared" si="0"/>
        <v>0</v>
      </c>
      <c r="H12" s="725"/>
    </row>
    <row r="13" spans="1:8" ht="15.95" customHeight="1" x14ac:dyDescent="0.2">
      <c r="A13" s="16"/>
      <c r="B13" s="2"/>
      <c r="C13" s="285"/>
      <c r="D13" s="2"/>
      <c r="E13" s="2"/>
      <c r="F13" s="49"/>
      <c r="G13" s="50">
        <f t="shared" si="0"/>
        <v>0</v>
      </c>
      <c r="H13" s="725"/>
    </row>
    <row r="14" spans="1:8" ht="15.95" customHeight="1" x14ac:dyDescent="0.2">
      <c r="A14" s="16"/>
      <c r="B14" s="2"/>
      <c r="C14" s="285"/>
      <c r="D14" s="2"/>
      <c r="E14" s="2"/>
      <c r="F14" s="49"/>
      <c r="G14" s="50">
        <f t="shared" si="0"/>
        <v>0</v>
      </c>
      <c r="H14" s="725"/>
    </row>
    <row r="15" spans="1:8" ht="15.95" customHeight="1" x14ac:dyDescent="0.2">
      <c r="A15" s="16"/>
      <c r="B15" s="2"/>
      <c r="C15" s="285"/>
      <c r="D15" s="2"/>
      <c r="E15" s="2"/>
      <c r="F15" s="49"/>
      <c r="G15" s="50">
        <f t="shared" si="0"/>
        <v>0</v>
      </c>
      <c r="H15" s="725"/>
    </row>
    <row r="16" spans="1:8" ht="15.95" customHeight="1" x14ac:dyDescent="0.2">
      <c r="A16" s="16"/>
      <c r="B16" s="2"/>
      <c r="C16" s="285"/>
      <c r="D16" s="2"/>
      <c r="E16" s="2"/>
      <c r="F16" s="49"/>
      <c r="G16" s="50">
        <f t="shared" si="0"/>
        <v>0</v>
      </c>
      <c r="H16" s="725"/>
    </row>
    <row r="17" spans="1:8" ht="15.95" customHeight="1" x14ac:dyDescent="0.2">
      <c r="A17" s="16"/>
      <c r="B17" s="2"/>
      <c r="C17" s="285"/>
      <c r="D17" s="2"/>
      <c r="E17" s="2"/>
      <c r="F17" s="49"/>
      <c r="G17" s="50">
        <f t="shared" si="0"/>
        <v>0</v>
      </c>
      <c r="H17" s="725"/>
    </row>
    <row r="18" spans="1:8" ht="15.95" customHeight="1" x14ac:dyDescent="0.2">
      <c r="A18" s="16"/>
      <c r="B18" s="2"/>
      <c r="C18" s="285"/>
      <c r="D18" s="2"/>
      <c r="E18" s="2"/>
      <c r="F18" s="49"/>
      <c r="G18" s="50">
        <f t="shared" si="0"/>
        <v>0</v>
      </c>
      <c r="H18" s="725"/>
    </row>
    <row r="19" spans="1:8" ht="15.95" customHeight="1" x14ac:dyDescent="0.2">
      <c r="A19" s="16"/>
      <c r="B19" s="2"/>
      <c r="C19" s="285"/>
      <c r="D19" s="2"/>
      <c r="E19" s="2"/>
      <c r="F19" s="49"/>
      <c r="G19" s="50">
        <f t="shared" si="0"/>
        <v>0</v>
      </c>
      <c r="H19" s="725"/>
    </row>
    <row r="20" spans="1:8" ht="15.95" customHeight="1" x14ac:dyDescent="0.2">
      <c r="A20" s="16"/>
      <c r="B20" s="2"/>
      <c r="C20" s="285"/>
      <c r="D20" s="2"/>
      <c r="E20" s="2"/>
      <c r="F20" s="49"/>
      <c r="G20" s="50">
        <f t="shared" si="0"/>
        <v>0</v>
      </c>
      <c r="H20" s="725"/>
    </row>
    <row r="21" spans="1:8" ht="15.95" customHeight="1" x14ac:dyDescent="0.2">
      <c r="A21" s="16"/>
      <c r="B21" s="2"/>
      <c r="C21" s="285"/>
      <c r="D21" s="2"/>
      <c r="E21" s="2"/>
      <c r="F21" s="49"/>
      <c r="G21" s="50">
        <f t="shared" si="0"/>
        <v>0</v>
      </c>
      <c r="H21" s="725"/>
    </row>
    <row r="22" spans="1:8" ht="15.95" customHeight="1" x14ac:dyDescent="0.2">
      <c r="A22" s="16"/>
      <c r="B22" s="2"/>
      <c r="C22" s="285"/>
      <c r="D22" s="2"/>
      <c r="E22" s="2"/>
      <c r="F22" s="49"/>
      <c r="G22" s="50">
        <f t="shared" si="0"/>
        <v>0</v>
      </c>
      <c r="H22" s="725"/>
    </row>
    <row r="23" spans="1:8" ht="15.95" customHeight="1" thickBot="1" x14ac:dyDescent="0.25">
      <c r="A23" s="17"/>
      <c r="B23" s="3"/>
      <c r="C23" s="286"/>
      <c r="D23" s="3"/>
      <c r="E23" s="3"/>
      <c r="F23" s="51"/>
      <c r="G23" s="50">
        <f t="shared" si="0"/>
        <v>0</v>
      </c>
      <c r="H23" s="725"/>
    </row>
    <row r="24" spans="1:8" s="15" customFormat="1" ht="18" customHeight="1" thickBot="1" x14ac:dyDescent="0.25">
      <c r="A24" s="28" t="s">
        <v>51</v>
      </c>
      <c r="B24" s="13">
        <f>SUM(B5:B23)</f>
        <v>42788298</v>
      </c>
      <c r="C24" s="20"/>
      <c r="D24" s="13">
        <f>SUM(D5:D23)</f>
        <v>0</v>
      </c>
      <c r="E24" s="13">
        <f>SUM(E5:E23)</f>
        <v>43449703</v>
      </c>
      <c r="F24" s="13">
        <f>SUM(F5:F23)</f>
        <v>1931405</v>
      </c>
      <c r="G24" s="14">
        <f>SUM(G5:G23)</f>
        <v>1931405</v>
      </c>
      <c r="H24" s="725"/>
    </row>
  </sheetData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7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9040B-558B-47CB-8E46-19EDEB818227}">
  <sheetPr>
    <tabColor rgb="FF92D050"/>
  </sheetPr>
  <dimension ref="A1:N64"/>
  <sheetViews>
    <sheetView topLeftCell="A28" zoomScale="130" zoomScaleNormal="130" zoomScaleSheetLayoutView="100" workbookViewId="0">
      <selection activeCell="E59" sqref="E59"/>
    </sheetView>
  </sheetViews>
  <sheetFormatPr defaultRowHeight="12.75" x14ac:dyDescent="0.2"/>
  <cols>
    <col min="1" max="1" width="28.5" style="8" customWidth="1"/>
    <col min="2" max="13" width="10" style="8" customWidth="1"/>
    <col min="14" max="14" width="4" style="8" customWidth="1"/>
    <col min="15" max="16384" width="9.33203125" style="8"/>
  </cols>
  <sheetData>
    <row r="1" spans="1:14" ht="15.75" customHeight="1" x14ac:dyDescent="0.2">
      <c r="A1" s="748" t="s">
        <v>765</v>
      </c>
      <c r="B1" s="748"/>
      <c r="C1" s="748"/>
      <c r="D1" s="749"/>
      <c r="E1" s="749"/>
      <c r="F1" s="749"/>
      <c r="G1" s="749"/>
      <c r="H1" s="749"/>
      <c r="I1" s="749"/>
      <c r="J1" s="749"/>
      <c r="K1" s="749"/>
      <c r="L1" s="749"/>
      <c r="M1" s="749"/>
      <c r="N1" s="745" t="str">
        <f>+CONCATENATE("5. melléklet a ……/",LEFT(ÖSSZEFÜGGÉSEK!A4,4)+1,". (……) önkormányzati rendelethez    ")</f>
        <v xml:space="preserve">5. melléklet a ……/2018. (……) önkormányzati rendelethez    </v>
      </c>
    </row>
    <row r="2" spans="1:14" ht="15.75" thickBot="1" x14ac:dyDescent="0.25">
      <c r="A2" s="752" t="s">
        <v>766</v>
      </c>
      <c r="B2" s="752"/>
      <c r="C2" s="752"/>
      <c r="D2" s="752"/>
      <c r="E2" s="752"/>
      <c r="F2" s="752"/>
      <c r="G2" s="752"/>
      <c r="H2" s="752"/>
      <c r="I2" s="752"/>
      <c r="J2" s="752"/>
      <c r="K2" s="752"/>
      <c r="L2" s="622"/>
      <c r="M2" s="620" t="str">
        <f>'4.sz.mell.'!G2</f>
        <v>Forintban!</v>
      </c>
      <c r="N2" s="745"/>
    </row>
    <row r="3" spans="1:14" ht="13.5" thickBot="1" x14ac:dyDescent="0.25">
      <c r="A3" s="741" t="s">
        <v>89</v>
      </c>
      <c r="B3" s="750" t="s">
        <v>175</v>
      </c>
      <c r="C3" s="750"/>
      <c r="D3" s="750"/>
      <c r="E3" s="750"/>
      <c r="F3" s="750"/>
      <c r="G3" s="750"/>
      <c r="H3" s="750"/>
      <c r="I3" s="750"/>
      <c r="J3" s="746" t="s">
        <v>177</v>
      </c>
      <c r="K3" s="746"/>
      <c r="L3" s="746"/>
      <c r="M3" s="746"/>
      <c r="N3" s="745"/>
    </row>
    <row r="4" spans="1:14" ht="15" customHeight="1" thickBot="1" x14ac:dyDescent="0.25">
      <c r="A4" s="742"/>
      <c r="B4" s="739" t="s">
        <v>178</v>
      </c>
      <c r="C4" s="738" t="s">
        <v>179</v>
      </c>
      <c r="D4" s="753" t="s">
        <v>173</v>
      </c>
      <c r="E4" s="753"/>
      <c r="F4" s="753"/>
      <c r="G4" s="753"/>
      <c r="H4" s="753"/>
      <c r="I4" s="753"/>
      <c r="J4" s="747"/>
      <c r="K4" s="747"/>
      <c r="L4" s="747"/>
      <c r="M4" s="747"/>
      <c r="N4" s="745"/>
    </row>
    <row r="5" spans="1:14" ht="21.75" thickBot="1" x14ac:dyDescent="0.25">
      <c r="A5" s="742"/>
      <c r="B5" s="739"/>
      <c r="C5" s="738"/>
      <c r="D5" s="53" t="s">
        <v>178</v>
      </c>
      <c r="E5" s="53" t="s">
        <v>179</v>
      </c>
      <c r="F5" s="53" t="s">
        <v>178</v>
      </c>
      <c r="G5" s="53" t="s">
        <v>179</v>
      </c>
      <c r="H5" s="53" t="s">
        <v>178</v>
      </c>
      <c r="I5" s="53" t="s">
        <v>179</v>
      </c>
      <c r="J5" s="747"/>
      <c r="K5" s="747"/>
      <c r="L5" s="747"/>
      <c r="M5" s="747"/>
      <c r="N5" s="745"/>
    </row>
    <row r="6" spans="1:14" ht="32.25" thickBot="1" x14ac:dyDescent="0.25">
      <c r="A6" s="743"/>
      <c r="B6" s="738" t="s">
        <v>174</v>
      </c>
      <c r="C6" s="738"/>
      <c r="D6" s="738" t="str">
        <f>+CONCATENATE(LEFT(ÖSSZEFÜGGÉSEK!A4,4),". előtt")</f>
        <v>2017. előtt</v>
      </c>
      <c r="E6" s="738"/>
      <c r="F6" s="738" t="str">
        <f>+CONCATENATE(LEFT(ÖSSZEFÜGGÉSEK!A4,4),". évi")</f>
        <v>2017. évi</v>
      </c>
      <c r="G6" s="738"/>
      <c r="H6" s="739" t="str">
        <f>+CONCATENATE(LEFT(ÖSSZEFÜGGÉSEK!A4,4),". után")</f>
        <v>2017. után</v>
      </c>
      <c r="I6" s="739"/>
      <c r="J6" s="52" t="str">
        <f>+D6</f>
        <v>2017. előtt</v>
      </c>
      <c r="K6" s="53" t="str">
        <f>+F6</f>
        <v>2017. évi</v>
      </c>
      <c r="L6" s="52" t="s">
        <v>38</v>
      </c>
      <c r="M6" s="53" t="str">
        <f>+CONCATENATE("Teljesítés %-a ",LEFT(ÖSSZEFÜGGÉSEK!A4,4),". XII. 31-ig")</f>
        <v>Teljesítés %-a 2017. XII. 31-ig</v>
      </c>
      <c r="N6" s="745"/>
    </row>
    <row r="7" spans="1:14" ht="13.5" thickBot="1" x14ac:dyDescent="0.25">
      <c r="A7" s="54" t="s">
        <v>405</v>
      </c>
      <c r="B7" s="52" t="s">
        <v>406</v>
      </c>
      <c r="C7" s="52" t="s">
        <v>407</v>
      </c>
      <c r="D7" s="55" t="s">
        <v>408</v>
      </c>
      <c r="E7" s="53" t="s">
        <v>409</v>
      </c>
      <c r="F7" s="53" t="s">
        <v>486</v>
      </c>
      <c r="G7" s="53" t="s">
        <v>487</v>
      </c>
      <c r="H7" s="52" t="s">
        <v>488</v>
      </c>
      <c r="I7" s="55" t="s">
        <v>489</v>
      </c>
      <c r="J7" s="55" t="s">
        <v>533</v>
      </c>
      <c r="K7" s="55" t="s">
        <v>534</v>
      </c>
      <c r="L7" s="55" t="s">
        <v>535</v>
      </c>
      <c r="M7" s="56" t="s">
        <v>536</v>
      </c>
      <c r="N7" s="745"/>
    </row>
    <row r="8" spans="1:14" x14ac:dyDescent="0.2">
      <c r="A8" s="57" t="s">
        <v>90</v>
      </c>
      <c r="B8" s="626"/>
      <c r="C8" s="627"/>
      <c r="D8" s="627"/>
      <c r="E8" s="628"/>
      <c r="F8" s="627"/>
      <c r="G8" s="627"/>
      <c r="H8" s="627"/>
      <c r="I8" s="627"/>
      <c r="J8" s="627"/>
      <c r="K8" s="627"/>
      <c r="L8" s="629">
        <f t="shared" ref="L8:L14" si="0">+J8+K8</f>
        <v>0</v>
      </c>
      <c r="M8" s="630" t="str">
        <f>IF((C8&lt;&gt;0),ROUND((L8/C8)*100,1),"")</f>
        <v/>
      </c>
      <c r="N8" s="745"/>
    </row>
    <row r="9" spans="1:14" x14ac:dyDescent="0.2">
      <c r="A9" s="58" t="s">
        <v>102</v>
      </c>
      <c r="B9" s="631"/>
      <c r="C9" s="632"/>
      <c r="D9" s="632"/>
      <c r="E9" s="632"/>
      <c r="F9" s="632"/>
      <c r="G9" s="632"/>
      <c r="H9" s="632"/>
      <c r="I9" s="632"/>
      <c r="J9" s="632"/>
      <c r="K9" s="632"/>
      <c r="L9" s="633">
        <f t="shared" si="0"/>
        <v>0</v>
      </c>
      <c r="M9" s="634" t="str">
        <f t="shared" ref="M9:M14" si="1">IF((C9&lt;&gt;0),ROUND((L9/C9)*100,1),"")</f>
        <v/>
      </c>
      <c r="N9" s="745"/>
    </row>
    <row r="10" spans="1:14" x14ac:dyDescent="0.2">
      <c r="A10" s="59" t="s">
        <v>91</v>
      </c>
      <c r="B10" s="635"/>
      <c r="C10" s="636"/>
      <c r="D10" s="636"/>
      <c r="E10" s="636">
        <v>6000000</v>
      </c>
      <c r="F10" s="636"/>
      <c r="G10" s="636"/>
      <c r="H10" s="636"/>
      <c r="I10" s="636"/>
      <c r="J10" s="636">
        <v>6000000</v>
      </c>
      <c r="K10" s="636"/>
      <c r="L10" s="633">
        <v>6000000</v>
      </c>
      <c r="M10" s="634">
        <v>100</v>
      </c>
      <c r="N10" s="745"/>
    </row>
    <row r="11" spans="1:14" x14ac:dyDescent="0.2">
      <c r="A11" s="59" t="s">
        <v>103</v>
      </c>
      <c r="B11" s="635"/>
      <c r="C11" s="636"/>
      <c r="D11" s="636"/>
      <c r="E11" s="636"/>
      <c r="F11" s="636"/>
      <c r="G11" s="636"/>
      <c r="H11" s="636"/>
      <c r="I11" s="636"/>
      <c r="J11" s="636"/>
      <c r="K11" s="636"/>
      <c r="L11" s="633">
        <f t="shared" si="0"/>
        <v>0</v>
      </c>
      <c r="M11" s="634" t="str">
        <f t="shared" si="1"/>
        <v/>
      </c>
      <c r="N11" s="745"/>
    </row>
    <row r="12" spans="1:14" x14ac:dyDescent="0.2">
      <c r="A12" s="59" t="s">
        <v>92</v>
      </c>
      <c r="B12" s="635"/>
      <c r="C12" s="636"/>
      <c r="D12" s="636"/>
      <c r="E12" s="636"/>
      <c r="F12" s="636"/>
      <c r="G12" s="636"/>
      <c r="H12" s="636"/>
      <c r="I12" s="636"/>
      <c r="J12" s="636"/>
      <c r="K12" s="636"/>
      <c r="L12" s="633">
        <f t="shared" si="0"/>
        <v>0</v>
      </c>
      <c r="M12" s="634" t="str">
        <f t="shared" si="1"/>
        <v/>
      </c>
      <c r="N12" s="745"/>
    </row>
    <row r="13" spans="1:14" x14ac:dyDescent="0.2">
      <c r="A13" s="59" t="s">
        <v>93</v>
      </c>
      <c r="B13" s="635"/>
      <c r="C13" s="636"/>
      <c r="D13" s="636"/>
      <c r="E13" s="636"/>
      <c r="F13" s="636"/>
      <c r="G13" s="636"/>
      <c r="H13" s="636"/>
      <c r="I13" s="636"/>
      <c r="J13" s="636"/>
      <c r="K13" s="636"/>
      <c r="L13" s="633">
        <f t="shared" si="0"/>
        <v>0</v>
      </c>
      <c r="M13" s="634" t="str">
        <f t="shared" si="1"/>
        <v/>
      </c>
      <c r="N13" s="745"/>
    </row>
    <row r="14" spans="1:14" ht="15" customHeight="1" thickBot="1" x14ac:dyDescent="0.25">
      <c r="A14" s="60"/>
      <c r="B14" s="637"/>
      <c r="C14" s="638"/>
      <c r="D14" s="638"/>
      <c r="E14" s="638"/>
      <c r="F14" s="638"/>
      <c r="G14" s="638"/>
      <c r="H14" s="638"/>
      <c r="I14" s="638"/>
      <c r="J14" s="638"/>
      <c r="K14" s="638"/>
      <c r="L14" s="633">
        <f t="shared" si="0"/>
        <v>0</v>
      </c>
      <c r="M14" s="639" t="str">
        <f t="shared" si="1"/>
        <v/>
      </c>
      <c r="N14" s="745"/>
    </row>
    <row r="15" spans="1:14" ht="13.5" thickBot="1" x14ac:dyDescent="0.25">
      <c r="A15" s="61" t="s">
        <v>95</v>
      </c>
      <c r="B15" s="640">
        <f>B8+SUM(B10:B14)</f>
        <v>0</v>
      </c>
      <c r="C15" s="640">
        <f t="shared" ref="C15:L15" si="2">C8+SUM(C10:C14)</f>
        <v>0</v>
      </c>
      <c r="D15" s="640">
        <f t="shared" si="2"/>
        <v>0</v>
      </c>
      <c r="E15" s="640">
        <f t="shared" si="2"/>
        <v>6000000</v>
      </c>
      <c r="F15" s="640">
        <f t="shared" si="2"/>
        <v>0</v>
      </c>
      <c r="G15" s="640">
        <f t="shared" si="2"/>
        <v>0</v>
      </c>
      <c r="H15" s="640">
        <f t="shared" si="2"/>
        <v>0</v>
      </c>
      <c r="I15" s="640">
        <f t="shared" si="2"/>
        <v>0</v>
      </c>
      <c r="J15" s="640">
        <f t="shared" si="2"/>
        <v>6000000</v>
      </c>
      <c r="K15" s="640">
        <f t="shared" si="2"/>
        <v>0</v>
      </c>
      <c r="L15" s="640">
        <f t="shared" si="2"/>
        <v>6000000</v>
      </c>
      <c r="M15" s="641" t="str">
        <f>IF((C15&lt;&gt;0),ROUND((L15/C15)*100,1),"")</f>
        <v/>
      </c>
      <c r="N15" s="745"/>
    </row>
    <row r="16" spans="1:14" x14ac:dyDescent="0.2">
      <c r="A16" s="62"/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745"/>
    </row>
    <row r="17" spans="1:14" ht="13.5" thickBot="1" x14ac:dyDescent="0.25">
      <c r="A17" s="65" t="s">
        <v>94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45"/>
    </row>
    <row r="18" spans="1:14" x14ac:dyDescent="0.2">
      <c r="A18" s="68" t="s">
        <v>98</v>
      </c>
      <c r="B18" s="626"/>
      <c r="C18" s="627"/>
      <c r="D18" s="627"/>
      <c r="E18" s="628"/>
      <c r="F18" s="627"/>
      <c r="G18" s="627">
        <v>50538</v>
      </c>
      <c r="H18" s="627"/>
      <c r="I18" s="627"/>
      <c r="J18" s="627"/>
      <c r="K18" s="627">
        <v>50538</v>
      </c>
      <c r="L18" s="642">
        <f t="shared" ref="L18:L23" si="3">+J18+K18</f>
        <v>50538</v>
      </c>
      <c r="M18" s="630">
        <v>0.84</v>
      </c>
      <c r="N18" s="745"/>
    </row>
    <row r="19" spans="1:14" x14ac:dyDescent="0.2">
      <c r="A19" s="69" t="s">
        <v>99</v>
      </c>
      <c r="B19" s="631"/>
      <c r="C19" s="636"/>
      <c r="D19" s="636"/>
      <c r="E19" s="636">
        <v>3294507</v>
      </c>
      <c r="F19" s="636"/>
      <c r="G19" s="636">
        <v>111176</v>
      </c>
      <c r="H19" s="636"/>
      <c r="I19" s="636"/>
      <c r="J19" s="636">
        <v>3294507</v>
      </c>
      <c r="K19" s="636">
        <v>111176</v>
      </c>
      <c r="L19" s="643">
        <f t="shared" si="3"/>
        <v>3405683</v>
      </c>
      <c r="M19" s="634">
        <v>56.76</v>
      </c>
      <c r="N19" s="745"/>
    </row>
    <row r="20" spans="1:14" x14ac:dyDescent="0.2">
      <c r="A20" s="69" t="s">
        <v>100</v>
      </c>
      <c r="B20" s="635"/>
      <c r="C20" s="636"/>
      <c r="D20" s="636"/>
      <c r="E20" s="636"/>
      <c r="F20" s="636"/>
      <c r="G20" s="636">
        <v>871200</v>
      </c>
      <c r="H20" s="636"/>
      <c r="I20" s="636"/>
      <c r="J20" s="636"/>
      <c r="K20" s="636">
        <v>871200</v>
      </c>
      <c r="L20" s="643">
        <f t="shared" si="3"/>
        <v>871200</v>
      </c>
      <c r="M20" s="634">
        <v>14.52</v>
      </c>
      <c r="N20" s="745"/>
    </row>
    <row r="21" spans="1:14" x14ac:dyDescent="0.2">
      <c r="A21" s="69" t="s">
        <v>101</v>
      </c>
      <c r="B21" s="635"/>
      <c r="C21" s="636"/>
      <c r="D21" s="636"/>
      <c r="E21" s="636"/>
      <c r="F21" s="636"/>
      <c r="G21" s="636"/>
      <c r="H21" s="636"/>
      <c r="I21" s="636"/>
      <c r="J21" s="636"/>
      <c r="K21" s="636"/>
      <c r="L21" s="643">
        <f t="shared" si="3"/>
        <v>0</v>
      </c>
      <c r="M21" s="634" t="str">
        <f>IF((C21&lt;&gt;0),ROUND((L21/C21)*100,1),"")</f>
        <v/>
      </c>
      <c r="N21" s="745"/>
    </row>
    <row r="22" spans="1:14" x14ac:dyDescent="0.2">
      <c r="A22" s="70"/>
      <c r="B22" s="635"/>
      <c r="C22" s="636"/>
      <c r="D22" s="636"/>
      <c r="E22" s="636"/>
      <c r="F22" s="636"/>
      <c r="G22" s="636"/>
      <c r="H22" s="636"/>
      <c r="I22" s="636"/>
      <c r="J22" s="636"/>
      <c r="K22" s="636"/>
      <c r="L22" s="643">
        <f t="shared" si="3"/>
        <v>0</v>
      </c>
      <c r="M22" s="634" t="str">
        <f>IF((C22&lt;&gt;0),ROUND((L22/C22)*100,1),"")</f>
        <v/>
      </c>
      <c r="N22" s="745"/>
    </row>
    <row r="23" spans="1:14" ht="13.5" thickBot="1" x14ac:dyDescent="0.25">
      <c r="A23" s="71"/>
      <c r="B23" s="637"/>
      <c r="C23" s="638"/>
      <c r="D23" s="638"/>
      <c r="E23" s="638"/>
      <c r="F23" s="638"/>
      <c r="G23" s="638"/>
      <c r="H23" s="638"/>
      <c r="I23" s="638"/>
      <c r="J23" s="638"/>
      <c r="K23" s="638"/>
      <c r="L23" s="643">
        <f t="shared" si="3"/>
        <v>0</v>
      </c>
      <c r="M23" s="639" t="str">
        <f>IF((C23&lt;&gt;0),ROUND((L23/C23)*100,1),"")</f>
        <v/>
      </c>
      <c r="N23" s="745"/>
    </row>
    <row r="24" spans="1:14" ht="13.5" thickBot="1" x14ac:dyDescent="0.25">
      <c r="A24" s="72" t="s">
        <v>79</v>
      </c>
      <c r="B24" s="640">
        <f t="shared" ref="B24:L24" si="4">SUM(B18:B23)</f>
        <v>0</v>
      </c>
      <c r="C24" s="640">
        <f t="shared" si="4"/>
        <v>0</v>
      </c>
      <c r="D24" s="640">
        <f t="shared" si="4"/>
        <v>0</v>
      </c>
      <c r="E24" s="640">
        <f t="shared" si="4"/>
        <v>3294507</v>
      </c>
      <c r="F24" s="640">
        <f t="shared" si="4"/>
        <v>0</v>
      </c>
      <c r="G24" s="640">
        <f t="shared" si="4"/>
        <v>1032914</v>
      </c>
      <c r="H24" s="640">
        <f t="shared" si="4"/>
        <v>0</v>
      </c>
      <c r="I24" s="640">
        <f t="shared" si="4"/>
        <v>0</v>
      </c>
      <c r="J24" s="640">
        <f t="shared" si="4"/>
        <v>3294507</v>
      </c>
      <c r="K24" s="640">
        <f t="shared" si="4"/>
        <v>1032914</v>
      </c>
      <c r="L24" s="640">
        <f t="shared" si="4"/>
        <v>4327421</v>
      </c>
      <c r="M24" s="641">
        <v>72.12</v>
      </c>
      <c r="N24" s="745"/>
    </row>
    <row r="25" spans="1:14" x14ac:dyDescent="0.2">
      <c r="A25" s="740" t="s">
        <v>172</v>
      </c>
      <c r="B25" s="740"/>
      <c r="C25" s="740"/>
      <c r="D25" s="740"/>
      <c r="E25" s="740"/>
      <c r="F25" s="740"/>
      <c r="G25" s="740"/>
      <c r="H25" s="740"/>
      <c r="I25" s="740"/>
      <c r="J25" s="740"/>
      <c r="K25" s="740"/>
      <c r="L25" s="740"/>
      <c r="M25" s="740"/>
      <c r="N25" s="745"/>
    </row>
    <row r="26" spans="1:14" ht="5.25" customHeight="1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45"/>
    </row>
    <row r="27" spans="1:14" ht="15.75" x14ac:dyDescent="0.2">
      <c r="A27" s="751" t="str">
        <f>+CONCATENATE("Önkormányzaton kívüli EU-s projekthez történő hozzájárulás ",LEFT(ÖSSZEFÜGGÉSEK!A4,4),". évi előirányzata és teljesítése")</f>
        <v>Önkormányzaton kívüli EU-s projekthez történő hozzájárulás 2017. évi előirányzata és teljesítése</v>
      </c>
      <c r="B27" s="751"/>
      <c r="C27" s="751"/>
      <c r="D27" s="751"/>
      <c r="E27" s="751"/>
      <c r="F27" s="751"/>
      <c r="G27" s="751"/>
      <c r="H27" s="751"/>
      <c r="I27" s="751"/>
      <c r="J27" s="751"/>
      <c r="K27" s="751"/>
      <c r="L27" s="751"/>
      <c r="M27" s="751"/>
      <c r="N27" s="745"/>
    </row>
    <row r="28" spans="1:14" ht="12" customHeight="1" thickBo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744" t="str">
        <f>M2</f>
        <v>Forintban!</v>
      </c>
      <c r="M28" s="744"/>
      <c r="N28" s="745"/>
    </row>
    <row r="29" spans="1:14" ht="21.75" thickBot="1" x14ac:dyDescent="0.25">
      <c r="A29" s="730" t="s">
        <v>96</v>
      </c>
      <c r="B29" s="731"/>
      <c r="C29" s="731"/>
      <c r="D29" s="731"/>
      <c r="E29" s="731"/>
      <c r="F29" s="731"/>
      <c r="G29" s="731"/>
      <c r="H29" s="731"/>
      <c r="I29" s="731"/>
      <c r="J29" s="731"/>
      <c r="K29" s="74" t="s">
        <v>656</v>
      </c>
      <c r="L29" s="74" t="s">
        <v>655</v>
      </c>
      <c r="M29" s="74" t="s">
        <v>177</v>
      </c>
      <c r="N29" s="745"/>
    </row>
    <row r="30" spans="1:14" x14ac:dyDescent="0.2">
      <c r="A30" s="732"/>
      <c r="B30" s="733"/>
      <c r="C30" s="733"/>
      <c r="D30" s="733"/>
      <c r="E30" s="733"/>
      <c r="F30" s="733"/>
      <c r="G30" s="733"/>
      <c r="H30" s="733"/>
      <c r="I30" s="733"/>
      <c r="J30" s="733"/>
      <c r="K30" s="628"/>
      <c r="L30" s="644"/>
      <c r="M30" s="644"/>
      <c r="N30" s="745"/>
    </row>
    <row r="31" spans="1:14" ht="13.5" thickBot="1" x14ac:dyDescent="0.25">
      <c r="A31" s="734"/>
      <c r="B31" s="735"/>
      <c r="C31" s="735"/>
      <c r="D31" s="735"/>
      <c r="E31" s="735"/>
      <c r="F31" s="735"/>
      <c r="G31" s="735"/>
      <c r="H31" s="735"/>
      <c r="I31" s="735"/>
      <c r="J31" s="735"/>
      <c r="K31" s="645"/>
      <c r="L31" s="638"/>
      <c r="M31" s="638"/>
      <c r="N31" s="745"/>
    </row>
    <row r="32" spans="1:14" ht="13.5" thickBot="1" x14ac:dyDescent="0.25">
      <c r="A32" s="736" t="s">
        <v>39</v>
      </c>
      <c r="B32" s="737"/>
      <c r="C32" s="737"/>
      <c r="D32" s="737"/>
      <c r="E32" s="737"/>
      <c r="F32" s="737"/>
      <c r="G32" s="737"/>
      <c r="H32" s="737"/>
      <c r="I32" s="737"/>
      <c r="J32" s="737"/>
      <c r="K32" s="646">
        <f>SUM(K30:K31)</f>
        <v>0</v>
      </c>
      <c r="L32" s="646">
        <f>SUM(L30:L31)</f>
        <v>0</v>
      </c>
      <c r="M32" s="646">
        <f>SUM(M30:M31)</f>
        <v>0</v>
      </c>
      <c r="N32" s="745"/>
    </row>
    <row r="34" spans="1:13" ht="15.75" x14ac:dyDescent="0.2">
      <c r="A34" s="748" t="s">
        <v>765</v>
      </c>
      <c r="B34" s="748"/>
      <c r="C34" s="748"/>
      <c r="D34" s="749"/>
      <c r="E34" s="749"/>
      <c r="F34" s="749"/>
      <c r="G34" s="749"/>
      <c r="H34" s="749"/>
      <c r="I34" s="749"/>
      <c r="J34" s="749"/>
      <c r="K34" s="749"/>
      <c r="L34" s="749"/>
      <c r="M34" s="749"/>
    </row>
    <row r="35" spans="1:13" ht="15.75" thickBot="1" x14ac:dyDescent="0.25">
      <c r="A35" s="752" t="s">
        <v>767</v>
      </c>
      <c r="B35" s="752"/>
      <c r="C35" s="752"/>
      <c r="D35" s="752"/>
      <c r="E35" s="752"/>
      <c r="F35" s="752"/>
      <c r="G35" s="752"/>
      <c r="H35" s="752"/>
      <c r="I35" s="752"/>
      <c r="J35" s="752"/>
      <c r="K35" s="752"/>
      <c r="L35" s="622"/>
      <c r="M35" s="620">
        <f>'4.sz.mell.'!G36</f>
        <v>0</v>
      </c>
    </row>
    <row r="36" spans="1:13" ht="13.5" thickBot="1" x14ac:dyDescent="0.25">
      <c r="A36" s="741" t="s">
        <v>89</v>
      </c>
      <c r="B36" s="750" t="s">
        <v>175</v>
      </c>
      <c r="C36" s="750"/>
      <c r="D36" s="750"/>
      <c r="E36" s="750"/>
      <c r="F36" s="750"/>
      <c r="G36" s="750"/>
      <c r="H36" s="750"/>
      <c r="I36" s="750"/>
      <c r="J36" s="746" t="s">
        <v>177</v>
      </c>
      <c r="K36" s="746"/>
      <c r="L36" s="746"/>
      <c r="M36" s="746"/>
    </row>
    <row r="37" spans="1:13" ht="13.5" thickBot="1" x14ac:dyDescent="0.25">
      <c r="A37" s="742"/>
      <c r="B37" s="739" t="s">
        <v>178</v>
      </c>
      <c r="C37" s="738" t="s">
        <v>179</v>
      </c>
      <c r="D37" s="753" t="s">
        <v>173</v>
      </c>
      <c r="E37" s="753"/>
      <c r="F37" s="753"/>
      <c r="G37" s="753"/>
      <c r="H37" s="753"/>
      <c r="I37" s="753"/>
      <c r="J37" s="747"/>
      <c r="K37" s="747"/>
      <c r="L37" s="747"/>
      <c r="M37" s="747"/>
    </row>
    <row r="38" spans="1:13" ht="21.75" thickBot="1" x14ac:dyDescent="0.25">
      <c r="A38" s="742"/>
      <c r="B38" s="739"/>
      <c r="C38" s="738"/>
      <c r="D38" s="53" t="s">
        <v>178</v>
      </c>
      <c r="E38" s="53" t="s">
        <v>179</v>
      </c>
      <c r="F38" s="53" t="s">
        <v>178</v>
      </c>
      <c r="G38" s="53" t="s">
        <v>179</v>
      </c>
      <c r="H38" s="53" t="s">
        <v>178</v>
      </c>
      <c r="I38" s="53" t="s">
        <v>179</v>
      </c>
      <c r="J38" s="747"/>
      <c r="K38" s="747"/>
      <c r="L38" s="747"/>
      <c r="M38" s="747"/>
    </row>
    <row r="39" spans="1:13" ht="32.25" thickBot="1" x14ac:dyDescent="0.25">
      <c r="A39" s="743"/>
      <c r="B39" s="738" t="s">
        <v>174</v>
      </c>
      <c r="C39" s="738"/>
      <c r="D39" s="738" t="s">
        <v>768</v>
      </c>
      <c r="E39" s="738"/>
      <c r="F39" s="738" t="s">
        <v>769</v>
      </c>
      <c r="G39" s="738"/>
      <c r="H39" s="739" t="s">
        <v>770</v>
      </c>
      <c r="I39" s="739"/>
      <c r="J39" s="52" t="str">
        <f>+D39</f>
        <v>2017. előtt</v>
      </c>
      <c r="K39" s="53" t="str">
        <f>+F39</f>
        <v>2017. évi</v>
      </c>
      <c r="L39" s="52" t="s">
        <v>38</v>
      </c>
      <c r="M39" s="53" t="str">
        <f>+CONCATENATE("Teljesítés %-a ",LEFT(ÖSSZEFÜGGÉSEK!A38,4),". XII. 31-ig")</f>
        <v>Teljesítés %-a 1. s. XII. 31-ig</v>
      </c>
    </row>
    <row r="40" spans="1:13" ht="13.5" thickBot="1" x14ac:dyDescent="0.25">
      <c r="A40" s="54" t="s">
        <v>405</v>
      </c>
      <c r="B40" s="52" t="s">
        <v>406</v>
      </c>
      <c r="C40" s="52" t="s">
        <v>407</v>
      </c>
      <c r="D40" s="55" t="s">
        <v>408</v>
      </c>
      <c r="E40" s="53" t="s">
        <v>409</v>
      </c>
      <c r="F40" s="53" t="s">
        <v>486</v>
      </c>
      <c r="G40" s="53" t="s">
        <v>487</v>
      </c>
      <c r="H40" s="52" t="s">
        <v>488</v>
      </c>
      <c r="I40" s="55" t="s">
        <v>489</v>
      </c>
      <c r="J40" s="55" t="s">
        <v>533</v>
      </c>
      <c r="K40" s="55" t="s">
        <v>534</v>
      </c>
      <c r="L40" s="55" t="s">
        <v>535</v>
      </c>
      <c r="M40" s="56" t="s">
        <v>536</v>
      </c>
    </row>
    <row r="41" spans="1:13" x14ac:dyDescent="0.2">
      <c r="A41" s="57" t="s">
        <v>90</v>
      </c>
      <c r="B41" s="626"/>
      <c r="C41" s="627"/>
      <c r="D41" s="627"/>
      <c r="E41" s="628"/>
      <c r="F41" s="627"/>
      <c r="G41" s="627"/>
      <c r="H41" s="627"/>
      <c r="I41" s="627"/>
      <c r="J41" s="627"/>
      <c r="K41" s="627"/>
      <c r="L41" s="629">
        <f>+J41+K41</f>
        <v>0</v>
      </c>
      <c r="M41" s="630" t="str">
        <f>IF((C41&lt;&gt;0),ROUND((L41/C41)*100,1),"")</f>
        <v/>
      </c>
    </row>
    <row r="42" spans="1:13" x14ac:dyDescent="0.2">
      <c r="A42" s="58" t="s">
        <v>102</v>
      </c>
      <c r="B42" s="631"/>
      <c r="C42" s="632"/>
      <c r="D42" s="632"/>
      <c r="E42" s="632"/>
      <c r="F42" s="632"/>
      <c r="G42" s="632"/>
      <c r="H42" s="632"/>
      <c r="I42" s="632"/>
      <c r="J42" s="632"/>
      <c r="K42" s="632"/>
      <c r="L42" s="633">
        <f>+J42+K42</f>
        <v>0</v>
      </c>
      <c r="M42" s="634" t="str">
        <f>IF((C42&lt;&gt;0),ROUND((L42/C42)*100,1),"")</f>
        <v/>
      </c>
    </row>
    <row r="43" spans="1:13" x14ac:dyDescent="0.2">
      <c r="A43" s="59" t="s">
        <v>91</v>
      </c>
      <c r="B43" s="635"/>
      <c r="C43" s="636"/>
      <c r="D43" s="636"/>
      <c r="E43" s="636">
        <v>160348571</v>
      </c>
      <c r="F43" s="636"/>
      <c r="G43" s="636"/>
      <c r="H43" s="636">
        <v>13176250</v>
      </c>
      <c r="I43" s="636"/>
      <c r="J43" s="636">
        <v>160348571</v>
      </c>
      <c r="K43" s="636"/>
      <c r="L43" s="633">
        <v>160348571</v>
      </c>
      <c r="M43" s="634">
        <v>92</v>
      </c>
    </row>
    <row r="44" spans="1:13" x14ac:dyDescent="0.2">
      <c r="A44" s="59" t="s">
        <v>103</v>
      </c>
      <c r="B44" s="635"/>
      <c r="C44" s="636"/>
      <c r="D44" s="636"/>
      <c r="E44" s="636"/>
      <c r="F44" s="636"/>
      <c r="G44" s="636"/>
      <c r="H44" s="636"/>
      <c r="I44" s="636"/>
      <c r="J44" s="636"/>
      <c r="K44" s="636"/>
      <c r="L44" s="633">
        <f>+J44+K44</f>
        <v>0</v>
      </c>
      <c r="M44" s="634" t="str">
        <f>IF((C44&lt;&gt;0),ROUND((L44/C44)*100,1),"")</f>
        <v/>
      </c>
    </row>
    <row r="45" spans="1:13" x14ac:dyDescent="0.2">
      <c r="A45" s="59" t="s">
        <v>92</v>
      </c>
      <c r="B45" s="635"/>
      <c r="C45" s="636"/>
      <c r="D45" s="636"/>
      <c r="E45" s="636"/>
      <c r="F45" s="636"/>
      <c r="G45" s="636"/>
      <c r="H45" s="636"/>
      <c r="I45" s="636"/>
      <c r="J45" s="636"/>
      <c r="K45" s="636"/>
      <c r="L45" s="633">
        <f>+J45+K45</f>
        <v>0</v>
      </c>
      <c r="M45" s="634" t="str">
        <f>IF((C45&lt;&gt;0),ROUND((L45/C45)*100,1),"")</f>
        <v/>
      </c>
    </row>
    <row r="46" spans="1:13" x14ac:dyDescent="0.2">
      <c r="A46" s="59" t="s">
        <v>93</v>
      </c>
      <c r="B46" s="635"/>
      <c r="C46" s="636"/>
      <c r="D46" s="636"/>
      <c r="E46" s="636"/>
      <c r="F46" s="636"/>
      <c r="G46" s="636"/>
      <c r="H46" s="636"/>
      <c r="I46" s="636"/>
      <c r="J46" s="636"/>
      <c r="K46" s="636"/>
      <c r="L46" s="633">
        <f>+J46+K46</f>
        <v>0</v>
      </c>
      <c r="M46" s="634" t="str">
        <f>IF((C46&lt;&gt;0),ROUND((L46/C46)*100,1),"")</f>
        <v/>
      </c>
    </row>
    <row r="47" spans="1:13" ht="13.5" thickBot="1" x14ac:dyDescent="0.25">
      <c r="A47" s="60"/>
      <c r="B47" s="637"/>
      <c r="C47" s="638"/>
      <c r="D47" s="638"/>
      <c r="E47" s="638"/>
      <c r="F47" s="638"/>
      <c r="G47" s="638"/>
      <c r="H47" s="638"/>
      <c r="I47" s="638"/>
      <c r="J47" s="638"/>
      <c r="K47" s="638"/>
      <c r="L47" s="633">
        <f>+J47+K47</f>
        <v>0</v>
      </c>
      <c r="M47" s="639" t="str">
        <f>IF((C47&lt;&gt;0),ROUND((L47/C47)*100,1),"")</f>
        <v/>
      </c>
    </row>
    <row r="48" spans="1:13" ht="13.5" thickBot="1" x14ac:dyDescent="0.25">
      <c r="A48" s="61" t="s">
        <v>95</v>
      </c>
      <c r="B48" s="640">
        <f>B41+SUM(B43:B47)</f>
        <v>0</v>
      </c>
      <c r="C48" s="640">
        <f t="shared" ref="C48:L48" si="5">C41+SUM(C43:C47)</f>
        <v>0</v>
      </c>
      <c r="D48" s="640">
        <f t="shared" si="5"/>
        <v>0</v>
      </c>
      <c r="E48" s="640">
        <f t="shared" si="5"/>
        <v>160348571</v>
      </c>
      <c r="F48" s="640">
        <f t="shared" si="5"/>
        <v>0</v>
      </c>
      <c r="G48" s="640">
        <f t="shared" si="5"/>
        <v>0</v>
      </c>
      <c r="H48" s="640">
        <f t="shared" si="5"/>
        <v>13176250</v>
      </c>
      <c r="I48" s="640">
        <f t="shared" si="5"/>
        <v>0</v>
      </c>
      <c r="J48" s="640">
        <f t="shared" si="5"/>
        <v>160348571</v>
      </c>
      <c r="K48" s="640">
        <f t="shared" si="5"/>
        <v>0</v>
      </c>
      <c r="L48" s="640">
        <f t="shared" si="5"/>
        <v>160348571</v>
      </c>
      <c r="M48" s="641" t="str">
        <f>IF((C48&lt;&gt;0),ROUND((L48/C48)*100,1),"")</f>
        <v/>
      </c>
    </row>
    <row r="49" spans="1:13" x14ac:dyDescent="0.2">
      <c r="A49" s="62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3.5" thickBot="1" x14ac:dyDescent="0.25">
      <c r="A50" s="65" t="s">
        <v>94</v>
      </c>
      <c r="B50" s="66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x14ac:dyDescent="0.2">
      <c r="A51" s="68" t="s">
        <v>98</v>
      </c>
      <c r="B51" s="626"/>
      <c r="C51" s="627"/>
      <c r="D51" s="627"/>
      <c r="E51" s="628"/>
      <c r="F51" s="627"/>
      <c r="G51" s="627"/>
      <c r="H51" s="627"/>
      <c r="I51" s="627"/>
      <c r="J51" s="627"/>
      <c r="K51" s="627"/>
      <c r="L51" s="642">
        <f t="shared" ref="L51:L56" si="6">+J51+K51</f>
        <v>0</v>
      </c>
      <c r="M51" s="630"/>
    </row>
    <row r="52" spans="1:13" x14ac:dyDescent="0.2">
      <c r="A52" s="69" t="s">
        <v>99</v>
      </c>
      <c r="B52" s="631"/>
      <c r="C52" s="636"/>
      <c r="D52" s="636"/>
      <c r="E52" s="636"/>
      <c r="F52" s="636"/>
      <c r="G52" s="636">
        <v>3810000</v>
      </c>
      <c r="H52" s="636">
        <v>169714821</v>
      </c>
      <c r="I52" s="636"/>
      <c r="J52" s="636"/>
      <c r="K52" s="636">
        <v>3810000</v>
      </c>
      <c r="L52" s="643">
        <f t="shared" si="6"/>
        <v>3810000</v>
      </c>
      <c r="M52" s="634">
        <v>2.37</v>
      </c>
    </row>
    <row r="53" spans="1:13" x14ac:dyDescent="0.2">
      <c r="A53" s="69" t="s">
        <v>100</v>
      </c>
      <c r="B53" s="635"/>
      <c r="C53" s="636"/>
      <c r="D53" s="636"/>
      <c r="E53" s="636"/>
      <c r="F53" s="636"/>
      <c r="G53" s="636"/>
      <c r="H53" s="636"/>
      <c r="I53" s="636"/>
      <c r="J53" s="636"/>
      <c r="K53" s="636"/>
      <c r="L53" s="643">
        <f t="shared" si="6"/>
        <v>0</v>
      </c>
      <c r="M53" s="634"/>
    </row>
    <row r="54" spans="1:13" x14ac:dyDescent="0.2">
      <c r="A54" s="69" t="s">
        <v>101</v>
      </c>
      <c r="B54" s="635"/>
      <c r="C54" s="636"/>
      <c r="D54" s="636"/>
      <c r="E54" s="636"/>
      <c r="F54" s="636"/>
      <c r="G54" s="636"/>
      <c r="H54" s="636"/>
      <c r="I54" s="636"/>
      <c r="J54" s="636"/>
      <c r="K54" s="636"/>
      <c r="L54" s="643">
        <f t="shared" si="6"/>
        <v>0</v>
      </c>
      <c r="M54" s="634" t="str">
        <f>IF((C54&lt;&gt;0),ROUND((L54/C54)*100,1),"")</f>
        <v/>
      </c>
    </row>
    <row r="55" spans="1:13" x14ac:dyDescent="0.2">
      <c r="A55" s="70"/>
      <c r="B55" s="635"/>
      <c r="C55" s="636"/>
      <c r="D55" s="636"/>
      <c r="E55" s="636"/>
      <c r="F55" s="636"/>
      <c r="G55" s="636"/>
      <c r="H55" s="636"/>
      <c r="I55" s="636"/>
      <c r="J55" s="636"/>
      <c r="K55" s="636"/>
      <c r="L55" s="643">
        <f t="shared" si="6"/>
        <v>0</v>
      </c>
      <c r="M55" s="634" t="str">
        <f>IF((C55&lt;&gt;0),ROUND((L55/C55)*100,1),"")</f>
        <v/>
      </c>
    </row>
    <row r="56" spans="1:13" ht="13.5" thickBot="1" x14ac:dyDescent="0.25">
      <c r="A56" s="71"/>
      <c r="B56" s="637"/>
      <c r="C56" s="638"/>
      <c r="D56" s="638"/>
      <c r="E56" s="638"/>
      <c r="F56" s="638"/>
      <c r="G56" s="638"/>
      <c r="H56" s="638"/>
      <c r="I56" s="638"/>
      <c r="J56" s="638"/>
      <c r="K56" s="638"/>
      <c r="L56" s="643">
        <f t="shared" si="6"/>
        <v>0</v>
      </c>
      <c r="M56" s="639" t="str">
        <f>IF((C56&lt;&gt;0),ROUND((L56/C56)*100,1),"")</f>
        <v/>
      </c>
    </row>
    <row r="57" spans="1:13" ht="13.5" thickBot="1" x14ac:dyDescent="0.25">
      <c r="A57" s="72" t="s">
        <v>79</v>
      </c>
      <c r="B57" s="640">
        <f t="shared" ref="B57:L57" si="7">SUM(B51:B56)</f>
        <v>0</v>
      </c>
      <c r="C57" s="640">
        <f t="shared" si="7"/>
        <v>0</v>
      </c>
      <c r="D57" s="640">
        <f t="shared" si="7"/>
        <v>0</v>
      </c>
      <c r="E57" s="640">
        <f t="shared" si="7"/>
        <v>0</v>
      </c>
      <c r="F57" s="640">
        <f t="shared" si="7"/>
        <v>0</v>
      </c>
      <c r="G57" s="640">
        <f t="shared" si="7"/>
        <v>3810000</v>
      </c>
      <c r="H57" s="640">
        <f t="shared" si="7"/>
        <v>169714821</v>
      </c>
      <c r="I57" s="640">
        <f t="shared" si="7"/>
        <v>0</v>
      </c>
      <c r="J57" s="640">
        <f t="shared" si="7"/>
        <v>0</v>
      </c>
      <c r="K57" s="640">
        <f t="shared" si="7"/>
        <v>3810000</v>
      </c>
      <c r="L57" s="640">
        <f t="shared" si="7"/>
        <v>3810000</v>
      </c>
      <c r="M57" s="641"/>
    </row>
    <row r="58" spans="1:13" x14ac:dyDescent="0.2">
      <c r="A58" s="740" t="s">
        <v>172</v>
      </c>
      <c r="B58" s="740"/>
      <c r="C58" s="740"/>
      <c r="D58" s="740"/>
      <c r="E58" s="740"/>
      <c r="F58" s="740"/>
      <c r="G58" s="740"/>
      <c r="H58" s="740"/>
      <c r="I58" s="740"/>
      <c r="J58" s="740"/>
      <c r="K58" s="740"/>
      <c r="L58" s="740"/>
      <c r="M58" s="740"/>
    </row>
    <row r="59" spans="1:13" ht="15.75" x14ac:dyDescent="0.2">
      <c r="A59" s="751" t="str">
        <f>+CONCATENATE("Önkormányzaton kívüli EU-s projekthez történő hozzájárulás 2017. évi előirányzata és teljesítése")</f>
        <v>Önkormányzaton kívüli EU-s projekthez történő hozzájárulás 2017. évi előirányzata és teljesítése</v>
      </c>
      <c r="B59" s="751"/>
      <c r="C59" s="751"/>
      <c r="D59" s="751"/>
      <c r="E59" s="751"/>
      <c r="F59" s="751"/>
      <c r="G59" s="751"/>
      <c r="H59" s="751"/>
      <c r="I59" s="751"/>
      <c r="J59" s="751"/>
      <c r="K59" s="751"/>
      <c r="L59" s="751"/>
      <c r="M59" s="751"/>
    </row>
    <row r="60" spans="1:13" ht="14.25" thickBo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744">
        <f>M35</f>
        <v>0</v>
      </c>
      <c r="M60" s="744"/>
    </row>
    <row r="61" spans="1:13" ht="21.75" thickBot="1" x14ac:dyDescent="0.25">
      <c r="A61" s="730" t="s">
        <v>96</v>
      </c>
      <c r="B61" s="731"/>
      <c r="C61" s="731"/>
      <c r="D61" s="731"/>
      <c r="E61" s="731"/>
      <c r="F61" s="731"/>
      <c r="G61" s="731"/>
      <c r="H61" s="731"/>
      <c r="I61" s="731"/>
      <c r="J61" s="731"/>
      <c r="K61" s="74" t="s">
        <v>656</v>
      </c>
      <c r="L61" s="74" t="s">
        <v>655</v>
      </c>
      <c r="M61" s="74" t="s">
        <v>177</v>
      </c>
    </row>
    <row r="62" spans="1:13" x14ac:dyDescent="0.2">
      <c r="A62" s="732"/>
      <c r="B62" s="733"/>
      <c r="C62" s="733"/>
      <c r="D62" s="733"/>
      <c r="E62" s="733"/>
      <c r="F62" s="733"/>
      <c r="G62" s="733"/>
      <c r="H62" s="733"/>
      <c r="I62" s="733"/>
      <c r="J62" s="733"/>
      <c r="K62" s="628"/>
      <c r="L62" s="644"/>
      <c r="M62" s="644"/>
    </row>
    <row r="63" spans="1:13" ht="13.5" thickBot="1" x14ac:dyDescent="0.25">
      <c r="A63" s="734"/>
      <c r="B63" s="735"/>
      <c r="C63" s="735"/>
      <c r="D63" s="735"/>
      <c r="E63" s="735"/>
      <c r="F63" s="735"/>
      <c r="G63" s="735"/>
      <c r="H63" s="735"/>
      <c r="I63" s="735"/>
      <c r="J63" s="735"/>
      <c r="K63" s="645"/>
      <c r="L63" s="638"/>
      <c r="M63" s="638"/>
    </row>
    <row r="64" spans="1:13" ht="13.5" thickBot="1" x14ac:dyDescent="0.25">
      <c r="A64" s="736" t="s">
        <v>39</v>
      </c>
      <c r="B64" s="737"/>
      <c r="C64" s="737"/>
      <c r="D64" s="737"/>
      <c r="E64" s="737"/>
      <c r="F64" s="737"/>
      <c r="G64" s="737"/>
      <c r="H64" s="737"/>
      <c r="I64" s="737"/>
      <c r="J64" s="737"/>
      <c r="K64" s="646">
        <f>SUM(K62:K63)</f>
        <v>0</v>
      </c>
      <c r="L64" s="646">
        <f>SUM(L62:L63)</f>
        <v>0</v>
      </c>
      <c r="M64" s="646">
        <f>SUM(M62:M63)</f>
        <v>0</v>
      </c>
    </row>
  </sheetData>
  <mergeCells count="41">
    <mergeCell ref="D6:E6"/>
    <mergeCell ref="A59:M59"/>
    <mergeCell ref="A2:K2"/>
    <mergeCell ref="A34:C34"/>
    <mergeCell ref="D34:M34"/>
    <mergeCell ref="A35:K35"/>
    <mergeCell ref="D4:I4"/>
    <mergeCell ref="D37:I37"/>
    <mergeCell ref="H6:I6"/>
    <mergeCell ref="A32:J32"/>
    <mergeCell ref="B4:B5"/>
    <mergeCell ref="B3:I3"/>
    <mergeCell ref="B36:I36"/>
    <mergeCell ref="J36:M38"/>
    <mergeCell ref="B37:B38"/>
    <mergeCell ref="C37:C38"/>
    <mergeCell ref="A3:A6"/>
    <mergeCell ref="A27:M27"/>
    <mergeCell ref="L28:M28"/>
    <mergeCell ref="F6:G6"/>
    <mergeCell ref="C4:C5"/>
    <mergeCell ref="L60:M60"/>
    <mergeCell ref="N1:N32"/>
    <mergeCell ref="A30:J30"/>
    <mergeCell ref="A31:J31"/>
    <mergeCell ref="J3:M5"/>
    <mergeCell ref="A29:J29"/>
    <mergeCell ref="A1:C1"/>
    <mergeCell ref="D1:M1"/>
    <mergeCell ref="A25:M25"/>
    <mergeCell ref="B6:C6"/>
    <mergeCell ref="A61:J61"/>
    <mergeCell ref="A62:J62"/>
    <mergeCell ref="A63:J63"/>
    <mergeCell ref="A64:J64"/>
    <mergeCell ref="B39:C39"/>
    <mergeCell ref="D39:E39"/>
    <mergeCell ref="F39:G39"/>
    <mergeCell ref="H39:I39"/>
    <mergeCell ref="A58:M58"/>
    <mergeCell ref="A36:A39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8744-0441-4A75-A86F-16CB08505E12}">
  <sheetPr codeName="Munka4">
    <tabColor rgb="FF92D050"/>
  </sheetPr>
  <dimension ref="A1:K149"/>
  <sheetViews>
    <sheetView zoomScale="96" zoomScaleNormal="96" zoomScaleSheetLayoutView="100" workbookViewId="0">
      <selection activeCell="F1" sqref="F1"/>
    </sheetView>
  </sheetViews>
  <sheetFormatPr defaultRowHeight="12.75" x14ac:dyDescent="0.2"/>
  <cols>
    <col min="1" max="1" width="14.83203125" style="488" customWidth="1"/>
    <col min="2" max="2" width="65.33203125" style="489" customWidth="1"/>
    <col min="3" max="5" width="17" style="490" customWidth="1"/>
    <col min="6" max="16384" width="9.33203125" style="31"/>
  </cols>
  <sheetData>
    <row r="1" spans="1:5" s="464" customFormat="1" ht="16.5" customHeight="1" thickBot="1" x14ac:dyDescent="0.25">
      <c r="A1" s="673"/>
      <c r="B1" s="674"/>
      <c r="C1" s="475"/>
      <c r="D1" s="475"/>
      <c r="E1" s="599" t="str">
        <f>+CONCATENATE("6.1. melléklet a ……/",LEFT(ÖSSZEFÜGGÉSEK!A4,4)+1,". (……) önkormányzati rendelethez")</f>
        <v>6.1. melléklet a ……/2018. (……) önkormányzati rendelethez</v>
      </c>
    </row>
    <row r="2" spans="1:5" s="511" customFormat="1" ht="15.75" customHeight="1" x14ac:dyDescent="0.2">
      <c r="A2" s="491" t="s">
        <v>49</v>
      </c>
      <c r="B2" s="757" t="s">
        <v>736</v>
      </c>
      <c r="C2" s="758"/>
      <c r="D2" s="759"/>
      <c r="E2" s="484" t="s">
        <v>40</v>
      </c>
    </row>
    <row r="3" spans="1:5" s="511" customFormat="1" ht="24.75" thickBot="1" x14ac:dyDescent="0.25">
      <c r="A3" s="509" t="s">
        <v>538</v>
      </c>
      <c r="B3" s="760" t="s">
        <v>537</v>
      </c>
      <c r="C3" s="761"/>
      <c r="D3" s="762"/>
      <c r="E3" s="459" t="s">
        <v>40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'5. sz. mell. '!M2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513" customFormat="1" ht="12" customHeight="1" thickBot="1" x14ac:dyDescent="0.25">
      <c r="A8" s="331" t="s">
        <v>6</v>
      </c>
      <c r="B8" s="327" t="s">
        <v>300</v>
      </c>
      <c r="C8" s="358">
        <f>SUM(C9:C14)</f>
        <v>92207137</v>
      </c>
      <c r="D8" s="358">
        <f>SUM(D9:D14)</f>
        <v>104021991</v>
      </c>
      <c r="E8" s="341">
        <f>SUM(E9:E14)</f>
        <v>104021991</v>
      </c>
    </row>
    <row r="9" spans="1:5" s="487" customFormat="1" ht="12" customHeight="1" x14ac:dyDescent="0.2">
      <c r="A9" s="497" t="s">
        <v>68</v>
      </c>
      <c r="B9" s="369" t="s">
        <v>301</v>
      </c>
      <c r="C9" s="360">
        <v>30994697</v>
      </c>
      <c r="D9" s="360">
        <v>31994697</v>
      </c>
      <c r="E9" s="343">
        <v>31994697</v>
      </c>
    </row>
    <row r="10" spans="1:5" s="514" customFormat="1" ht="12" customHeight="1" x14ac:dyDescent="0.2">
      <c r="A10" s="498" t="s">
        <v>69</v>
      </c>
      <c r="B10" s="370" t="s">
        <v>302</v>
      </c>
      <c r="C10" s="359">
        <v>28998310</v>
      </c>
      <c r="D10" s="359">
        <v>35984559</v>
      </c>
      <c r="E10" s="342">
        <v>35984559</v>
      </c>
    </row>
    <row r="11" spans="1:5" s="514" customFormat="1" ht="12" customHeight="1" x14ac:dyDescent="0.2">
      <c r="A11" s="498" t="s">
        <v>70</v>
      </c>
      <c r="B11" s="370" t="s">
        <v>303</v>
      </c>
      <c r="C11" s="359">
        <v>29700430</v>
      </c>
      <c r="D11" s="359">
        <v>30290904</v>
      </c>
      <c r="E11" s="342">
        <v>30290904</v>
      </c>
    </row>
    <row r="12" spans="1:5" s="514" customFormat="1" ht="12" customHeight="1" x14ac:dyDescent="0.2">
      <c r="A12" s="498" t="s">
        <v>71</v>
      </c>
      <c r="B12" s="370" t="s">
        <v>304</v>
      </c>
      <c r="C12" s="359">
        <v>2513700</v>
      </c>
      <c r="D12" s="359">
        <v>2975067</v>
      </c>
      <c r="E12" s="342">
        <v>2975067</v>
      </c>
    </row>
    <row r="13" spans="1:5" s="514" customFormat="1" ht="12" customHeight="1" x14ac:dyDescent="0.2">
      <c r="A13" s="498" t="s">
        <v>104</v>
      </c>
      <c r="B13" s="370" t="s">
        <v>305</v>
      </c>
      <c r="C13" s="359"/>
      <c r="D13" s="359">
        <v>2609044</v>
      </c>
      <c r="E13" s="342">
        <v>2609044</v>
      </c>
    </row>
    <row r="14" spans="1:5" s="487" customFormat="1" ht="12" customHeight="1" thickBot="1" x14ac:dyDescent="0.25">
      <c r="A14" s="499" t="s">
        <v>72</v>
      </c>
      <c r="B14" s="350" t="s">
        <v>306</v>
      </c>
      <c r="C14" s="361"/>
      <c r="D14" s="361">
        <v>167720</v>
      </c>
      <c r="E14" s="344">
        <v>167720</v>
      </c>
    </row>
    <row r="15" spans="1:5" s="487" customFormat="1" ht="12" customHeight="1" thickBot="1" x14ac:dyDescent="0.25">
      <c r="A15" s="331" t="s">
        <v>7</v>
      </c>
      <c r="B15" s="348" t="s">
        <v>307</v>
      </c>
      <c r="C15" s="358">
        <f>SUM(C16:C20)</f>
        <v>16718160</v>
      </c>
      <c r="D15" s="358">
        <f>SUM(D16:D20)</f>
        <v>18884943</v>
      </c>
      <c r="E15" s="341">
        <f>SUM(E16:E20)</f>
        <v>18884943</v>
      </c>
    </row>
    <row r="16" spans="1:5" s="487" customFormat="1" ht="12" customHeight="1" x14ac:dyDescent="0.2">
      <c r="A16" s="497" t="s">
        <v>74</v>
      </c>
      <c r="B16" s="369" t="s">
        <v>308</v>
      </c>
      <c r="C16" s="360"/>
      <c r="D16" s="360"/>
      <c r="E16" s="343"/>
    </row>
    <row r="17" spans="1:5" s="487" customFormat="1" ht="12" customHeight="1" x14ac:dyDescent="0.2">
      <c r="A17" s="498" t="s">
        <v>75</v>
      </c>
      <c r="B17" s="370" t="s">
        <v>309</v>
      </c>
      <c r="C17" s="359"/>
      <c r="D17" s="359"/>
      <c r="E17" s="342"/>
    </row>
    <row r="18" spans="1:5" s="487" customFormat="1" ht="12" customHeight="1" x14ac:dyDescent="0.2">
      <c r="A18" s="498" t="s">
        <v>76</v>
      </c>
      <c r="B18" s="370" t="s">
        <v>310</v>
      </c>
      <c r="C18" s="359"/>
      <c r="D18" s="359"/>
      <c r="E18" s="342"/>
    </row>
    <row r="19" spans="1:5" s="487" customFormat="1" ht="12" customHeight="1" x14ac:dyDescent="0.2">
      <c r="A19" s="498" t="s">
        <v>77</v>
      </c>
      <c r="B19" s="370" t="s">
        <v>311</v>
      </c>
      <c r="C19" s="359"/>
      <c r="D19" s="359"/>
      <c r="E19" s="342"/>
    </row>
    <row r="20" spans="1:5" s="487" customFormat="1" ht="12" customHeight="1" x14ac:dyDescent="0.2">
      <c r="A20" s="498" t="s">
        <v>78</v>
      </c>
      <c r="B20" s="370" t="s">
        <v>312</v>
      </c>
      <c r="C20" s="359">
        <v>16718160</v>
      </c>
      <c r="D20" s="359">
        <v>18884943</v>
      </c>
      <c r="E20" s="342">
        <v>18884943</v>
      </c>
    </row>
    <row r="21" spans="1:5" s="514" customFormat="1" ht="12" customHeight="1" thickBot="1" x14ac:dyDescent="0.25">
      <c r="A21" s="499" t="s">
        <v>85</v>
      </c>
      <c r="B21" s="350" t="s">
        <v>313</v>
      </c>
      <c r="C21" s="361"/>
      <c r="D21" s="361"/>
      <c r="E21" s="344"/>
    </row>
    <row r="22" spans="1:5" s="514" customFormat="1" ht="12" customHeight="1" thickBot="1" x14ac:dyDescent="0.25">
      <c r="A22" s="331" t="s">
        <v>8</v>
      </c>
      <c r="B22" s="327" t="s">
        <v>314</v>
      </c>
      <c r="C22" s="358">
        <f>SUM(C23:C27)</f>
        <v>0</v>
      </c>
      <c r="D22" s="358">
        <f>SUM(D23:D27)</f>
        <v>160348571</v>
      </c>
      <c r="E22" s="341">
        <f>SUM(E23:E27)</f>
        <v>160348571</v>
      </c>
    </row>
    <row r="23" spans="1:5" s="514" customFormat="1" ht="12" customHeight="1" x14ac:dyDescent="0.2">
      <c r="A23" s="497" t="s">
        <v>57</v>
      </c>
      <c r="B23" s="369" t="s">
        <v>315</v>
      </c>
      <c r="C23" s="360"/>
      <c r="D23" s="360"/>
      <c r="E23" s="343"/>
    </row>
    <row r="24" spans="1:5" s="487" customFormat="1" ht="12" customHeight="1" x14ac:dyDescent="0.2">
      <c r="A24" s="498" t="s">
        <v>58</v>
      </c>
      <c r="B24" s="370" t="s">
        <v>316</v>
      </c>
      <c r="C24" s="359"/>
      <c r="D24" s="359"/>
      <c r="E24" s="342"/>
    </row>
    <row r="25" spans="1:5" s="514" customFormat="1" ht="12" customHeight="1" x14ac:dyDescent="0.2">
      <c r="A25" s="498" t="s">
        <v>59</v>
      </c>
      <c r="B25" s="370" t="s">
        <v>317</v>
      </c>
      <c r="C25" s="359"/>
      <c r="D25" s="359"/>
      <c r="E25" s="342"/>
    </row>
    <row r="26" spans="1:5" s="514" customFormat="1" ht="12" customHeight="1" x14ac:dyDescent="0.2">
      <c r="A26" s="498" t="s">
        <v>60</v>
      </c>
      <c r="B26" s="370" t="s">
        <v>318</v>
      </c>
      <c r="C26" s="359"/>
      <c r="D26" s="359"/>
      <c r="E26" s="342"/>
    </row>
    <row r="27" spans="1:5" s="514" customFormat="1" ht="12" customHeight="1" x14ac:dyDescent="0.2">
      <c r="A27" s="498" t="s">
        <v>118</v>
      </c>
      <c r="B27" s="370" t="s">
        <v>319</v>
      </c>
      <c r="C27" s="359"/>
      <c r="D27" s="359">
        <v>160348571</v>
      </c>
      <c r="E27" s="342">
        <v>160348571</v>
      </c>
    </row>
    <row r="28" spans="1:5" s="514" customFormat="1" ht="12" customHeight="1" thickBot="1" x14ac:dyDescent="0.25">
      <c r="A28" s="499" t="s">
        <v>119</v>
      </c>
      <c r="B28" s="371" t="s">
        <v>320</v>
      </c>
      <c r="C28" s="361"/>
      <c r="D28" s="361">
        <v>160348571</v>
      </c>
      <c r="E28" s="344">
        <v>160348571</v>
      </c>
    </row>
    <row r="29" spans="1:5" s="514" customFormat="1" ht="12" customHeight="1" thickBot="1" x14ac:dyDescent="0.25">
      <c r="A29" s="331" t="s">
        <v>120</v>
      </c>
      <c r="B29" s="327" t="s">
        <v>715</v>
      </c>
      <c r="C29" s="364">
        <f>SUM(C30:C35)</f>
        <v>113940000</v>
      </c>
      <c r="D29" s="364">
        <f>SUM(D30:D35)</f>
        <v>175249260</v>
      </c>
      <c r="E29" s="377">
        <f>SUM(E30:E35)</f>
        <v>162456205</v>
      </c>
    </row>
    <row r="30" spans="1:5" s="514" customFormat="1" ht="12" customHeight="1" x14ac:dyDescent="0.2">
      <c r="A30" s="497" t="s">
        <v>321</v>
      </c>
      <c r="B30" s="369" t="s">
        <v>737</v>
      </c>
      <c r="C30" s="360">
        <v>61300000</v>
      </c>
      <c r="D30" s="360">
        <v>75145498</v>
      </c>
      <c r="E30" s="343">
        <v>70849138</v>
      </c>
    </row>
    <row r="31" spans="1:5" s="514" customFormat="1" ht="12" customHeight="1" x14ac:dyDescent="0.2">
      <c r="A31" s="498" t="s">
        <v>322</v>
      </c>
      <c r="B31" s="370" t="s">
        <v>720</v>
      </c>
      <c r="C31" s="359"/>
      <c r="D31" s="359"/>
      <c r="E31" s="342"/>
    </row>
    <row r="32" spans="1:5" s="514" customFormat="1" ht="12" customHeight="1" x14ac:dyDescent="0.2">
      <c r="A32" s="498" t="s">
        <v>323</v>
      </c>
      <c r="B32" s="370" t="s">
        <v>721</v>
      </c>
      <c r="C32" s="359">
        <v>45000000</v>
      </c>
      <c r="D32" s="359">
        <v>88849420</v>
      </c>
      <c r="E32" s="342">
        <v>83502044</v>
      </c>
    </row>
    <row r="33" spans="1:5" s="514" customFormat="1" ht="12" customHeight="1" x14ac:dyDescent="0.2">
      <c r="A33" s="498" t="s">
        <v>716</v>
      </c>
      <c r="B33" s="370" t="s">
        <v>738</v>
      </c>
      <c r="C33" s="359">
        <v>7500000</v>
      </c>
      <c r="D33" s="359">
        <v>9526565</v>
      </c>
      <c r="E33" s="342">
        <v>7440776</v>
      </c>
    </row>
    <row r="34" spans="1:5" s="514" customFormat="1" ht="12" customHeight="1" x14ac:dyDescent="0.2">
      <c r="A34" s="498" t="s">
        <v>717</v>
      </c>
      <c r="B34" s="370" t="s">
        <v>324</v>
      </c>
      <c r="C34" s="359">
        <v>40000</v>
      </c>
      <c r="D34" s="359"/>
      <c r="E34" s="342"/>
    </row>
    <row r="35" spans="1:5" s="514" customFormat="1" ht="12" customHeight="1" thickBot="1" x14ac:dyDescent="0.25">
      <c r="A35" s="499" t="s">
        <v>718</v>
      </c>
      <c r="B35" s="350" t="s">
        <v>325</v>
      </c>
      <c r="C35" s="361">
        <v>100000</v>
      </c>
      <c r="D35" s="361">
        <v>1727777</v>
      </c>
      <c r="E35" s="344">
        <v>664247</v>
      </c>
    </row>
    <row r="36" spans="1:5" s="514" customFormat="1" ht="12" customHeight="1" thickBot="1" x14ac:dyDescent="0.25">
      <c r="A36" s="331" t="s">
        <v>10</v>
      </c>
      <c r="B36" s="327" t="s">
        <v>326</v>
      </c>
      <c r="C36" s="358">
        <f>SUM(C37:C46)</f>
        <v>15588958</v>
      </c>
      <c r="D36" s="358">
        <f>SUM(D37:D46)</f>
        <v>30839513</v>
      </c>
      <c r="E36" s="341">
        <f>SUM(E37:E46)</f>
        <v>24884557</v>
      </c>
    </row>
    <row r="37" spans="1:5" s="514" customFormat="1" ht="12" customHeight="1" x14ac:dyDescent="0.2">
      <c r="A37" s="497" t="s">
        <v>61</v>
      </c>
      <c r="B37" s="369" t="s">
        <v>327</v>
      </c>
      <c r="C37" s="360"/>
      <c r="D37" s="360"/>
      <c r="E37" s="343"/>
    </row>
    <row r="38" spans="1:5" s="514" customFormat="1" ht="12" customHeight="1" x14ac:dyDescent="0.2">
      <c r="A38" s="498" t="s">
        <v>62</v>
      </c>
      <c r="B38" s="370" t="s">
        <v>328</v>
      </c>
      <c r="C38" s="359">
        <v>1700000</v>
      </c>
      <c r="D38" s="359">
        <v>4734097</v>
      </c>
      <c r="E38" s="342">
        <v>4180195</v>
      </c>
    </row>
    <row r="39" spans="1:5" s="514" customFormat="1" ht="12" customHeight="1" x14ac:dyDescent="0.2">
      <c r="A39" s="498" t="s">
        <v>63</v>
      </c>
      <c r="B39" s="370" t="s">
        <v>329</v>
      </c>
      <c r="C39" s="359">
        <v>700000</v>
      </c>
      <c r="D39" s="359">
        <v>1334806</v>
      </c>
      <c r="E39" s="342">
        <v>1334806</v>
      </c>
    </row>
    <row r="40" spans="1:5" s="514" customFormat="1" ht="12" customHeight="1" x14ac:dyDescent="0.2">
      <c r="A40" s="498" t="s">
        <v>122</v>
      </c>
      <c r="B40" s="370" t="s">
        <v>330</v>
      </c>
      <c r="C40" s="359"/>
      <c r="D40" s="359">
        <v>8465556</v>
      </c>
      <c r="E40" s="342">
        <v>4684984</v>
      </c>
    </row>
    <row r="41" spans="1:5" s="514" customFormat="1" ht="12" customHeight="1" x14ac:dyDescent="0.2">
      <c r="A41" s="498" t="s">
        <v>123</v>
      </c>
      <c r="B41" s="370" t="s">
        <v>331</v>
      </c>
      <c r="C41" s="359">
        <v>10257448</v>
      </c>
      <c r="D41" s="359">
        <v>8960775</v>
      </c>
      <c r="E41" s="342">
        <v>8491197</v>
      </c>
    </row>
    <row r="42" spans="1:5" s="514" customFormat="1" ht="12" customHeight="1" x14ac:dyDescent="0.2">
      <c r="A42" s="498" t="s">
        <v>124</v>
      </c>
      <c r="B42" s="370" t="s">
        <v>332</v>
      </c>
      <c r="C42" s="359">
        <v>2931510</v>
      </c>
      <c r="D42" s="359">
        <v>7279302</v>
      </c>
      <c r="E42" s="342">
        <v>6128398</v>
      </c>
    </row>
    <row r="43" spans="1:5" s="514" customFormat="1" ht="12" customHeight="1" x14ac:dyDescent="0.2">
      <c r="A43" s="498" t="s">
        <v>125</v>
      </c>
      <c r="B43" s="370" t="s">
        <v>333</v>
      </c>
      <c r="C43" s="359"/>
      <c r="D43" s="359"/>
      <c r="E43" s="342"/>
    </row>
    <row r="44" spans="1:5" s="514" customFormat="1" ht="12" customHeight="1" x14ac:dyDescent="0.2">
      <c r="A44" s="498" t="s">
        <v>126</v>
      </c>
      <c r="B44" s="370" t="s">
        <v>334</v>
      </c>
      <c r="C44" s="359"/>
      <c r="D44" s="359">
        <v>20543</v>
      </c>
      <c r="E44" s="342">
        <v>20543</v>
      </c>
    </row>
    <row r="45" spans="1:5" s="514" customFormat="1" ht="12" customHeight="1" x14ac:dyDescent="0.2">
      <c r="A45" s="498" t="s">
        <v>335</v>
      </c>
      <c r="B45" s="370" t="s">
        <v>336</v>
      </c>
      <c r="C45" s="362"/>
      <c r="D45" s="362"/>
      <c r="E45" s="345"/>
    </row>
    <row r="46" spans="1:5" s="487" customFormat="1" ht="12" customHeight="1" thickBot="1" x14ac:dyDescent="0.25">
      <c r="A46" s="499" t="s">
        <v>337</v>
      </c>
      <c r="B46" s="371" t="s">
        <v>338</v>
      </c>
      <c r="C46" s="363"/>
      <c r="D46" s="363">
        <v>44434</v>
      </c>
      <c r="E46" s="346">
        <v>44434</v>
      </c>
    </row>
    <row r="47" spans="1:5" s="514" customFormat="1" ht="12" customHeight="1" thickBot="1" x14ac:dyDescent="0.25">
      <c r="A47" s="331" t="s">
        <v>11</v>
      </c>
      <c r="B47" s="327" t="s">
        <v>339</v>
      </c>
      <c r="C47" s="358">
        <f>SUM(C48:C52)</f>
        <v>10000000</v>
      </c>
      <c r="D47" s="358">
        <f>SUM(D48:D52)</f>
        <v>8404650</v>
      </c>
      <c r="E47" s="341">
        <f>SUM(E48:E52)</f>
        <v>8404650</v>
      </c>
    </row>
    <row r="48" spans="1:5" s="514" customFormat="1" ht="12" customHeight="1" x14ac:dyDescent="0.2">
      <c r="A48" s="497" t="s">
        <v>64</v>
      </c>
      <c r="B48" s="369" t="s">
        <v>340</v>
      </c>
      <c r="C48" s="379"/>
      <c r="D48" s="379"/>
      <c r="E48" s="347"/>
    </row>
    <row r="49" spans="1:5" s="514" customFormat="1" ht="12" customHeight="1" x14ac:dyDescent="0.2">
      <c r="A49" s="498" t="s">
        <v>65</v>
      </c>
      <c r="B49" s="370" t="s">
        <v>341</v>
      </c>
      <c r="C49" s="362">
        <v>10000000</v>
      </c>
      <c r="D49" s="362">
        <v>8404650</v>
      </c>
      <c r="E49" s="345">
        <v>8404650</v>
      </c>
    </row>
    <row r="50" spans="1:5" s="514" customFormat="1" ht="12" customHeight="1" x14ac:dyDescent="0.2">
      <c r="A50" s="498" t="s">
        <v>342</v>
      </c>
      <c r="B50" s="370" t="s">
        <v>343</v>
      </c>
      <c r="C50" s="362"/>
      <c r="D50" s="362"/>
      <c r="E50" s="345"/>
    </row>
    <row r="51" spans="1:5" s="514" customFormat="1" ht="12" customHeight="1" x14ac:dyDescent="0.2">
      <c r="A51" s="498" t="s">
        <v>344</v>
      </c>
      <c r="B51" s="370" t="s">
        <v>345</v>
      </c>
      <c r="C51" s="362"/>
      <c r="D51" s="362"/>
      <c r="E51" s="345"/>
    </row>
    <row r="52" spans="1:5" s="514" customFormat="1" ht="12" customHeight="1" thickBot="1" x14ac:dyDescent="0.25">
      <c r="A52" s="499" t="s">
        <v>346</v>
      </c>
      <c r="B52" s="371" t="s">
        <v>347</v>
      </c>
      <c r="C52" s="363"/>
      <c r="D52" s="363"/>
      <c r="E52" s="346"/>
    </row>
    <row r="53" spans="1:5" s="514" customFormat="1" ht="12" customHeight="1" thickBot="1" x14ac:dyDescent="0.25">
      <c r="A53" s="331" t="s">
        <v>127</v>
      </c>
      <c r="B53" s="327" t="s">
        <v>348</v>
      </c>
      <c r="C53" s="358">
        <f>SUM(C54:C56)</f>
        <v>0</v>
      </c>
      <c r="D53" s="358">
        <f>SUM(D54:D56)</f>
        <v>100000</v>
      </c>
      <c r="E53" s="341">
        <f>SUM(E54:E56)</f>
        <v>100000</v>
      </c>
    </row>
    <row r="54" spans="1:5" s="487" customFormat="1" ht="12" customHeight="1" x14ac:dyDescent="0.2">
      <c r="A54" s="497" t="s">
        <v>66</v>
      </c>
      <c r="B54" s="369" t="s">
        <v>349</v>
      </c>
      <c r="C54" s="360"/>
      <c r="D54" s="360"/>
      <c r="E54" s="343"/>
    </row>
    <row r="55" spans="1:5" s="487" customFormat="1" ht="12" customHeight="1" x14ac:dyDescent="0.2">
      <c r="A55" s="498" t="s">
        <v>67</v>
      </c>
      <c r="B55" s="370" t="s">
        <v>350</v>
      </c>
      <c r="C55" s="359"/>
      <c r="D55" s="359"/>
      <c r="E55" s="342"/>
    </row>
    <row r="56" spans="1:5" s="487" customFormat="1" ht="12" customHeight="1" x14ac:dyDescent="0.2">
      <c r="A56" s="498" t="s">
        <v>351</v>
      </c>
      <c r="B56" s="370" t="s">
        <v>352</v>
      </c>
      <c r="C56" s="359"/>
      <c r="D56" s="359">
        <v>100000</v>
      </c>
      <c r="E56" s="342">
        <v>100000</v>
      </c>
    </row>
    <row r="57" spans="1:5" s="487" customFormat="1" ht="12" customHeight="1" thickBot="1" x14ac:dyDescent="0.25">
      <c r="A57" s="499" t="s">
        <v>353</v>
      </c>
      <c r="B57" s="371" t="s">
        <v>354</v>
      </c>
      <c r="C57" s="361"/>
      <c r="D57" s="361"/>
      <c r="E57" s="344"/>
    </row>
    <row r="58" spans="1:5" s="514" customFormat="1" ht="12" customHeight="1" thickBot="1" x14ac:dyDescent="0.25">
      <c r="A58" s="331" t="s">
        <v>13</v>
      </c>
      <c r="B58" s="348" t="s">
        <v>355</v>
      </c>
      <c r="C58" s="358">
        <f>SUM(C59:C61)</f>
        <v>0</v>
      </c>
      <c r="D58" s="358">
        <f>SUM(D59:D61)</f>
        <v>914250</v>
      </c>
      <c r="E58" s="341">
        <f>SUM(E59:E61)</f>
        <v>807597</v>
      </c>
    </row>
    <row r="59" spans="1:5" s="514" customFormat="1" ht="12" customHeight="1" x14ac:dyDescent="0.2">
      <c r="A59" s="497" t="s">
        <v>128</v>
      </c>
      <c r="B59" s="369" t="s">
        <v>356</v>
      </c>
      <c r="C59" s="362"/>
      <c r="D59" s="362"/>
      <c r="E59" s="345"/>
    </row>
    <row r="60" spans="1:5" s="514" customFormat="1" ht="12" customHeight="1" x14ac:dyDescent="0.2">
      <c r="A60" s="498" t="s">
        <v>129</v>
      </c>
      <c r="B60" s="370" t="s">
        <v>541</v>
      </c>
      <c r="C60" s="362"/>
      <c r="D60" s="362">
        <v>914250</v>
      </c>
      <c r="E60" s="345">
        <v>807597</v>
      </c>
    </row>
    <row r="61" spans="1:5" s="514" customFormat="1" ht="12" customHeight="1" x14ac:dyDescent="0.2">
      <c r="A61" s="498" t="s">
        <v>153</v>
      </c>
      <c r="B61" s="370" t="s">
        <v>358</v>
      </c>
      <c r="C61" s="362"/>
      <c r="D61" s="362"/>
      <c r="E61" s="345"/>
    </row>
    <row r="62" spans="1:5" s="514" customFormat="1" ht="12" customHeight="1" thickBot="1" x14ac:dyDescent="0.25">
      <c r="A62" s="499" t="s">
        <v>359</v>
      </c>
      <c r="B62" s="371" t="s">
        <v>360</v>
      </c>
      <c r="C62" s="362"/>
      <c r="D62" s="362"/>
      <c r="E62" s="345"/>
    </row>
    <row r="63" spans="1:5" s="514" customFormat="1" ht="12" customHeight="1" thickBot="1" x14ac:dyDescent="0.25">
      <c r="A63" s="331" t="s">
        <v>14</v>
      </c>
      <c r="B63" s="327" t="s">
        <v>361</v>
      </c>
      <c r="C63" s="364">
        <f>+C8+C15+C22+C29+C36+C47+C53+C58</f>
        <v>248454255</v>
      </c>
      <c r="D63" s="364">
        <f>+D8+D15+D22+D29+D36+D47+D53+D58</f>
        <v>498763178</v>
      </c>
      <c r="E63" s="377">
        <f>+E8+E15+E22+E29+E36+E47+E53+E58</f>
        <v>479908514</v>
      </c>
    </row>
    <row r="64" spans="1:5" s="514" customFormat="1" ht="12" customHeight="1" thickBot="1" x14ac:dyDescent="0.2">
      <c r="A64" s="500" t="s">
        <v>539</v>
      </c>
      <c r="B64" s="348" t="s">
        <v>363</v>
      </c>
      <c r="C64" s="358">
        <f>SUM(C65:C67)</f>
        <v>0</v>
      </c>
      <c r="D64" s="358">
        <f>SUM(D65:D67)</f>
        <v>0</v>
      </c>
      <c r="E64" s="341">
        <f>SUM(E65:E67)</f>
        <v>0</v>
      </c>
    </row>
    <row r="65" spans="1:5" s="514" customFormat="1" ht="12" customHeight="1" x14ac:dyDescent="0.2">
      <c r="A65" s="497" t="s">
        <v>364</v>
      </c>
      <c r="B65" s="369" t="s">
        <v>365</v>
      </c>
      <c r="C65" s="362"/>
      <c r="D65" s="362"/>
      <c r="E65" s="345"/>
    </row>
    <row r="66" spans="1:5" s="514" customFormat="1" ht="12" customHeight="1" x14ac:dyDescent="0.2">
      <c r="A66" s="498" t="s">
        <v>366</v>
      </c>
      <c r="B66" s="370" t="s">
        <v>367</v>
      </c>
      <c r="C66" s="362"/>
      <c r="D66" s="362"/>
      <c r="E66" s="345"/>
    </row>
    <row r="67" spans="1:5" s="514" customFormat="1" ht="12" customHeight="1" thickBot="1" x14ac:dyDescent="0.25">
      <c r="A67" s="499" t="s">
        <v>368</v>
      </c>
      <c r="B67" s="493" t="s">
        <v>369</v>
      </c>
      <c r="C67" s="362"/>
      <c r="D67" s="362"/>
      <c r="E67" s="345"/>
    </row>
    <row r="68" spans="1:5" s="514" customFormat="1" ht="12" customHeight="1" thickBot="1" x14ac:dyDescent="0.2">
      <c r="A68" s="500" t="s">
        <v>370</v>
      </c>
      <c r="B68" s="348" t="s">
        <v>371</v>
      </c>
      <c r="C68" s="358">
        <f>SUM(C69:C72)</f>
        <v>46694266</v>
      </c>
      <c r="D68" s="358">
        <f>SUM(D69:D72)</f>
        <v>83580042</v>
      </c>
      <c r="E68" s="341">
        <f>SUM(E69:E72)</f>
        <v>83580042</v>
      </c>
    </row>
    <row r="69" spans="1:5" s="514" customFormat="1" ht="12" customHeight="1" x14ac:dyDescent="0.2">
      <c r="A69" s="497" t="s">
        <v>105</v>
      </c>
      <c r="B69" s="667" t="s">
        <v>372</v>
      </c>
      <c r="C69" s="362">
        <v>46694266</v>
      </c>
      <c r="D69" s="362">
        <v>83580042</v>
      </c>
      <c r="E69" s="345">
        <v>83580042</v>
      </c>
    </row>
    <row r="70" spans="1:5" s="514" customFormat="1" ht="12" customHeight="1" x14ac:dyDescent="0.2">
      <c r="A70" s="498" t="s">
        <v>106</v>
      </c>
      <c r="B70" s="667" t="s">
        <v>733</v>
      </c>
      <c r="C70" s="362"/>
      <c r="D70" s="362"/>
      <c r="E70" s="345"/>
    </row>
    <row r="71" spans="1:5" s="514" customFormat="1" ht="12" customHeight="1" x14ac:dyDescent="0.2">
      <c r="A71" s="498" t="s">
        <v>373</v>
      </c>
      <c r="B71" s="667" t="s">
        <v>374</v>
      </c>
      <c r="C71" s="362"/>
      <c r="D71" s="362"/>
      <c r="E71" s="345"/>
    </row>
    <row r="72" spans="1:5" s="514" customFormat="1" ht="12" customHeight="1" thickBot="1" x14ac:dyDescent="0.25">
      <c r="A72" s="499" t="s">
        <v>375</v>
      </c>
      <c r="B72" s="668" t="s">
        <v>734</v>
      </c>
      <c r="C72" s="362"/>
      <c r="D72" s="362"/>
      <c r="E72" s="345"/>
    </row>
    <row r="73" spans="1:5" s="514" customFormat="1" ht="12" customHeight="1" thickBot="1" x14ac:dyDescent="0.2">
      <c r="A73" s="500" t="s">
        <v>376</v>
      </c>
      <c r="B73" s="348" t="s">
        <v>377</v>
      </c>
      <c r="C73" s="358">
        <f>SUM(C74:C75)</f>
        <v>6292251</v>
      </c>
      <c r="D73" s="358">
        <f>SUM(D74:D75)</f>
        <v>8688160</v>
      </c>
      <c r="E73" s="341">
        <f>SUM(E74:E75)</f>
        <v>8688160</v>
      </c>
    </row>
    <row r="74" spans="1:5" s="514" customFormat="1" ht="12" customHeight="1" x14ac:dyDescent="0.2">
      <c r="A74" s="497" t="s">
        <v>378</v>
      </c>
      <c r="B74" s="369" t="s">
        <v>379</v>
      </c>
      <c r="C74" s="362">
        <v>6292251</v>
      </c>
      <c r="D74" s="362">
        <v>8688160</v>
      </c>
      <c r="E74" s="345">
        <v>8688160</v>
      </c>
    </row>
    <row r="75" spans="1:5" s="514" customFormat="1" ht="12" customHeight="1" thickBot="1" x14ac:dyDescent="0.25">
      <c r="A75" s="499" t="s">
        <v>380</v>
      </c>
      <c r="B75" s="371" t="s">
        <v>381</v>
      </c>
      <c r="C75" s="362"/>
      <c r="D75" s="362"/>
      <c r="E75" s="345"/>
    </row>
    <row r="76" spans="1:5" s="514" customFormat="1" ht="12" customHeight="1" thickBot="1" x14ac:dyDescent="0.2">
      <c r="A76" s="500" t="s">
        <v>382</v>
      </c>
      <c r="B76" s="348" t="s">
        <v>383</v>
      </c>
      <c r="C76" s="358">
        <f>SUM(C77:C79)</f>
        <v>0</v>
      </c>
      <c r="D76" s="358">
        <f>SUM(D77:D79)</f>
        <v>0</v>
      </c>
      <c r="E76" s="341">
        <f>SUM(E77:E79)</f>
        <v>3680858</v>
      </c>
    </row>
    <row r="77" spans="1:5" s="514" customFormat="1" ht="12" customHeight="1" x14ac:dyDescent="0.2">
      <c r="A77" s="497" t="s">
        <v>384</v>
      </c>
      <c r="B77" s="369" t="s">
        <v>385</v>
      </c>
      <c r="C77" s="362"/>
      <c r="D77" s="362"/>
      <c r="E77" s="345">
        <v>3680858</v>
      </c>
    </row>
    <row r="78" spans="1:5" s="514" customFormat="1" ht="12" customHeight="1" x14ac:dyDescent="0.2">
      <c r="A78" s="498" t="s">
        <v>386</v>
      </c>
      <c r="B78" s="370" t="s">
        <v>387</v>
      </c>
      <c r="C78" s="362"/>
      <c r="D78" s="362"/>
      <c r="E78" s="345"/>
    </row>
    <row r="79" spans="1:5" s="514" customFormat="1" ht="12" customHeight="1" thickBot="1" x14ac:dyDescent="0.25">
      <c r="A79" s="499" t="s">
        <v>388</v>
      </c>
      <c r="B79" s="669" t="s">
        <v>735</v>
      </c>
      <c r="C79" s="362"/>
      <c r="D79" s="362"/>
      <c r="E79" s="345"/>
    </row>
    <row r="80" spans="1:5" s="514" customFormat="1" ht="12" customHeight="1" thickBot="1" x14ac:dyDescent="0.2">
      <c r="A80" s="500" t="s">
        <v>389</v>
      </c>
      <c r="B80" s="348" t="s">
        <v>390</v>
      </c>
      <c r="C80" s="358">
        <f>SUM(C81:C84)</f>
        <v>0</v>
      </c>
      <c r="D80" s="358">
        <f>SUM(D81:D84)</f>
        <v>0</v>
      </c>
      <c r="E80" s="341">
        <f>SUM(E81:E84)</f>
        <v>0</v>
      </c>
    </row>
    <row r="81" spans="1:5" s="514" customFormat="1" ht="12" customHeight="1" x14ac:dyDescent="0.2">
      <c r="A81" s="501" t="s">
        <v>391</v>
      </c>
      <c r="B81" s="369" t="s">
        <v>392</v>
      </c>
      <c r="C81" s="362"/>
      <c r="D81" s="362"/>
      <c r="E81" s="345"/>
    </row>
    <row r="82" spans="1:5" s="514" customFormat="1" ht="12" customHeight="1" x14ac:dyDescent="0.2">
      <c r="A82" s="502" t="s">
        <v>393</v>
      </c>
      <c r="B82" s="370" t="s">
        <v>394</v>
      </c>
      <c r="C82" s="362"/>
      <c r="D82" s="362"/>
      <c r="E82" s="345"/>
    </row>
    <row r="83" spans="1:5" s="514" customFormat="1" ht="12" customHeight="1" x14ac:dyDescent="0.2">
      <c r="A83" s="502" t="s">
        <v>395</v>
      </c>
      <c r="B83" s="370" t="s">
        <v>396</v>
      </c>
      <c r="C83" s="362"/>
      <c r="D83" s="362"/>
      <c r="E83" s="345"/>
    </row>
    <row r="84" spans="1:5" s="514" customFormat="1" ht="12" customHeight="1" thickBot="1" x14ac:dyDescent="0.25">
      <c r="A84" s="503" t="s">
        <v>397</v>
      </c>
      <c r="B84" s="371" t="s">
        <v>398</v>
      </c>
      <c r="C84" s="362"/>
      <c r="D84" s="362"/>
      <c r="E84" s="345"/>
    </row>
    <row r="85" spans="1:5" s="514" customFormat="1" ht="12" customHeight="1" thickBot="1" x14ac:dyDescent="0.2">
      <c r="A85" s="500" t="s">
        <v>399</v>
      </c>
      <c r="B85" s="348" t="s">
        <v>400</v>
      </c>
      <c r="C85" s="383"/>
      <c r="D85" s="383"/>
      <c r="E85" s="384"/>
    </row>
    <row r="86" spans="1:5" s="514" customFormat="1" ht="12" customHeight="1" thickBot="1" x14ac:dyDescent="0.2">
      <c r="A86" s="500" t="s">
        <v>401</v>
      </c>
      <c r="B86" s="494" t="s">
        <v>402</v>
      </c>
      <c r="C86" s="364">
        <f>+C64+C68+C73+C76+C80+C85</f>
        <v>52986517</v>
      </c>
      <c r="D86" s="364">
        <f>+D64+D68+D73+D76+D80+D85</f>
        <v>92268202</v>
      </c>
      <c r="E86" s="377">
        <f>+E64+E68+E73+E76+E80+E85</f>
        <v>95949060</v>
      </c>
    </row>
    <row r="87" spans="1:5" s="514" customFormat="1" ht="12" customHeight="1" thickBot="1" x14ac:dyDescent="0.2">
      <c r="A87" s="504" t="s">
        <v>403</v>
      </c>
      <c r="B87" s="495" t="s">
        <v>540</v>
      </c>
      <c r="C87" s="364">
        <f>+C63+C86</f>
        <v>301440772</v>
      </c>
      <c r="D87" s="364">
        <f>+D63+D86</f>
        <v>591031380</v>
      </c>
      <c r="E87" s="377">
        <f>+E63+E86</f>
        <v>575857574</v>
      </c>
    </row>
    <row r="88" spans="1:5" s="514" customFormat="1" ht="15" customHeight="1" x14ac:dyDescent="0.2">
      <c r="A88" s="469"/>
      <c r="B88" s="470"/>
      <c r="C88" s="485"/>
      <c r="D88" s="485"/>
      <c r="E88" s="485"/>
    </row>
    <row r="89" spans="1:5" ht="13.5" thickBot="1" x14ac:dyDescent="0.25">
      <c r="A89" s="471"/>
      <c r="B89" s="472"/>
      <c r="C89" s="486"/>
      <c r="D89" s="486"/>
      <c r="E89" s="486"/>
    </row>
    <row r="90" spans="1:5" s="513" customFormat="1" ht="16.5" customHeight="1" thickBot="1" x14ac:dyDescent="0.25">
      <c r="A90" s="754" t="s">
        <v>42</v>
      </c>
      <c r="B90" s="755"/>
      <c r="C90" s="755"/>
      <c r="D90" s="755"/>
      <c r="E90" s="756"/>
    </row>
    <row r="91" spans="1:5" s="289" customFormat="1" ht="12" customHeight="1" thickBot="1" x14ac:dyDescent="0.25">
      <c r="A91" s="492" t="s">
        <v>6</v>
      </c>
      <c r="B91" s="330" t="s">
        <v>411</v>
      </c>
      <c r="C91" s="476">
        <f>SUM(C92:C96)</f>
        <v>157491190</v>
      </c>
      <c r="D91" s="476">
        <f>SUM(D92:D96)</f>
        <v>154880731</v>
      </c>
      <c r="E91" s="476">
        <f>SUM(E92:E96)</f>
        <v>148832825</v>
      </c>
    </row>
    <row r="92" spans="1:5" ht="12" customHeight="1" x14ac:dyDescent="0.2">
      <c r="A92" s="505" t="s">
        <v>68</v>
      </c>
      <c r="B92" s="316" t="s">
        <v>36</v>
      </c>
      <c r="C92" s="477">
        <v>40551970</v>
      </c>
      <c r="D92" s="477">
        <v>42803133</v>
      </c>
      <c r="E92" s="477">
        <v>37790494</v>
      </c>
    </row>
    <row r="93" spans="1:5" ht="12" customHeight="1" x14ac:dyDescent="0.2">
      <c r="A93" s="498" t="s">
        <v>69</v>
      </c>
      <c r="B93" s="314" t="s">
        <v>130</v>
      </c>
      <c r="C93" s="478">
        <v>7262276</v>
      </c>
      <c r="D93" s="478">
        <v>8202686</v>
      </c>
      <c r="E93" s="478">
        <v>7237419</v>
      </c>
    </row>
    <row r="94" spans="1:5" ht="12" customHeight="1" x14ac:dyDescent="0.2">
      <c r="A94" s="498" t="s">
        <v>70</v>
      </c>
      <c r="B94" s="314" t="s">
        <v>97</v>
      </c>
      <c r="C94" s="480">
        <v>65436944</v>
      </c>
      <c r="D94" s="480">
        <v>59307416</v>
      </c>
      <c r="E94" s="480">
        <v>59307416</v>
      </c>
    </row>
    <row r="95" spans="1:5" ht="12" customHeight="1" x14ac:dyDescent="0.2">
      <c r="A95" s="498" t="s">
        <v>71</v>
      </c>
      <c r="B95" s="317" t="s">
        <v>131</v>
      </c>
      <c r="C95" s="480">
        <v>10680000</v>
      </c>
      <c r="D95" s="480">
        <v>8703948</v>
      </c>
      <c r="E95" s="480">
        <v>8703948</v>
      </c>
    </row>
    <row r="96" spans="1:5" ht="12" customHeight="1" x14ac:dyDescent="0.2">
      <c r="A96" s="498" t="s">
        <v>80</v>
      </c>
      <c r="B96" s="325" t="s">
        <v>132</v>
      </c>
      <c r="C96" s="480">
        <v>33560000</v>
      </c>
      <c r="D96" s="480">
        <v>35863548</v>
      </c>
      <c r="E96" s="480">
        <v>35793548</v>
      </c>
    </row>
    <row r="97" spans="1:5" ht="12" customHeight="1" x14ac:dyDescent="0.2">
      <c r="A97" s="498" t="s">
        <v>72</v>
      </c>
      <c r="B97" s="314" t="s">
        <v>412</v>
      </c>
      <c r="C97" s="480"/>
      <c r="D97" s="480">
        <v>977678</v>
      </c>
      <c r="E97" s="480">
        <v>977678</v>
      </c>
    </row>
    <row r="98" spans="1:5" ht="12" customHeight="1" x14ac:dyDescent="0.2">
      <c r="A98" s="498" t="s">
        <v>73</v>
      </c>
      <c r="B98" s="337" t="s">
        <v>413</v>
      </c>
      <c r="C98" s="480"/>
      <c r="D98" s="480"/>
      <c r="E98" s="480"/>
    </row>
    <row r="99" spans="1:5" ht="12" customHeight="1" x14ac:dyDescent="0.2">
      <c r="A99" s="498" t="s">
        <v>81</v>
      </c>
      <c r="B99" s="338" t="s">
        <v>414</v>
      </c>
      <c r="C99" s="480"/>
      <c r="D99" s="480"/>
      <c r="E99" s="480"/>
    </row>
    <row r="100" spans="1:5" ht="12" customHeight="1" x14ac:dyDescent="0.2">
      <c r="A100" s="498" t="s">
        <v>82</v>
      </c>
      <c r="B100" s="338" t="s">
        <v>415</v>
      </c>
      <c r="C100" s="480"/>
      <c r="D100" s="480"/>
      <c r="E100" s="480"/>
    </row>
    <row r="101" spans="1:5" ht="12" customHeight="1" x14ac:dyDescent="0.2">
      <c r="A101" s="498" t="s">
        <v>83</v>
      </c>
      <c r="B101" s="337" t="s">
        <v>416</v>
      </c>
      <c r="C101" s="480">
        <v>2080000</v>
      </c>
      <c r="D101" s="480">
        <v>2230612</v>
      </c>
      <c r="E101" s="480">
        <v>2230612</v>
      </c>
    </row>
    <row r="102" spans="1:5" ht="12" customHeight="1" x14ac:dyDescent="0.2">
      <c r="A102" s="498" t="s">
        <v>84</v>
      </c>
      <c r="B102" s="337" t="s">
        <v>417</v>
      </c>
      <c r="C102" s="480"/>
      <c r="D102" s="480"/>
      <c r="E102" s="480"/>
    </row>
    <row r="103" spans="1:5" ht="12" customHeight="1" x14ac:dyDescent="0.2">
      <c r="A103" s="498" t="s">
        <v>86</v>
      </c>
      <c r="B103" s="338" t="s">
        <v>418</v>
      </c>
      <c r="C103" s="480"/>
      <c r="D103" s="480"/>
      <c r="E103" s="480"/>
    </row>
    <row r="104" spans="1:5" ht="12" customHeight="1" x14ac:dyDescent="0.2">
      <c r="A104" s="506" t="s">
        <v>133</v>
      </c>
      <c r="B104" s="339" t="s">
        <v>419</v>
      </c>
      <c r="C104" s="480"/>
      <c r="D104" s="480"/>
      <c r="E104" s="480"/>
    </row>
    <row r="105" spans="1:5" ht="12" customHeight="1" x14ac:dyDescent="0.2">
      <c r="A105" s="498" t="s">
        <v>420</v>
      </c>
      <c r="B105" s="339" t="s">
        <v>421</v>
      </c>
      <c r="C105" s="480"/>
      <c r="D105" s="480"/>
      <c r="E105" s="480"/>
    </row>
    <row r="106" spans="1:5" s="289" customFormat="1" ht="12" customHeight="1" thickBot="1" x14ac:dyDescent="0.25">
      <c r="A106" s="507" t="s">
        <v>422</v>
      </c>
      <c r="B106" s="340" t="s">
        <v>423</v>
      </c>
      <c r="C106" s="482">
        <v>31480000</v>
      </c>
      <c r="D106" s="482">
        <v>32655258</v>
      </c>
      <c r="E106" s="482">
        <v>32585258</v>
      </c>
    </row>
    <row r="107" spans="1:5" ht="12" customHeight="1" thickBot="1" x14ac:dyDescent="0.25">
      <c r="A107" s="331" t="s">
        <v>7</v>
      </c>
      <c r="B107" s="329" t="s">
        <v>424</v>
      </c>
      <c r="C107" s="352">
        <f>+C108+C110+C112</f>
        <v>5751449</v>
      </c>
      <c r="D107" s="352">
        <f>+D108+D110+D112</f>
        <v>226005906</v>
      </c>
      <c r="E107" s="352">
        <f>+E108+E110+E112</f>
        <v>23140442</v>
      </c>
    </row>
    <row r="108" spans="1:5" ht="12" customHeight="1" x14ac:dyDescent="0.2">
      <c r="A108" s="497" t="s">
        <v>74</v>
      </c>
      <c r="B108" s="314" t="s">
        <v>152</v>
      </c>
      <c r="C108" s="479">
        <v>4481449</v>
      </c>
      <c r="D108" s="479">
        <v>180887608</v>
      </c>
      <c r="E108" s="479">
        <v>17609037</v>
      </c>
    </row>
    <row r="109" spans="1:5" ht="12" customHeight="1" x14ac:dyDescent="0.2">
      <c r="A109" s="497" t="s">
        <v>75</v>
      </c>
      <c r="B109" s="318" t="s">
        <v>425</v>
      </c>
      <c r="C109" s="479"/>
      <c r="D109" s="479"/>
      <c r="E109" s="479"/>
    </row>
    <row r="110" spans="1:5" ht="12" customHeight="1" x14ac:dyDescent="0.2">
      <c r="A110" s="497" t="s">
        <v>76</v>
      </c>
      <c r="B110" s="318" t="s">
        <v>134</v>
      </c>
      <c r="C110" s="478">
        <v>1270000</v>
      </c>
      <c r="D110" s="478">
        <v>41518298</v>
      </c>
      <c r="E110" s="478">
        <v>1931405</v>
      </c>
    </row>
    <row r="111" spans="1:5" ht="12" customHeight="1" x14ac:dyDescent="0.2">
      <c r="A111" s="497" t="s">
        <v>77</v>
      </c>
      <c r="B111" s="318" t="s">
        <v>426</v>
      </c>
      <c r="C111" s="342"/>
      <c r="D111" s="342"/>
      <c r="E111" s="342"/>
    </row>
    <row r="112" spans="1:5" ht="12" customHeight="1" x14ac:dyDescent="0.2">
      <c r="A112" s="497" t="s">
        <v>78</v>
      </c>
      <c r="B112" s="350" t="s">
        <v>154</v>
      </c>
      <c r="C112" s="342"/>
      <c r="D112" s="342">
        <v>3600000</v>
      </c>
      <c r="E112" s="342">
        <v>3600000</v>
      </c>
    </row>
    <row r="113" spans="1:5" ht="12" customHeight="1" x14ac:dyDescent="0.2">
      <c r="A113" s="497" t="s">
        <v>85</v>
      </c>
      <c r="B113" s="349" t="s">
        <v>427</v>
      </c>
      <c r="C113" s="342"/>
      <c r="D113" s="342"/>
      <c r="E113" s="342"/>
    </row>
    <row r="114" spans="1:5" ht="12" customHeight="1" x14ac:dyDescent="0.2">
      <c r="A114" s="497" t="s">
        <v>87</v>
      </c>
      <c r="B114" s="365" t="s">
        <v>428</v>
      </c>
      <c r="C114" s="342"/>
      <c r="D114" s="342"/>
      <c r="E114" s="342"/>
    </row>
    <row r="115" spans="1:5" ht="12" customHeight="1" x14ac:dyDescent="0.2">
      <c r="A115" s="497" t="s">
        <v>135</v>
      </c>
      <c r="B115" s="338" t="s">
        <v>415</v>
      </c>
      <c r="C115" s="342"/>
      <c r="D115" s="342"/>
      <c r="E115" s="342"/>
    </row>
    <row r="116" spans="1:5" ht="12" customHeight="1" x14ac:dyDescent="0.2">
      <c r="A116" s="497" t="s">
        <v>136</v>
      </c>
      <c r="B116" s="338" t="s">
        <v>429</v>
      </c>
      <c r="C116" s="342"/>
      <c r="D116" s="342"/>
      <c r="E116" s="342"/>
    </row>
    <row r="117" spans="1:5" ht="12" customHeight="1" x14ac:dyDescent="0.2">
      <c r="A117" s="497" t="s">
        <v>137</v>
      </c>
      <c r="B117" s="338" t="s">
        <v>430</v>
      </c>
      <c r="C117" s="342"/>
      <c r="D117" s="342"/>
      <c r="E117" s="342"/>
    </row>
    <row r="118" spans="1:5" ht="12" customHeight="1" x14ac:dyDescent="0.2">
      <c r="A118" s="497" t="s">
        <v>431</v>
      </c>
      <c r="B118" s="338" t="s">
        <v>418</v>
      </c>
      <c r="C118" s="342"/>
      <c r="D118" s="342"/>
      <c r="E118" s="342"/>
    </row>
    <row r="119" spans="1:5" ht="12" customHeight="1" x14ac:dyDescent="0.2">
      <c r="A119" s="497" t="s">
        <v>432</v>
      </c>
      <c r="B119" s="338" t="s">
        <v>433</v>
      </c>
      <c r="C119" s="342"/>
      <c r="D119" s="342">
        <v>3600000</v>
      </c>
      <c r="E119" s="342">
        <v>3600000</v>
      </c>
    </row>
    <row r="120" spans="1:5" ht="12" customHeight="1" thickBot="1" x14ac:dyDescent="0.25">
      <c r="A120" s="506" t="s">
        <v>434</v>
      </c>
      <c r="B120" s="338" t="s">
        <v>435</v>
      </c>
      <c r="C120" s="344"/>
      <c r="D120" s="344"/>
      <c r="E120" s="344"/>
    </row>
    <row r="121" spans="1:5" ht="12" customHeight="1" thickBot="1" x14ac:dyDescent="0.25">
      <c r="A121" s="331" t="s">
        <v>8</v>
      </c>
      <c r="B121" s="334" t="s">
        <v>436</v>
      </c>
      <c r="C121" s="352">
        <f>+C122+C123</f>
        <v>2500000</v>
      </c>
      <c r="D121" s="352">
        <f>+D122+D123</f>
        <v>0</v>
      </c>
      <c r="E121" s="352">
        <f>+E122+E123</f>
        <v>0</v>
      </c>
    </row>
    <row r="122" spans="1:5" ht="12" customHeight="1" x14ac:dyDescent="0.2">
      <c r="A122" s="497" t="s">
        <v>57</v>
      </c>
      <c r="B122" s="315" t="s">
        <v>44</v>
      </c>
      <c r="C122" s="479">
        <v>2500000</v>
      </c>
      <c r="D122" s="479"/>
      <c r="E122" s="479"/>
    </row>
    <row r="123" spans="1:5" ht="12" customHeight="1" thickBot="1" x14ac:dyDescent="0.25">
      <c r="A123" s="499" t="s">
        <v>58</v>
      </c>
      <c r="B123" s="318" t="s">
        <v>45</v>
      </c>
      <c r="C123" s="480"/>
      <c r="D123" s="480"/>
      <c r="E123" s="480"/>
    </row>
    <row r="124" spans="1:5" ht="12" customHeight="1" thickBot="1" x14ac:dyDescent="0.25">
      <c r="A124" s="331" t="s">
        <v>9</v>
      </c>
      <c r="B124" s="334" t="s">
        <v>437</v>
      </c>
      <c r="C124" s="352">
        <f>+C91+C107+C121</f>
        <v>165742639</v>
      </c>
      <c r="D124" s="352">
        <f>+D91+D107+D121</f>
        <v>380886637</v>
      </c>
      <c r="E124" s="352">
        <f>+E91+E107+E121</f>
        <v>171973267</v>
      </c>
    </row>
    <row r="125" spans="1:5" ht="12" customHeight="1" thickBot="1" x14ac:dyDescent="0.25">
      <c r="A125" s="331" t="s">
        <v>10</v>
      </c>
      <c r="B125" s="334" t="s">
        <v>542</v>
      </c>
      <c r="C125" s="352">
        <f>+C126+C127+C128</f>
        <v>0</v>
      </c>
      <c r="D125" s="352">
        <f>+D126+D127+D128</f>
        <v>0</v>
      </c>
      <c r="E125" s="352">
        <f>+E126+E127+E128</f>
        <v>0</v>
      </c>
    </row>
    <row r="126" spans="1:5" ht="12" customHeight="1" x14ac:dyDescent="0.2">
      <c r="A126" s="497" t="s">
        <v>61</v>
      </c>
      <c r="B126" s="315" t="s">
        <v>439</v>
      </c>
      <c r="C126" s="342"/>
      <c r="D126" s="342"/>
      <c r="E126" s="342"/>
    </row>
    <row r="127" spans="1:5" ht="12" customHeight="1" x14ac:dyDescent="0.2">
      <c r="A127" s="497" t="s">
        <v>62</v>
      </c>
      <c r="B127" s="315" t="s">
        <v>440</v>
      </c>
      <c r="C127" s="342"/>
      <c r="D127" s="342"/>
      <c r="E127" s="342"/>
    </row>
    <row r="128" spans="1:5" ht="12" customHeight="1" thickBot="1" x14ac:dyDescent="0.25">
      <c r="A128" s="506" t="s">
        <v>63</v>
      </c>
      <c r="B128" s="313" t="s">
        <v>441</v>
      </c>
      <c r="C128" s="342"/>
      <c r="D128" s="342"/>
      <c r="E128" s="342"/>
    </row>
    <row r="129" spans="1:11" ht="12" customHeight="1" thickBot="1" x14ac:dyDescent="0.25">
      <c r="A129" s="331" t="s">
        <v>11</v>
      </c>
      <c r="B129" s="334" t="s">
        <v>442</v>
      </c>
      <c r="C129" s="352">
        <f>+C130+C131+C132+C133</f>
        <v>0</v>
      </c>
      <c r="D129" s="352">
        <f>+D130+D131+D132+D133</f>
        <v>75000000</v>
      </c>
      <c r="E129" s="352">
        <f>+E130+E131+E132+E133</f>
        <v>75000000</v>
      </c>
    </row>
    <row r="130" spans="1:11" ht="12" customHeight="1" x14ac:dyDescent="0.2">
      <c r="A130" s="497" t="s">
        <v>64</v>
      </c>
      <c r="B130" s="315" t="s">
        <v>443</v>
      </c>
      <c r="C130" s="342"/>
      <c r="D130" s="342">
        <v>75000000</v>
      </c>
      <c r="E130" s="342">
        <v>75000000</v>
      </c>
    </row>
    <row r="131" spans="1:11" ht="12" customHeight="1" x14ac:dyDescent="0.2">
      <c r="A131" s="497" t="s">
        <v>65</v>
      </c>
      <c r="B131" s="315" t="s">
        <v>444</v>
      </c>
      <c r="C131" s="342"/>
      <c r="D131" s="342"/>
      <c r="E131" s="342"/>
    </row>
    <row r="132" spans="1:11" ht="12" customHeight="1" x14ac:dyDescent="0.2">
      <c r="A132" s="497" t="s">
        <v>342</v>
      </c>
      <c r="B132" s="315" t="s">
        <v>445</v>
      </c>
      <c r="C132" s="342"/>
      <c r="D132" s="342"/>
      <c r="E132" s="342"/>
    </row>
    <row r="133" spans="1:11" s="289" customFormat="1" ht="12" customHeight="1" thickBot="1" x14ac:dyDescent="0.25">
      <c r="A133" s="506" t="s">
        <v>344</v>
      </c>
      <c r="B133" s="313" t="s">
        <v>446</v>
      </c>
      <c r="C133" s="342"/>
      <c r="D133" s="342"/>
      <c r="E133" s="342"/>
    </row>
    <row r="134" spans="1:11" ht="13.5" thickBot="1" x14ac:dyDescent="0.25">
      <c r="A134" s="331" t="s">
        <v>12</v>
      </c>
      <c r="B134" s="334" t="s">
        <v>659</v>
      </c>
      <c r="C134" s="481">
        <f>+C135+C136+C137+C139+C138</f>
        <v>135698133</v>
      </c>
      <c r="D134" s="481">
        <f>+D135+D136+D137+D139+D138</f>
        <v>135144743</v>
      </c>
      <c r="E134" s="481">
        <f>+E135+E136+E137+E139+E138</f>
        <v>135144743</v>
      </c>
      <c r="K134" s="460"/>
    </row>
    <row r="135" spans="1:11" x14ac:dyDescent="0.2">
      <c r="A135" s="497" t="s">
        <v>66</v>
      </c>
      <c r="B135" s="315" t="s">
        <v>448</v>
      </c>
      <c r="C135" s="342"/>
      <c r="D135" s="342"/>
      <c r="E135" s="342"/>
    </row>
    <row r="136" spans="1:11" ht="12" customHeight="1" x14ac:dyDescent="0.2">
      <c r="A136" s="497" t="s">
        <v>67</v>
      </c>
      <c r="B136" s="315" t="s">
        <v>449</v>
      </c>
      <c r="C136" s="342"/>
      <c r="D136" s="342">
        <v>3277299</v>
      </c>
      <c r="E136" s="342">
        <v>3277299</v>
      </c>
    </row>
    <row r="137" spans="1:11" s="289" customFormat="1" ht="12" customHeight="1" x14ac:dyDescent="0.2">
      <c r="A137" s="497" t="s">
        <v>351</v>
      </c>
      <c r="B137" s="315" t="s">
        <v>658</v>
      </c>
      <c r="C137" s="342">
        <v>135698133</v>
      </c>
      <c r="D137" s="342">
        <v>131867444</v>
      </c>
      <c r="E137" s="342">
        <v>131867444</v>
      </c>
    </row>
    <row r="138" spans="1:11" s="289" customFormat="1" ht="12" customHeight="1" x14ac:dyDescent="0.2">
      <c r="A138" s="497" t="s">
        <v>353</v>
      </c>
      <c r="B138" s="315" t="s">
        <v>450</v>
      </c>
      <c r="C138" s="342"/>
      <c r="D138" s="342"/>
      <c r="E138" s="342"/>
    </row>
    <row r="139" spans="1:11" s="289" customFormat="1" ht="12" customHeight="1" thickBot="1" x14ac:dyDescent="0.25">
      <c r="A139" s="506" t="s">
        <v>657</v>
      </c>
      <c r="B139" s="313" t="s">
        <v>451</v>
      </c>
      <c r="C139" s="342"/>
      <c r="D139" s="342"/>
      <c r="E139" s="342"/>
    </row>
    <row r="140" spans="1:11" s="289" customFormat="1" ht="12" customHeight="1" thickBot="1" x14ac:dyDescent="0.25">
      <c r="A140" s="331" t="s">
        <v>13</v>
      </c>
      <c r="B140" s="334" t="s">
        <v>543</v>
      </c>
      <c r="C140" s="483">
        <f>+C141+C142+C143+C144</f>
        <v>0</v>
      </c>
      <c r="D140" s="483">
        <f>+D141+D142+D143+D144</f>
        <v>0</v>
      </c>
      <c r="E140" s="483">
        <f>+E141+E142+E143+E144</f>
        <v>0</v>
      </c>
    </row>
    <row r="141" spans="1:11" s="289" customFormat="1" ht="12" customHeight="1" x14ac:dyDescent="0.2">
      <c r="A141" s="497" t="s">
        <v>128</v>
      </c>
      <c r="B141" s="315" t="s">
        <v>453</v>
      </c>
      <c r="C141" s="342"/>
      <c r="D141" s="342"/>
      <c r="E141" s="342"/>
    </row>
    <row r="142" spans="1:11" s="289" customFormat="1" ht="12" customHeight="1" x14ac:dyDescent="0.2">
      <c r="A142" s="497" t="s">
        <v>129</v>
      </c>
      <c r="B142" s="315" t="s">
        <v>454</v>
      </c>
      <c r="C142" s="342"/>
      <c r="D142" s="342"/>
      <c r="E142" s="342"/>
    </row>
    <row r="143" spans="1:11" s="289" customFormat="1" ht="12" customHeight="1" x14ac:dyDescent="0.2">
      <c r="A143" s="497" t="s">
        <v>153</v>
      </c>
      <c r="B143" s="315" t="s">
        <v>455</v>
      </c>
      <c r="C143" s="342"/>
      <c r="D143" s="342"/>
      <c r="E143" s="342"/>
    </row>
    <row r="144" spans="1:11" ht="12.75" customHeight="1" thickBot="1" x14ac:dyDescent="0.25">
      <c r="A144" s="497" t="s">
        <v>359</v>
      </c>
      <c r="B144" s="315" t="s">
        <v>456</v>
      </c>
      <c r="C144" s="342"/>
      <c r="D144" s="342"/>
      <c r="E144" s="342"/>
    </row>
    <row r="145" spans="1:5" ht="12" customHeight="1" thickBot="1" x14ac:dyDescent="0.25">
      <c r="A145" s="331" t="s">
        <v>14</v>
      </c>
      <c r="B145" s="334" t="s">
        <v>457</v>
      </c>
      <c r="C145" s="496">
        <f>+C125+C129+C134+C140</f>
        <v>135698133</v>
      </c>
      <c r="D145" s="496">
        <f>+D125+D129+D134+D140</f>
        <v>210144743</v>
      </c>
      <c r="E145" s="496">
        <f>+E125+E129+E134+E140</f>
        <v>210144743</v>
      </c>
    </row>
    <row r="146" spans="1:5" ht="15" customHeight="1" thickBot="1" x14ac:dyDescent="0.25">
      <c r="A146" s="508" t="s">
        <v>15</v>
      </c>
      <c r="B146" s="354" t="s">
        <v>458</v>
      </c>
      <c r="C146" s="496">
        <f>+C124+C145</f>
        <v>301440772</v>
      </c>
      <c r="D146" s="496">
        <f>+D124+D145</f>
        <v>591031380</v>
      </c>
      <c r="E146" s="496">
        <f>+E124+E145</f>
        <v>382118010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473" t="s">
        <v>726</v>
      </c>
      <c r="B148" s="474"/>
      <c r="C148" s="89"/>
      <c r="D148" s="90"/>
      <c r="E148" s="87"/>
    </row>
    <row r="149" spans="1:5" ht="14.25" customHeight="1" thickBot="1" x14ac:dyDescent="0.25">
      <c r="A149" s="473" t="s">
        <v>725</v>
      </c>
      <c r="B149" s="474"/>
      <c r="C149" s="89"/>
      <c r="D149" s="90"/>
      <c r="E149" s="87"/>
    </row>
  </sheetData>
  <sheetProtection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AEAC1-8CCA-4C6C-ADF7-2B4DF4AB0709}">
  <sheetPr>
    <tabColor rgb="FF92D050"/>
  </sheetPr>
  <dimension ref="A1:K149"/>
  <sheetViews>
    <sheetView topLeftCell="A52" zoomScaleNormal="100" zoomScaleSheetLayoutView="100" workbookViewId="0">
      <selection activeCell="I127" sqref="I127"/>
    </sheetView>
  </sheetViews>
  <sheetFormatPr defaultRowHeight="12.75" x14ac:dyDescent="0.2"/>
  <cols>
    <col min="1" max="1" width="14.83203125" style="488" customWidth="1"/>
    <col min="2" max="2" width="64.6640625" style="489" customWidth="1"/>
    <col min="3" max="5" width="17" style="490" customWidth="1"/>
    <col min="6" max="16384" width="9.33203125" style="31"/>
  </cols>
  <sheetData>
    <row r="1" spans="1:5" s="464" customFormat="1" ht="16.5" customHeight="1" thickBot="1" x14ac:dyDescent="0.25">
      <c r="A1" s="673"/>
      <c r="B1" s="674"/>
      <c r="C1" s="475"/>
      <c r="D1" s="475"/>
      <c r="E1" s="599" t="str">
        <f>+CONCATENATE("6.2. melléklet a ……/",LEFT(ÖSSZEFÜGGÉSEK!A4,4)+1,". (……) önkormányzati rendelethez")</f>
        <v>6.2. melléklet a ……/2018. (……) önkormányzati rendelethez</v>
      </c>
    </row>
    <row r="2" spans="1:5" s="511" customFormat="1" ht="15.75" customHeight="1" x14ac:dyDescent="0.2">
      <c r="A2" s="491" t="s">
        <v>49</v>
      </c>
      <c r="B2" s="757" t="s">
        <v>736</v>
      </c>
      <c r="C2" s="758"/>
      <c r="D2" s="759"/>
      <c r="E2" s="484" t="s">
        <v>40</v>
      </c>
    </row>
    <row r="3" spans="1:5" s="511" customFormat="1" ht="24.75" thickBot="1" x14ac:dyDescent="0.25">
      <c r="A3" s="509" t="s">
        <v>538</v>
      </c>
      <c r="B3" s="760" t="s">
        <v>660</v>
      </c>
      <c r="C3" s="761"/>
      <c r="D3" s="762"/>
      <c r="E3" s="459" t="s">
        <v>46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'6.1.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513" customFormat="1" ht="12" customHeight="1" thickBot="1" x14ac:dyDescent="0.25">
      <c r="A8" s="331" t="s">
        <v>6</v>
      </c>
      <c r="B8" s="327" t="s">
        <v>300</v>
      </c>
      <c r="C8" s="358">
        <f>SUM(C9:C14)</f>
        <v>92207137</v>
      </c>
      <c r="D8" s="358">
        <f>SUM(D9:D14)</f>
        <v>104021991</v>
      </c>
      <c r="E8" s="341">
        <f>SUM(E9:E14)</f>
        <v>104021991</v>
      </c>
    </row>
    <row r="9" spans="1:5" s="487" customFormat="1" ht="12" customHeight="1" x14ac:dyDescent="0.2">
      <c r="A9" s="497" t="s">
        <v>68</v>
      </c>
      <c r="B9" s="369" t="s">
        <v>301</v>
      </c>
      <c r="C9" s="360">
        <v>30994697</v>
      </c>
      <c r="D9" s="360">
        <v>31994697</v>
      </c>
      <c r="E9" s="343">
        <v>31994697</v>
      </c>
    </row>
    <row r="10" spans="1:5" s="514" customFormat="1" ht="12" customHeight="1" x14ac:dyDescent="0.2">
      <c r="A10" s="498" t="s">
        <v>69</v>
      </c>
      <c r="B10" s="370" t="s">
        <v>302</v>
      </c>
      <c r="C10" s="359">
        <v>28998310</v>
      </c>
      <c r="D10" s="359">
        <v>35984559</v>
      </c>
      <c r="E10" s="342">
        <v>35984559</v>
      </c>
    </row>
    <row r="11" spans="1:5" s="514" customFormat="1" ht="12" customHeight="1" x14ac:dyDescent="0.2">
      <c r="A11" s="498" t="s">
        <v>70</v>
      </c>
      <c r="B11" s="370" t="s">
        <v>303</v>
      </c>
      <c r="C11" s="359">
        <v>29700430</v>
      </c>
      <c r="D11" s="359">
        <v>30290904</v>
      </c>
      <c r="E11" s="342">
        <v>30290904</v>
      </c>
    </row>
    <row r="12" spans="1:5" s="514" customFormat="1" ht="12" customHeight="1" x14ac:dyDescent="0.2">
      <c r="A12" s="498" t="s">
        <v>71</v>
      </c>
      <c r="B12" s="370" t="s">
        <v>304</v>
      </c>
      <c r="C12" s="359">
        <v>2513700</v>
      </c>
      <c r="D12" s="359">
        <v>2975067</v>
      </c>
      <c r="E12" s="342">
        <v>2975067</v>
      </c>
    </row>
    <row r="13" spans="1:5" s="514" customFormat="1" ht="12" customHeight="1" x14ac:dyDescent="0.2">
      <c r="A13" s="498" t="s">
        <v>104</v>
      </c>
      <c r="B13" s="370" t="s">
        <v>305</v>
      </c>
      <c r="C13" s="359"/>
      <c r="D13" s="359">
        <v>2609044</v>
      </c>
      <c r="E13" s="342">
        <v>2609044</v>
      </c>
    </row>
    <row r="14" spans="1:5" s="487" customFormat="1" ht="12" customHeight="1" thickBot="1" x14ac:dyDescent="0.25">
      <c r="A14" s="499" t="s">
        <v>72</v>
      </c>
      <c r="B14" s="350" t="s">
        <v>306</v>
      </c>
      <c r="C14" s="361"/>
      <c r="D14" s="361">
        <v>167720</v>
      </c>
      <c r="E14" s="344">
        <v>167720</v>
      </c>
    </row>
    <row r="15" spans="1:5" s="487" customFormat="1" ht="12" customHeight="1" thickBot="1" x14ac:dyDescent="0.25">
      <c r="A15" s="331" t="s">
        <v>7</v>
      </c>
      <c r="B15" s="348" t="s">
        <v>307</v>
      </c>
      <c r="C15" s="358">
        <f>SUM(C16:C20)</f>
        <v>16718160</v>
      </c>
      <c r="D15" s="358">
        <f>SUM(D16:D20)</f>
        <v>18884943</v>
      </c>
      <c r="E15" s="341">
        <f>SUM(E16:E20)</f>
        <v>18884943</v>
      </c>
    </row>
    <row r="16" spans="1:5" s="487" customFormat="1" ht="12" customHeight="1" x14ac:dyDescent="0.2">
      <c r="A16" s="497" t="s">
        <v>74</v>
      </c>
      <c r="B16" s="369" t="s">
        <v>308</v>
      </c>
      <c r="C16" s="360"/>
      <c r="D16" s="360"/>
      <c r="E16" s="343"/>
    </row>
    <row r="17" spans="1:5" s="487" customFormat="1" ht="12" customHeight="1" x14ac:dyDescent="0.2">
      <c r="A17" s="498" t="s">
        <v>75</v>
      </c>
      <c r="B17" s="370" t="s">
        <v>309</v>
      </c>
      <c r="C17" s="359"/>
      <c r="D17" s="359"/>
      <c r="E17" s="342"/>
    </row>
    <row r="18" spans="1:5" s="487" customFormat="1" ht="12" customHeight="1" x14ac:dyDescent="0.2">
      <c r="A18" s="498" t="s">
        <v>76</v>
      </c>
      <c r="B18" s="370" t="s">
        <v>310</v>
      </c>
      <c r="C18" s="359"/>
      <c r="D18" s="359"/>
      <c r="E18" s="342"/>
    </row>
    <row r="19" spans="1:5" s="487" customFormat="1" ht="12" customHeight="1" x14ac:dyDescent="0.2">
      <c r="A19" s="498" t="s">
        <v>77</v>
      </c>
      <c r="B19" s="370" t="s">
        <v>311</v>
      </c>
      <c r="C19" s="359"/>
      <c r="D19" s="359"/>
      <c r="E19" s="342"/>
    </row>
    <row r="20" spans="1:5" s="487" customFormat="1" ht="12" customHeight="1" x14ac:dyDescent="0.2">
      <c r="A20" s="498" t="s">
        <v>78</v>
      </c>
      <c r="B20" s="370" t="s">
        <v>312</v>
      </c>
      <c r="C20" s="359">
        <v>16718160</v>
      </c>
      <c r="D20" s="359">
        <v>18884943</v>
      </c>
      <c r="E20" s="342">
        <v>18884943</v>
      </c>
    </row>
    <row r="21" spans="1:5" s="514" customFormat="1" ht="12" customHeight="1" thickBot="1" x14ac:dyDescent="0.25">
      <c r="A21" s="499" t="s">
        <v>85</v>
      </c>
      <c r="B21" s="350" t="s">
        <v>313</v>
      </c>
      <c r="C21" s="361"/>
      <c r="D21" s="361"/>
      <c r="E21" s="344"/>
    </row>
    <row r="22" spans="1:5" s="514" customFormat="1" ht="12" customHeight="1" thickBot="1" x14ac:dyDescent="0.25">
      <c r="A22" s="331" t="s">
        <v>8</v>
      </c>
      <c r="B22" s="327" t="s">
        <v>314</v>
      </c>
      <c r="C22" s="358">
        <f>SUM(C23:C27)</f>
        <v>0</v>
      </c>
      <c r="D22" s="358">
        <f>SUM(D23:D27)</f>
        <v>160348571</v>
      </c>
      <c r="E22" s="341">
        <f>SUM(E23:E27)</f>
        <v>160348571</v>
      </c>
    </row>
    <row r="23" spans="1:5" s="514" customFormat="1" ht="12" customHeight="1" x14ac:dyDescent="0.2">
      <c r="A23" s="497" t="s">
        <v>57</v>
      </c>
      <c r="B23" s="369" t="s">
        <v>315</v>
      </c>
      <c r="C23" s="360"/>
      <c r="D23" s="360"/>
      <c r="E23" s="343"/>
    </row>
    <row r="24" spans="1:5" s="487" customFormat="1" ht="12" customHeight="1" x14ac:dyDescent="0.2">
      <c r="A24" s="498" t="s">
        <v>58</v>
      </c>
      <c r="B24" s="370" t="s">
        <v>316</v>
      </c>
      <c r="C24" s="359"/>
      <c r="D24" s="359"/>
      <c r="E24" s="342"/>
    </row>
    <row r="25" spans="1:5" s="514" customFormat="1" ht="12" customHeight="1" x14ac:dyDescent="0.2">
      <c r="A25" s="498" t="s">
        <v>59</v>
      </c>
      <c r="B25" s="370" t="s">
        <v>317</v>
      </c>
      <c r="C25" s="359"/>
      <c r="D25" s="359"/>
      <c r="E25" s="342"/>
    </row>
    <row r="26" spans="1:5" s="514" customFormat="1" ht="12" customHeight="1" x14ac:dyDescent="0.2">
      <c r="A26" s="498" t="s">
        <v>60</v>
      </c>
      <c r="B26" s="370" t="s">
        <v>318</v>
      </c>
      <c r="C26" s="359"/>
      <c r="D26" s="359"/>
      <c r="E26" s="342"/>
    </row>
    <row r="27" spans="1:5" s="514" customFormat="1" ht="12" customHeight="1" x14ac:dyDescent="0.2">
      <c r="A27" s="498" t="s">
        <v>118</v>
      </c>
      <c r="B27" s="370" t="s">
        <v>319</v>
      </c>
      <c r="C27" s="359"/>
      <c r="D27" s="359">
        <v>160348571</v>
      </c>
      <c r="E27" s="342">
        <v>160348571</v>
      </c>
    </row>
    <row r="28" spans="1:5" s="514" customFormat="1" ht="12" customHeight="1" thickBot="1" x14ac:dyDescent="0.25">
      <c r="A28" s="499" t="s">
        <v>119</v>
      </c>
      <c r="B28" s="371" t="s">
        <v>320</v>
      </c>
      <c r="C28" s="361"/>
      <c r="D28" s="361">
        <v>160348571</v>
      </c>
      <c r="E28" s="344">
        <v>160348571</v>
      </c>
    </row>
    <row r="29" spans="1:5" s="514" customFormat="1" ht="12" customHeight="1" thickBot="1" x14ac:dyDescent="0.25">
      <c r="A29" s="331" t="s">
        <v>120</v>
      </c>
      <c r="B29" s="327" t="s">
        <v>715</v>
      </c>
      <c r="C29" s="364">
        <f>SUM(C30:C35)</f>
        <v>113940000</v>
      </c>
      <c r="D29" s="364">
        <f>SUM(D30:D35)</f>
        <v>175249260</v>
      </c>
      <c r="E29" s="377">
        <f>SUM(E30:E35)</f>
        <v>162456205</v>
      </c>
    </row>
    <row r="30" spans="1:5" s="514" customFormat="1" ht="12" customHeight="1" x14ac:dyDescent="0.2">
      <c r="A30" s="497" t="s">
        <v>321</v>
      </c>
      <c r="B30" s="369" t="s">
        <v>737</v>
      </c>
      <c r="C30" s="360">
        <v>61300000</v>
      </c>
      <c r="D30" s="360">
        <v>75145498</v>
      </c>
      <c r="E30" s="343">
        <v>70849138</v>
      </c>
    </row>
    <row r="31" spans="1:5" s="514" customFormat="1" ht="12" customHeight="1" x14ac:dyDescent="0.2">
      <c r="A31" s="498" t="s">
        <v>322</v>
      </c>
      <c r="B31" s="370" t="s">
        <v>720</v>
      </c>
      <c r="C31" s="359"/>
      <c r="D31" s="359"/>
      <c r="E31" s="342"/>
    </row>
    <row r="32" spans="1:5" s="514" customFormat="1" ht="12" customHeight="1" x14ac:dyDescent="0.2">
      <c r="A32" s="498" t="s">
        <v>323</v>
      </c>
      <c r="B32" s="370" t="s">
        <v>721</v>
      </c>
      <c r="C32" s="359">
        <v>45000000</v>
      </c>
      <c r="D32" s="359">
        <v>88849420</v>
      </c>
      <c r="E32" s="342">
        <v>83502044</v>
      </c>
    </row>
    <row r="33" spans="1:5" s="514" customFormat="1" ht="12" customHeight="1" x14ac:dyDescent="0.2">
      <c r="A33" s="498" t="s">
        <v>716</v>
      </c>
      <c r="B33" s="370" t="s">
        <v>738</v>
      </c>
      <c r="C33" s="359">
        <v>7500000</v>
      </c>
      <c r="D33" s="359">
        <v>9526565</v>
      </c>
      <c r="E33" s="342">
        <v>7440776</v>
      </c>
    </row>
    <row r="34" spans="1:5" s="514" customFormat="1" ht="12" customHeight="1" x14ac:dyDescent="0.2">
      <c r="A34" s="498" t="s">
        <v>717</v>
      </c>
      <c r="B34" s="370" t="s">
        <v>324</v>
      </c>
      <c r="C34" s="359">
        <v>40000</v>
      </c>
      <c r="D34" s="359"/>
      <c r="E34" s="342"/>
    </row>
    <row r="35" spans="1:5" s="514" customFormat="1" ht="12" customHeight="1" thickBot="1" x14ac:dyDescent="0.25">
      <c r="A35" s="499" t="s">
        <v>718</v>
      </c>
      <c r="B35" s="350" t="s">
        <v>325</v>
      </c>
      <c r="C35" s="361">
        <v>100000</v>
      </c>
      <c r="D35" s="361">
        <v>1727777</v>
      </c>
      <c r="E35" s="344">
        <v>664247</v>
      </c>
    </row>
    <row r="36" spans="1:5" s="514" customFormat="1" ht="12" customHeight="1" thickBot="1" x14ac:dyDescent="0.25">
      <c r="A36" s="331" t="s">
        <v>10</v>
      </c>
      <c r="B36" s="327" t="s">
        <v>326</v>
      </c>
      <c r="C36" s="358">
        <f>SUM(C37:C46)</f>
        <v>15588958</v>
      </c>
      <c r="D36" s="358">
        <f>SUM(D37:D46)</f>
        <v>30839513</v>
      </c>
      <c r="E36" s="341">
        <f>SUM(E37:E46)</f>
        <v>24884557</v>
      </c>
    </row>
    <row r="37" spans="1:5" s="514" customFormat="1" ht="12" customHeight="1" x14ac:dyDescent="0.2">
      <c r="A37" s="497" t="s">
        <v>61</v>
      </c>
      <c r="B37" s="369" t="s">
        <v>327</v>
      </c>
      <c r="C37" s="360"/>
      <c r="D37" s="360"/>
      <c r="E37" s="343"/>
    </row>
    <row r="38" spans="1:5" s="514" customFormat="1" ht="12" customHeight="1" x14ac:dyDescent="0.2">
      <c r="A38" s="498" t="s">
        <v>62</v>
      </c>
      <c r="B38" s="370" t="s">
        <v>328</v>
      </c>
      <c r="C38" s="359">
        <v>1700000</v>
      </c>
      <c r="D38" s="359">
        <v>4734097</v>
      </c>
      <c r="E38" s="342">
        <v>4180195</v>
      </c>
    </row>
    <row r="39" spans="1:5" s="514" customFormat="1" ht="12" customHeight="1" x14ac:dyDescent="0.2">
      <c r="A39" s="498" t="s">
        <v>63</v>
      </c>
      <c r="B39" s="370" t="s">
        <v>329</v>
      </c>
      <c r="C39" s="359">
        <v>700000</v>
      </c>
      <c r="D39" s="359">
        <v>1334806</v>
      </c>
      <c r="E39" s="342">
        <v>1334806</v>
      </c>
    </row>
    <row r="40" spans="1:5" s="514" customFormat="1" ht="12" customHeight="1" x14ac:dyDescent="0.2">
      <c r="A40" s="498" t="s">
        <v>122</v>
      </c>
      <c r="B40" s="370" t="s">
        <v>330</v>
      </c>
      <c r="C40" s="359"/>
      <c r="D40" s="359">
        <v>8465556</v>
      </c>
      <c r="E40" s="342">
        <v>4684984</v>
      </c>
    </row>
    <row r="41" spans="1:5" s="514" customFormat="1" ht="12" customHeight="1" x14ac:dyDescent="0.2">
      <c r="A41" s="498" t="s">
        <v>123</v>
      </c>
      <c r="B41" s="370" t="s">
        <v>331</v>
      </c>
      <c r="C41" s="359">
        <v>10257448</v>
      </c>
      <c r="D41" s="359">
        <v>8960775</v>
      </c>
      <c r="E41" s="342">
        <v>8491197</v>
      </c>
    </row>
    <row r="42" spans="1:5" s="514" customFormat="1" ht="12" customHeight="1" x14ac:dyDescent="0.2">
      <c r="A42" s="498" t="s">
        <v>124</v>
      </c>
      <c r="B42" s="370" t="s">
        <v>332</v>
      </c>
      <c r="C42" s="359">
        <v>2931510</v>
      </c>
      <c r="D42" s="359">
        <v>7279302</v>
      </c>
      <c r="E42" s="342">
        <v>6128398</v>
      </c>
    </row>
    <row r="43" spans="1:5" s="514" customFormat="1" ht="12" customHeight="1" x14ac:dyDescent="0.2">
      <c r="A43" s="498" t="s">
        <v>125</v>
      </c>
      <c r="B43" s="370" t="s">
        <v>333</v>
      </c>
      <c r="C43" s="359"/>
      <c r="D43" s="359"/>
      <c r="E43" s="342"/>
    </row>
    <row r="44" spans="1:5" s="514" customFormat="1" ht="12" customHeight="1" x14ac:dyDescent="0.2">
      <c r="A44" s="498" t="s">
        <v>126</v>
      </c>
      <c r="B44" s="370" t="s">
        <v>334</v>
      </c>
      <c r="C44" s="359"/>
      <c r="D44" s="359">
        <v>20543</v>
      </c>
      <c r="E44" s="342">
        <v>20543</v>
      </c>
    </row>
    <row r="45" spans="1:5" s="514" customFormat="1" ht="12" customHeight="1" x14ac:dyDescent="0.2">
      <c r="A45" s="498" t="s">
        <v>335</v>
      </c>
      <c r="B45" s="370" t="s">
        <v>336</v>
      </c>
      <c r="C45" s="362"/>
      <c r="D45" s="362"/>
      <c r="E45" s="345"/>
    </row>
    <row r="46" spans="1:5" s="487" customFormat="1" ht="12" customHeight="1" thickBot="1" x14ac:dyDescent="0.25">
      <c r="A46" s="499" t="s">
        <v>337</v>
      </c>
      <c r="B46" s="371" t="s">
        <v>338</v>
      </c>
      <c r="C46" s="363"/>
      <c r="D46" s="363">
        <v>44434</v>
      </c>
      <c r="E46" s="346">
        <v>44434</v>
      </c>
    </row>
    <row r="47" spans="1:5" s="514" customFormat="1" ht="12" customHeight="1" thickBot="1" x14ac:dyDescent="0.25">
      <c r="A47" s="331" t="s">
        <v>11</v>
      </c>
      <c r="B47" s="327" t="s">
        <v>339</v>
      </c>
      <c r="C47" s="358">
        <f>SUM(C48:C52)</f>
        <v>10000000</v>
      </c>
      <c r="D47" s="358">
        <f>SUM(D48:D52)</f>
        <v>8404650</v>
      </c>
      <c r="E47" s="341">
        <f>SUM(E48:E52)</f>
        <v>8404650</v>
      </c>
    </row>
    <row r="48" spans="1:5" s="514" customFormat="1" ht="12" customHeight="1" x14ac:dyDescent="0.2">
      <c r="A48" s="497" t="s">
        <v>64</v>
      </c>
      <c r="B48" s="369" t="s">
        <v>340</v>
      </c>
      <c r="C48" s="379"/>
      <c r="D48" s="379"/>
      <c r="E48" s="347"/>
    </row>
    <row r="49" spans="1:5" s="514" customFormat="1" ht="12" customHeight="1" x14ac:dyDescent="0.2">
      <c r="A49" s="498" t="s">
        <v>65</v>
      </c>
      <c r="B49" s="370" t="s">
        <v>341</v>
      </c>
      <c r="C49" s="362">
        <v>10000000</v>
      </c>
      <c r="D49" s="362">
        <v>8404650</v>
      </c>
      <c r="E49" s="345">
        <v>8404650</v>
      </c>
    </row>
    <row r="50" spans="1:5" s="514" customFormat="1" ht="12" customHeight="1" x14ac:dyDescent="0.2">
      <c r="A50" s="498" t="s">
        <v>342</v>
      </c>
      <c r="B50" s="370" t="s">
        <v>343</v>
      </c>
      <c r="C50" s="362"/>
      <c r="D50" s="362"/>
      <c r="E50" s="345"/>
    </row>
    <row r="51" spans="1:5" s="514" customFormat="1" ht="12" customHeight="1" x14ac:dyDescent="0.2">
      <c r="A51" s="498" t="s">
        <v>344</v>
      </c>
      <c r="B51" s="370" t="s">
        <v>345</v>
      </c>
      <c r="C51" s="362"/>
      <c r="D51" s="362"/>
      <c r="E51" s="345"/>
    </row>
    <row r="52" spans="1:5" s="514" customFormat="1" ht="12" customHeight="1" thickBot="1" x14ac:dyDescent="0.25">
      <c r="A52" s="499" t="s">
        <v>346</v>
      </c>
      <c r="B52" s="371" t="s">
        <v>347</v>
      </c>
      <c r="C52" s="363"/>
      <c r="D52" s="363"/>
      <c r="E52" s="346"/>
    </row>
    <row r="53" spans="1:5" s="514" customFormat="1" ht="12" customHeight="1" thickBot="1" x14ac:dyDescent="0.25">
      <c r="A53" s="331" t="s">
        <v>127</v>
      </c>
      <c r="B53" s="327" t="s">
        <v>348</v>
      </c>
      <c r="C53" s="358">
        <f>SUM(C54:C56)</f>
        <v>0</v>
      </c>
      <c r="D53" s="358">
        <f>SUM(D54:D56)</f>
        <v>100000</v>
      </c>
      <c r="E53" s="341">
        <f>SUM(E54:E56)</f>
        <v>100000</v>
      </c>
    </row>
    <row r="54" spans="1:5" s="487" customFormat="1" ht="12" customHeight="1" x14ac:dyDescent="0.2">
      <c r="A54" s="497" t="s">
        <v>66</v>
      </c>
      <c r="B54" s="369" t="s">
        <v>349</v>
      </c>
      <c r="C54" s="360"/>
      <c r="D54" s="360"/>
      <c r="E54" s="343"/>
    </row>
    <row r="55" spans="1:5" s="487" customFormat="1" ht="12" customHeight="1" x14ac:dyDescent="0.2">
      <c r="A55" s="498" t="s">
        <v>67</v>
      </c>
      <c r="B55" s="370" t="s">
        <v>350</v>
      </c>
      <c r="C55" s="359"/>
      <c r="D55" s="359"/>
      <c r="E55" s="342"/>
    </row>
    <row r="56" spans="1:5" s="487" customFormat="1" ht="12" customHeight="1" x14ac:dyDescent="0.2">
      <c r="A56" s="498" t="s">
        <v>351</v>
      </c>
      <c r="B56" s="370" t="s">
        <v>352</v>
      </c>
      <c r="C56" s="359"/>
      <c r="D56" s="359">
        <v>100000</v>
      </c>
      <c r="E56" s="342">
        <v>100000</v>
      </c>
    </row>
    <row r="57" spans="1:5" s="487" customFormat="1" ht="12" customHeight="1" thickBot="1" x14ac:dyDescent="0.25">
      <c r="A57" s="499" t="s">
        <v>353</v>
      </c>
      <c r="B57" s="371" t="s">
        <v>354</v>
      </c>
      <c r="C57" s="361"/>
      <c r="D57" s="361"/>
      <c r="E57" s="344"/>
    </row>
    <row r="58" spans="1:5" s="514" customFormat="1" ht="12" customHeight="1" thickBot="1" x14ac:dyDescent="0.25">
      <c r="A58" s="331" t="s">
        <v>13</v>
      </c>
      <c r="B58" s="348" t="s">
        <v>355</v>
      </c>
      <c r="C58" s="358">
        <f>SUM(C59:C61)</f>
        <v>0</v>
      </c>
      <c r="D58" s="358">
        <f>SUM(D59:D61)</f>
        <v>914250</v>
      </c>
      <c r="E58" s="341">
        <f>SUM(E59:E61)</f>
        <v>807597</v>
      </c>
    </row>
    <row r="59" spans="1:5" s="514" customFormat="1" ht="12" customHeight="1" x14ac:dyDescent="0.2">
      <c r="A59" s="497" t="s">
        <v>128</v>
      </c>
      <c r="B59" s="369" t="s">
        <v>356</v>
      </c>
      <c r="C59" s="362"/>
      <c r="D59" s="362"/>
      <c r="E59" s="345"/>
    </row>
    <row r="60" spans="1:5" s="514" customFormat="1" ht="12" customHeight="1" x14ac:dyDescent="0.2">
      <c r="A60" s="498" t="s">
        <v>129</v>
      </c>
      <c r="B60" s="370" t="s">
        <v>541</v>
      </c>
      <c r="C60" s="362"/>
      <c r="D60" s="362">
        <v>914250</v>
      </c>
      <c r="E60" s="345">
        <v>807597</v>
      </c>
    </row>
    <row r="61" spans="1:5" s="514" customFormat="1" ht="12" customHeight="1" x14ac:dyDescent="0.2">
      <c r="A61" s="498" t="s">
        <v>153</v>
      </c>
      <c r="B61" s="370" t="s">
        <v>358</v>
      </c>
      <c r="C61" s="362"/>
      <c r="D61" s="362"/>
      <c r="E61" s="345"/>
    </row>
    <row r="62" spans="1:5" s="514" customFormat="1" ht="12" customHeight="1" thickBot="1" x14ac:dyDescent="0.25">
      <c r="A62" s="499" t="s">
        <v>359</v>
      </c>
      <c r="B62" s="371" t="s">
        <v>360</v>
      </c>
      <c r="C62" s="362"/>
      <c r="D62" s="362"/>
      <c r="E62" s="345"/>
    </row>
    <row r="63" spans="1:5" s="514" customFormat="1" ht="12" customHeight="1" thickBot="1" x14ac:dyDescent="0.25">
      <c r="A63" s="331" t="s">
        <v>14</v>
      </c>
      <c r="B63" s="327" t="s">
        <v>361</v>
      </c>
      <c r="C63" s="364">
        <f>+C8+C15+C22+C29+C36+C47+C53+C58</f>
        <v>248454255</v>
      </c>
      <c r="D63" s="364">
        <f>+D8+D15+D22+D29+D36+D47+D53+D58</f>
        <v>498763178</v>
      </c>
      <c r="E63" s="377">
        <f>+E8+E15+E22+E29+E36+E47+E53+E58</f>
        <v>479908514</v>
      </c>
    </row>
    <row r="64" spans="1:5" s="514" customFormat="1" ht="12" customHeight="1" thickBot="1" x14ac:dyDescent="0.2">
      <c r="A64" s="500" t="s">
        <v>539</v>
      </c>
      <c r="B64" s="348" t="s">
        <v>363</v>
      </c>
      <c r="C64" s="358">
        <f>SUM(C65:C67)</f>
        <v>0</v>
      </c>
      <c r="D64" s="358">
        <f>SUM(D65:D67)</f>
        <v>0</v>
      </c>
      <c r="E64" s="341">
        <f>SUM(E65:E67)</f>
        <v>0</v>
      </c>
    </row>
    <row r="65" spans="1:5" s="514" customFormat="1" ht="12" customHeight="1" x14ac:dyDescent="0.2">
      <c r="A65" s="497" t="s">
        <v>364</v>
      </c>
      <c r="B65" s="369" t="s">
        <v>365</v>
      </c>
      <c r="C65" s="362"/>
      <c r="D65" s="362"/>
      <c r="E65" s="345"/>
    </row>
    <row r="66" spans="1:5" s="514" customFormat="1" ht="12" customHeight="1" x14ac:dyDescent="0.2">
      <c r="A66" s="498" t="s">
        <v>366</v>
      </c>
      <c r="B66" s="370" t="s">
        <v>367</v>
      </c>
      <c r="C66" s="362"/>
      <c r="D66" s="362"/>
      <c r="E66" s="345"/>
    </row>
    <row r="67" spans="1:5" s="514" customFormat="1" ht="12" customHeight="1" thickBot="1" x14ac:dyDescent="0.25">
      <c r="A67" s="499" t="s">
        <v>368</v>
      </c>
      <c r="B67" s="493" t="s">
        <v>369</v>
      </c>
      <c r="C67" s="362"/>
      <c r="D67" s="362"/>
      <c r="E67" s="345"/>
    </row>
    <row r="68" spans="1:5" s="514" customFormat="1" ht="12" customHeight="1" thickBot="1" x14ac:dyDescent="0.2">
      <c r="A68" s="500" t="s">
        <v>370</v>
      </c>
      <c r="B68" s="348" t="s">
        <v>371</v>
      </c>
      <c r="C68" s="358">
        <f>SUM(C69:C72)</f>
        <v>46694266</v>
      </c>
      <c r="D68" s="358">
        <f>SUM(D69:D72)</f>
        <v>83580042</v>
      </c>
      <c r="E68" s="341">
        <f>SUM(E69:E72)</f>
        <v>83580042</v>
      </c>
    </row>
    <row r="69" spans="1:5" s="514" customFormat="1" ht="12" customHeight="1" x14ac:dyDescent="0.2">
      <c r="A69" s="497" t="s">
        <v>105</v>
      </c>
      <c r="B69" s="667" t="s">
        <v>372</v>
      </c>
      <c r="C69" s="362">
        <v>46694266</v>
      </c>
      <c r="D69" s="362">
        <v>83580042</v>
      </c>
      <c r="E69" s="345">
        <v>83580042</v>
      </c>
    </row>
    <row r="70" spans="1:5" s="514" customFormat="1" ht="12" customHeight="1" x14ac:dyDescent="0.2">
      <c r="A70" s="498" t="s">
        <v>106</v>
      </c>
      <c r="B70" s="667" t="s">
        <v>733</v>
      </c>
      <c r="C70" s="362"/>
      <c r="D70" s="362"/>
      <c r="E70" s="345"/>
    </row>
    <row r="71" spans="1:5" s="514" customFormat="1" ht="12" customHeight="1" x14ac:dyDescent="0.2">
      <c r="A71" s="498" t="s">
        <v>373</v>
      </c>
      <c r="B71" s="667" t="s">
        <v>374</v>
      </c>
      <c r="C71" s="362"/>
      <c r="D71" s="362"/>
      <c r="E71" s="345"/>
    </row>
    <row r="72" spans="1:5" s="514" customFormat="1" ht="12" customHeight="1" thickBot="1" x14ac:dyDescent="0.25">
      <c r="A72" s="499" t="s">
        <v>375</v>
      </c>
      <c r="B72" s="668" t="s">
        <v>734</v>
      </c>
      <c r="C72" s="362"/>
      <c r="D72" s="362"/>
      <c r="E72" s="345"/>
    </row>
    <row r="73" spans="1:5" s="514" customFormat="1" ht="12" customHeight="1" thickBot="1" x14ac:dyDescent="0.2">
      <c r="A73" s="500" t="s">
        <v>376</v>
      </c>
      <c r="B73" s="348" t="s">
        <v>377</v>
      </c>
      <c r="C73" s="358">
        <f>SUM(C74:C75)</f>
        <v>6292251</v>
      </c>
      <c r="D73" s="358">
        <f>SUM(D74:D75)</f>
        <v>8688160</v>
      </c>
      <c r="E73" s="341">
        <f>SUM(E74:E75)</f>
        <v>8688160</v>
      </c>
    </row>
    <row r="74" spans="1:5" s="514" customFormat="1" ht="12" customHeight="1" x14ac:dyDescent="0.2">
      <c r="A74" s="497" t="s">
        <v>378</v>
      </c>
      <c r="B74" s="369" t="s">
        <v>379</v>
      </c>
      <c r="C74" s="362">
        <v>6292251</v>
      </c>
      <c r="D74" s="362">
        <v>8688160</v>
      </c>
      <c r="E74" s="345">
        <v>8688160</v>
      </c>
    </row>
    <row r="75" spans="1:5" s="514" customFormat="1" ht="12" customHeight="1" thickBot="1" x14ac:dyDescent="0.25">
      <c r="A75" s="499" t="s">
        <v>380</v>
      </c>
      <c r="B75" s="371" t="s">
        <v>381</v>
      </c>
      <c r="C75" s="362"/>
      <c r="D75" s="362"/>
      <c r="E75" s="345"/>
    </row>
    <row r="76" spans="1:5" s="514" customFormat="1" ht="12" customHeight="1" thickBot="1" x14ac:dyDescent="0.2">
      <c r="A76" s="500" t="s">
        <v>382</v>
      </c>
      <c r="B76" s="348" t="s">
        <v>383</v>
      </c>
      <c r="C76" s="358">
        <f>SUM(C77:C79)</f>
        <v>0</v>
      </c>
      <c r="D76" s="358">
        <f>SUM(D77:D79)</f>
        <v>0</v>
      </c>
      <c r="E76" s="341">
        <f>SUM(E77:E79)</f>
        <v>3680858</v>
      </c>
    </row>
    <row r="77" spans="1:5" s="514" customFormat="1" ht="12" customHeight="1" x14ac:dyDescent="0.2">
      <c r="A77" s="497" t="s">
        <v>384</v>
      </c>
      <c r="B77" s="369" t="s">
        <v>385</v>
      </c>
      <c r="C77" s="362"/>
      <c r="D77" s="362"/>
      <c r="E77" s="345">
        <v>3680858</v>
      </c>
    </row>
    <row r="78" spans="1:5" s="514" customFormat="1" ht="12" customHeight="1" x14ac:dyDescent="0.2">
      <c r="A78" s="498" t="s">
        <v>386</v>
      </c>
      <c r="B78" s="370" t="s">
        <v>387</v>
      </c>
      <c r="C78" s="362"/>
      <c r="D78" s="362"/>
      <c r="E78" s="345"/>
    </row>
    <row r="79" spans="1:5" s="514" customFormat="1" ht="12" customHeight="1" thickBot="1" x14ac:dyDescent="0.25">
      <c r="A79" s="499" t="s">
        <v>388</v>
      </c>
      <c r="B79" s="669" t="s">
        <v>735</v>
      </c>
      <c r="C79" s="362"/>
      <c r="D79" s="362"/>
      <c r="E79" s="345"/>
    </row>
    <row r="80" spans="1:5" s="514" customFormat="1" ht="12" customHeight="1" thickBot="1" x14ac:dyDescent="0.2">
      <c r="A80" s="500" t="s">
        <v>389</v>
      </c>
      <c r="B80" s="348" t="s">
        <v>390</v>
      </c>
      <c r="C80" s="358">
        <f>SUM(C81:C84)</f>
        <v>0</v>
      </c>
      <c r="D80" s="358">
        <f>SUM(D81:D84)</f>
        <v>0</v>
      </c>
      <c r="E80" s="341">
        <f>SUM(E81:E84)</f>
        <v>0</v>
      </c>
    </row>
    <row r="81" spans="1:5" s="514" customFormat="1" ht="12" customHeight="1" x14ac:dyDescent="0.2">
      <c r="A81" s="501" t="s">
        <v>391</v>
      </c>
      <c r="B81" s="369" t="s">
        <v>392</v>
      </c>
      <c r="C81" s="362"/>
      <c r="D81" s="362"/>
      <c r="E81" s="345"/>
    </row>
    <row r="82" spans="1:5" s="514" customFormat="1" ht="12" customHeight="1" x14ac:dyDescent="0.2">
      <c r="A82" s="502" t="s">
        <v>393</v>
      </c>
      <c r="B82" s="370" t="s">
        <v>394</v>
      </c>
      <c r="C82" s="362"/>
      <c r="D82" s="362"/>
      <c r="E82" s="345"/>
    </row>
    <row r="83" spans="1:5" s="514" customFormat="1" ht="12" customHeight="1" x14ac:dyDescent="0.2">
      <c r="A83" s="502" t="s">
        <v>395</v>
      </c>
      <c r="B83" s="370" t="s">
        <v>396</v>
      </c>
      <c r="C83" s="362"/>
      <c r="D83" s="362"/>
      <c r="E83" s="345"/>
    </row>
    <row r="84" spans="1:5" s="514" customFormat="1" ht="12" customHeight="1" thickBot="1" x14ac:dyDescent="0.25">
      <c r="A84" s="503" t="s">
        <v>397</v>
      </c>
      <c r="B84" s="371" t="s">
        <v>398</v>
      </c>
      <c r="C84" s="362"/>
      <c r="D84" s="362"/>
      <c r="E84" s="345"/>
    </row>
    <row r="85" spans="1:5" s="514" customFormat="1" ht="12" customHeight="1" thickBot="1" x14ac:dyDescent="0.2">
      <c r="A85" s="500" t="s">
        <v>399</v>
      </c>
      <c r="B85" s="348" t="s">
        <v>400</v>
      </c>
      <c r="C85" s="383"/>
      <c r="D85" s="383"/>
      <c r="E85" s="384"/>
    </row>
    <row r="86" spans="1:5" s="514" customFormat="1" ht="12" customHeight="1" thickBot="1" x14ac:dyDescent="0.2">
      <c r="A86" s="500" t="s">
        <v>401</v>
      </c>
      <c r="B86" s="494" t="s">
        <v>402</v>
      </c>
      <c r="C86" s="364">
        <f>+C64+C68+C73+C76+C80+C85</f>
        <v>52986517</v>
      </c>
      <c r="D86" s="364">
        <f>+D64+D68+D73+D76+D80+D85</f>
        <v>92268202</v>
      </c>
      <c r="E86" s="377">
        <f>+E64+E68+E73+E76+E80+E85</f>
        <v>95949060</v>
      </c>
    </row>
    <row r="87" spans="1:5" s="514" customFormat="1" ht="12" customHeight="1" thickBot="1" x14ac:dyDescent="0.2">
      <c r="A87" s="504" t="s">
        <v>403</v>
      </c>
      <c r="B87" s="495" t="s">
        <v>540</v>
      </c>
      <c r="C87" s="364">
        <f>+C63+C86</f>
        <v>301440772</v>
      </c>
      <c r="D87" s="364">
        <f>+D63+D86</f>
        <v>591031380</v>
      </c>
      <c r="E87" s="377">
        <f>+E63+E86</f>
        <v>575857574</v>
      </c>
    </row>
    <row r="88" spans="1:5" s="514" customFormat="1" ht="15" customHeight="1" x14ac:dyDescent="0.2">
      <c r="A88" s="469"/>
      <c r="B88" s="470"/>
      <c r="C88" s="485"/>
      <c r="D88" s="485"/>
      <c r="E88" s="485"/>
    </row>
    <row r="89" spans="1:5" ht="13.5" thickBot="1" x14ac:dyDescent="0.25">
      <c r="A89" s="471"/>
      <c r="B89" s="472"/>
      <c r="C89" s="486"/>
      <c r="D89" s="486"/>
      <c r="E89" s="486"/>
    </row>
    <row r="90" spans="1:5" s="513" customFormat="1" ht="16.5" customHeight="1" thickBot="1" x14ac:dyDescent="0.25">
      <c r="A90" s="754" t="s">
        <v>42</v>
      </c>
      <c r="B90" s="755"/>
      <c r="C90" s="755"/>
      <c r="D90" s="755"/>
      <c r="E90" s="756"/>
    </row>
    <row r="91" spans="1:5" s="289" customFormat="1" ht="12" customHeight="1" thickBot="1" x14ac:dyDescent="0.25">
      <c r="A91" s="492" t="s">
        <v>6</v>
      </c>
      <c r="B91" s="330" t="s">
        <v>411</v>
      </c>
      <c r="C91" s="476">
        <f>SUM(C92:C96)</f>
        <v>157491190</v>
      </c>
      <c r="D91" s="476">
        <f>SUM(D92:D96)</f>
        <v>154880731</v>
      </c>
      <c r="E91" s="476">
        <f>SUM(E92:E96)</f>
        <v>148832825</v>
      </c>
    </row>
    <row r="92" spans="1:5" ht="12" customHeight="1" x14ac:dyDescent="0.2">
      <c r="A92" s="505" t="s">
        <v>68</v>
      </c>
      <c r="B92" s="316" t="s">
        <v>36</v>
      </c>
      <c r="C92" s="477">
        <v>40551970</v>
      </c>
      <c r="D92" s="477">
        <v>42803133</v>
      </c>
      <c r="E92" s="477">
        <v>37790494</v>
      </c>
    </row>
    <row r="93" spans="1:5" ht="12" customHeight="1" x14ac:dyDescent="0.2">
      <c r="A93" s="498" t="s">
        <v>69</v>
      </c>
      <c r="B93" s="314" t="s">
        <v>130</v>
      </c>
      <c r="C93" s="478">
        <v>7262276</v>
      </c>
      <c r="D93" s="478">
        <v>8202686</v>
      </c>
      <c r="E93" s="478">
        <v>7237419</v>
      </c>
    </row>
    <row r="94" spans="1:5" ht="12" customHeight="1" x14ac:dyDescent="0.2">
      <c r="A94" s="498" t="s">
        <v>70</v>
      </c>
      <c r="B94" s="314" t="s">
        <v>97</v>
      </c>
      <c r="C94" s="480">
        <v>65436944</v>
      </c>
      <c r="D94" s="480">
        <v>59307416</v>
      </c>
      <c r="E94" s="480">
        <v>59307416</v>
      </c>
    </row>
    <row r="95" spans="1:5" ht="12" customHeight="1" x14ac:dyDescent="0.2">
      <c r="A95" s="498" t="s">
        <v>71</v>
      </c>
      <c r="B95" s="317" t="s">
        <v>131</v>
      </c>
      <c r="C95" s="480">
        <v>10680000</v>
      </c>
      <c r="D95" s="480">
        <v>8703948</v>
      </c>
      <c r="E95" s="480">
        <v>8703948</v>
      </c>
    </row>
    <row r="96" spans="1:5" ht="12" customHeight="1" x14ac:dyDescent="0.2">
      <c r="A96" s="498" t="s">
        <v>80</v>
      </c>
      <c r="B96" s="325" t="s">
        <v>132</v>
      </c>
      <c r="C96" s="480">
        <v>33560000</v>
      </c>
      <c r="D96" s="480">
        <v>35863548</v>
      </c>
      <c r="E96" s="480">
        <v>35793548</v>
      </c>
    </row>
    <row r="97" spans="1:5" ht="12" customHeight="1" x14ac:dyDescent="0.2">
      <c r="A97" s="498" t="s">
        <v>72</v>
      </c>
      <c r="B97" s="314" t="s">
        <v>412</v>
      </c>
      <c r="C97" s="480"/>
      <c r="D97" s="480">
        <v>977678</v>
      </c>
      <c r="E97" s="480">
        <v>977678</v>
      </c>
    </row>
    <row r="98" spans="1:5" ht="12" customHeight="1" x14ac:dyDescent="0.2">
      <c r="A98" s="498" t="s">
        <v>73</v>
      </c>
      <c r="B98" s="337" t="s">
        <v>413</v>
      </c>
      <c r="C98" s="480"/>
      <c r="D98" s="480"/>
      <c r="E98" s="480"/>
    </row>
    <row r="99" spans="1:5" ht="12" customHeight="1" x14ac:dyDescent="0.2">
      <c r="A99" s="498" t="s">
        <v>81</v>
      </c>
      <c r="B99" s="338" t="s">
        <v>414</v>
      </c>
      <c r="C99" s="480"/>
      <c r="D99" s="480"/>
      <c r="E99" s="480"/>
    </row>
    <row r="100" spans="1:5" ht="12" customHeight="1" x14ac:dyDescent="0.2">
      <c r="A100" s="498" t="s">
        <v>82</v>
      </c>
      <c r="B100" s="338" t="s">
        <v>415</v>
      </c>
      <c r="C100" s="480"/>
      <c r="D100" s="480"/>
      <c r="E100" s="480"/>
    </row>
    <row r="101" spans="1:5" ht="12" customHeight="1" x14ac:dyDescent="0.2">
      <c r="A101" s="498" t="s">
        <v>83</v>
      </c>
      <c r="B101" s="337" t="s">
        <v>416</v>
      </c>
      <c r="C101" s="480">
        <v>2080000</v>
      </c>
      <c r="D101" s="480">
        <v>2230612</v>
      </c>
      <c r="E101" s="480">
        <v>2230612</v>
      </c>
    </row>
    <row r="102" spans="1:5" ht="12" customHeight="1" x14ac:dyDescent="0.2">
      <c r="A102" s="498" t="s">
        <v>84</v>
      </c>
      <c r="B102" s="337" t="s">
        <v>417</v>
      </c>
      <c r="C102" s="480"/>
      <c r="D102" s="480"/>
      <c r="E102" s="480"/>
    </row>
    <row r="103" spans="1:5" ht="12" customHeight="1" x14ac:dyDescent="0.2">
      <c r="A103" s="498" t="s">
        <v>86</v>
      </c>
      <c r="B103" s="338" t="s">
        <v>418</v>
      </c>
      <c r="C103" s="480"/>
      <c r="D103" s="480"/>
      <c r="E103" s="480"/>
    </row>
    <row r="104" spans="1:5" ht="12" customHeight="1" x14ac:dyDescent="0.2">
      <c r="A104" s="506" t="s">
        <v>133</v>
      </c>
      <c r="B104" s="339" t="s">
        <v>419</v>
      </c>
      <c r="C104" s="480"/>
      <c r="D104" s="480"/>
      <c r="E104" s="480"/>
    </row>
    <row r="105" spans="1:5" ht="12" customHeight="1" x14ac:dyDescent="0.2">
      <c r="A105" s="498" t="s">
        <v>420</v>
      </c>
      <c r="B105" s="339" t="s">
        <v>421</v>
      </c>
      <c r="C105" s="480"/>
      <c r="D105" s="480"/>
      <c r="E105" s="480"/>
    </row>
    <row r="106" spans="1:5" s="289" customFormat="1" ht="12" customHeight="1" thickBot="1" x14ac:dyDescent="0.25">
      <c r="A106" s="507" t="s">
        <v>422</v>
      </c>
      <c r="B106" s="340" t="s">
        <v>423</v>
      </c>
      <c r="C106" s="482">
        <v>31480000</v>
      </c>
      <c r="D106" s="482">
        <v>32655258</v>
      </c>
      <c r="E106" s="482">
        <v>32585258</v>
      </c>
    </row>
    <row r="107" spans="1:5" ht="12" customHeight="1" thickBot="1" x14ac:dyDescent="0.25">
      <c r="A107" s="331" t="s">
        <v>7</v>
      </c>
      <c r="B107" s="329" t="s">
        <v>424</v>
      </c>
      <c r="C107" s="352">
        <f>+C108+C110+C112</f>
        <v>5751449</v>
      </c>
      <c r="D107" s="352">
        <f>+D108+D110+D112</f>
        <v>226005906</v>
      </c>
      <c r="E107" s="352">
        <f>+E108+E110+E112</f>
        <v>23140442</v>
      </c>
    </row>
    <row r="108" spans="1:5" ht="12" customHeight="1" x14ac:dyDescent="0.2">
      <c r="A108" s="497" t="s">
        <v>74</v>
      </c>
      <c r="B108" s="314" t="s">
        <v>152</v>
      </c>
      <c r="C108" s="479">
        <v>4481449</v>
      </c>
      <c r="D108" s="479">
        <v>180887608</v>
      </c>
      <c r="E108" s="479">
        <v>17609037</v>
      </c>
    </row>
    <row r="109" spans="1:5" ht="12" customHeight="1" x14ac:dyDescent="0.2">
      <c r="A109" s="497" t="s">
        <v>75</v>
      </c>
      <c r="B109" s="318" t="s">
        <v>425</v>
      </c>
      <c r="C109" s="479"/>
      <c r="D109" s="479"/>
      <c r="E109" s="479"/>
    </row>
    <row r="110" spans="1:5" ht="12" customHeight="1" x14ac:dyDescent="0.2">
      <c r="A110" s="497" t="s">
        <v>76</v>
      </c>
      <c r="B110" s="318" t="s">
        <v>134</v>
      </c>
      <c r="C110" s="478">
        <v>1270000</v>
      </c>
      <c r="D110" s="478">
        <v>41518298</v>
      </c>
      <c r="E110" s="478">
        <v>1931405</v>
      </c>
    </row>
    <row r="111" spans="1:5" ht="12" customHeight="1" x14ac:dyDescent="0.2">
      <c r="A111" s="497" t="s">
        <v>77</v>
      </c>
      <c r="B111" s="318" t="s">
        <v>426</v>
      </c>
      <c r="C111" s="342"/>
      <c r="D111" s="342"/>
      <c r="E111" s="342"/>
    </row>
    <row r="112" spans="1:5" ht="12" customHeight="1" x14ac:dyDescent="0.2">
      <c r="A112" s="497" t="s">
        <v>78</v>
      </c>
      <c r="B112" s="350" t="s">
        <v>154</v>
      </c>
      <c r="C112" s="342"/>
      <c r="D112" s="342">
        <v>3600000</v>
      </c>
      <c r="E112" s="342">
        <v>3600000</v>
      </c>
    </row>
    <row r="113" spans="1:5" ht="12" customHeight="1" x14ac:dyDescent="0.2">
      <c r="A113" s="497" t="s">
        <v>85</v>
      </c>
      <c r="B113" s="349" t="s">
        <v>427</v>
      </c>
      <c r="C113" s="342"/>
      <c r="D113" s="342"/>
      <c r="E113" s="342"/>
    </row>
    <row r="114" spans="1:5" ht="12" customHeight="1" x14ac:dyDescent="0.2">
      <c r="A114" s="497" t="s">
        <v>87</v>
      </c>
      <c r="B114" s="365" t="s">
        <v>428</v>
      </c>
      <c r="C114" s="342"/>
      <c r="D114" s="342"/>
      <c r="E114" s="342"/>
    </row>
    <row r="115" spans="1:5" ht="12" customHeight="1" x14ac:dyDescent="0.2">
      <c r="A115" s="497" t="s">
        <v>135</v>
      </c>
      <c r="B115" s="338" t="s">
        <v>415</v>
      </c>
      <c r="C115" s="342"/>
      <c r="D115" s="342"/>
      <c r="E115" s="342"/>
    </row>
    <row r="116" spans="1:5" ht="12" customHeight="1" x14ac:dyDescent="0.2">
      <c r="A116" s="497" t="s">
        <v>136</v>
      </c>
      <c r="B116" s="338" t="s">
        <v>429</v>
      </c>
      <c r="C116" s="342"/>
      <c r="D116" s="342"/>
      <c r="E116" s="342"/>
    </row>
    <row r="117" spans="1:5" ht="12" customHeight="1" x14ac:dyDescent="0.2">
      <c r="A117" s="497" t="s">
        <v>137</v>
      </c>
      <c r="B117" s="338" t="s">
        <v>430</v>
      </c>
      <c r="C117" s="342"/>
      <c r="D117" s="342"/>
      <c r="E117" s="342"/>
    </row>
    <row r="118" spans="1:5" ht="12" customHeight="1" x14ac:dyDescent="0.2">
      <c r="A118" s="497" t="s">
        <v>431</v>
      </c>
      <c r="B118" s="338" t="s">
        <v>418</v>
      </c>
      <c r="C118" s="342"/>
      <c r="D118" s="342"/>
      <c r="E118" s="342"/>
    </row>
    <row r="119" spans="1:5" ht="12" customHeight="1" x14ac:dyDescent="0.2">
      <c r="A119" s="497" t="s">
        <v>432</v>
      </c>
      <c r="B119" s="338" t="s">
        <v>433</v>
      </c>
      <c r="C119" s="342"/>
      <c r="D119" s="342">
        <v>3600000</v>
      </c>
      <c r="E119" s="342">
        <v>3600000</v>
      </c>
    </row>
    <row r="120" spans="1:5" ht="12" customHeight="1" thickBot="1" x14ac:dyDescent="0.25">
      <c r="A120" s="506" t="s">
        <v>434</v>
      </c>
      <c r="B120" s="338" t="s">
        <v>435</v>
      </c>
      <c r="C120" s="344"/>
      <c r="D120" s="344"/>
      <c r="E120" s="344"/>
    </row>
    <row r="121" spans="1:5" ht="12" customHeight="1" thickBot="1" x14ac:dyDescent="0.25">
      <c r="A121" s="331" t="s">
        <v>8</v>
      </c>
      <c r="B121" s="334" t="s">
        <v>436</v>
      </c>
      <c r="C121" s="352">
        <f>+C122+C123</f>
        <v>2500000</v>
      </c>
      <c r="D121" s="352">
        <f>+D122+D123</f>
        <v>0</v>
      </c>
      <c r="E121" s="352">
        <f>+E122+E123</f>
        <v>0</v>
      </c>
    </row>
    <row r="122" spans="1:5" ht="12" customHeight="1" x14ac:dyDescent="0.2">
      <c r="A122" s="497" t="s">
        <v>57</v>
      </c>
      <c r="B122" s="315" t="s">
        <v>44</v>
      </c>
      <c r="C122" s="479">
        <v>2500000</v>
      </c>
      <c r="D122" s="479"/>
      <c r="E122" s="479"/>
    </row>
    <row r="123" spans="1:5" ht="12" customHeight="1" thickBot="1" x14ac:dyDescent="0.25">
      <c r="A123" s="499" t="s">
        <v>58</v>
      </c>
      <c r="B123" s="318" t="s">
        <v>45</v>
      </c>
      <c r="C123" s="480"/>
      <c r="D123" s="480"/>
      <c r="E123" s="480"/>
    </row>
    <row r="124" spans="1:5" ht="12" customHeight="1" thickBot="1" x14ac:dyDescent="0.25">
      <c r="A124" s="331" t="s">
        <v>9</v>
      </c>
      <c r="B124" s="334" t="s">
        <v>437</v>
      </c>
      <c r="C124" s="352">
        <f>+C91+C107+C121</f>
        <v>165742639</v>
      </c>
      <c r="D124" s="352">
        <f>+D91+D107+D121</f>
        <v>380886637</v>
      </c>
      <c r="E124" s="352">
        <f>+E91+E107+E121</f>
        <v>171973267</v>
      </c>
    </row>
    <row r="125" spans="1:5" ht="12" customHeight="1" thickBot="1" x14ac:dyDescent="0.25">
      <c r="A125" s="331" t="s">
        <v>10</v>
      </c>
      <c r="B125" s="334" t="s">
        <v>542</v>
      </c>
      <c r="C125" s="352">
        <f>+C126+C127+C128</f>
        <v>0</v>
      </c>
      <c r="D125" s="352">
        <f>+D126+D127+D128</f>
        <v>0</v>
      </c>
      <c r="E125" s="352">
        <f>+E126+E127+E128</f>
        <v>0</v>
      </c>
    </row>
    <row r="126" spans="1:5" ht="12" customHeight="1" x14ac:dyDescent="0.2">
      <c r="A126" s="497" t="s">
        <v>61</v>
      </c>
      <c r="B126" s="315" t="s">
        <v>439</v>
      </c>
      <c r="C126" s="342"/>
      <c r="D126" s="342"/>
      <c r="E126" s="342"/>
    </row>
    <row r="127" spans="1:5" ht="12" customHeight="1" x14ac:dyDescent="0.2">
      <c r="A127" s="497" t="s">
        <v>62</v>
      </c>
      <c r="B127" s="315" t="s">
        <v>440</v>
      </c>
      <c r="C127" s="342"/>
      <c r="D127" s="342"/>
      <c r="E127" s="342"/>
    </row>
    <row r="128" spans="1:5" ht="12" customHeight="1" thickBot="1" x14ac:dyDescent="0.25">
      <c r="A128" s="506" t="s">
        <v>63</v>
      </c>
      <c r="B128" s="313" t="s">
        <v>441</v>
      </c>
      <c r="C128" s="342"/>
      <c r="D128" s="342"/>
      <c r="E128" s="342"/>
    </row>
    <row r="129" spans="1:11" ht="12" customHeight="1" thickBot="1" x14ac:dyDescent="0.25">
      <c r="A129" s="331" t="s">
        <v>11</v>
      </c>
      <c r="B129" s="334" t="s">
        <v>442</v>
      </c>
      <c r="C129" s="352">
        <f>+C130+C131+C132+C133</f>
        <v>0</v>
      </c>
      <c r="D129" s="352">
        <f>+D130+D131+D132+D133</f>
        <v>75000000</v>
      </c>
      <c r="E129" s="352">
        <f>+E130+E131+E132+E133</f>
        <v>75000000</v>
      </c>
    </row>
    <row r="130" spans="1:11" ht="12" customHeight="1" x14ac:dyDescent="0.2">
      <c r="A130" s="497" t="s">
        <v>64</v>
      </c>
      <c r="B130" s="315" t="s">
        <v>443</v>
      </c>
      <c r="C130" s="342"/>
      <c r="D130" s="342">
        <v>75000000</v>
      </c>
      <c r="E130" s="342">
        <v>75000000</v>
      </c>
    </row>
    <row r="131" spans="1:11" ht="12" customHeight="1" x14ac:dyDescent="0.2">
      <c r="A131" s="497" t="s">
        <v>65</v>
      </c>
      <c r="B131" s="315" t="s">
        <v>444</v>
      </c>
      <c r="C131" s="342"/>
      <c r="D131" s="342"/>
      <c r="E131" s="342"/>
    </row>
    <row r="132" spans="1:11" ht="12" customHeight="1" x14ac:dyDescent="0.2">
      <c r="A132" s="497" t="s">
        <v>342</v>
      </c>
      <c r="B132" s="315" t="s">
        <v>445</v>
      </c>
      <c r="C132" s="342"/>
      <c r="D132" s="342"/>
      <c r="E132" s="342"/>
    </row>
    <row r="133" spans="1:11" s="289" customFormat="1" ht="12" customHeight="1" thickBot="1" x14ac:dyDescent="0.25">
      <c r="A133" s="506" t="s">
        <v>344</v>
      </c>
      <c r="B133" s="313" t="s">
        <v>446</v>
      </c>
      <c r="C133" s="342"/>
      <c r="D133" s="342"/>
      <c r="E133" s="342"/>
    </row>
    <row r="134" spans="1:11" ht="13.5" thickBot="1" x14ac:dyDescent="0.25">
      <c r="A134" s="331" t="s">
        <v>12</v>
      </c>
      <c r="B134" s="334" t="s">
        <v>659</v>
      </c>
      <c r="C134" s="481">
        <f>+C135+C136+C137+C139+C138</f>
        <v>135698133</v>
      </c>
      <c r="D134" s="481">
        <f>+D135+D136+D137+D139+D138</f>
        <v>135144743</v>
      </c>
      <c r="E134" s="481">
        <f>+E135+E136+E137+E139+E138</f>
        <v>135144743</v>
      </c>
      <c r="K134" s="460"/>
    </row>
    <row r="135" spans="1:11" x14ac:dyDescent="0.2">
      <c r="A135" s="497" t="s">
        <v>66</v>
      </c>
      <c r="B135" s="315" t="s">
        <v>448</v>
      </c>
      <c r="C135" s="342"/>
      <c r="D135" s="342"/>
      <c r="E135" s="342"/>
    </row>
    <row r="136" spans="1:11" ht="12" customHeight="1" x14ac:dyDescent="0.2">
      <c r="A136" s="497" t="s">
        <v>67</v>
      </c>
      <c r="B136" s="315" t="s">
        <v>449</v>
      </c>
      <c r="C136" s="342"/>
      <c r="D136" s="342">
        <v>3277299</v>
      </c>
      <c r="E136" s="342">
        <v>3277299</v>
      </c>
    </row>
    <row r="137" spans="1:11" ht="12" customHeight="1" x14ac:dyDescent="0.2">
      <c r="A137" s="497" t="s">
        <v>351</v>
      </c>
      <c r="B137" s="315" t="s">
        <v>658</v>
      </c>
      <c r="C137" s="342">
        <v>135698133</v>
      </c>
      <c r="D137" s="342">
        <v>131867444</v>
      </c>
      <c r="E137" s="342">
        <v>131867444</v>
      </c>
    </row>
    <row r="138" spans="1:11" s="289" customFormat="1" ht="12" customHeight="1" x14ac:dyDescent="0.2">
      <c r="A138" s="497" t="s">
        <v>353</v>
      </c>
      <c r="B138" s="315" t="s">
        <v>450</v>
      </c>
      <c r="C138" s="342"/>
      <c r="D138" s="342"/>
      <c r="E138" s="342"/>
    </row>
    <row r="139" spans="1:11" s="289" customFormat="1" ht="12" customHeight="1" thickBot="1" x14ac:dyDescent="0.25">
      <c r="A139" s="506" t="s">
        <v>657</v>
      </c>
      <c r="B139" s="313" t="s">
        <v>451</v>
      </c>
      <c r="C139" s="342"/>
      <c r="D139" s="342"/>
      <c r="E139" s="342"/>
    </row>
    <row r="140" spans="1:11" s="289" customFormat="1" ht="12" customHeight="1" thickBot="1" x14ac:dyDescent="0.25">
      <c r="A140" s="331" t="s">
        <v>13</v>
      </c>
      <c r="B140" s="334" t="s">
        <v>543</v>
      </c>
      <c r="C140" s="483">
        <f>+C141+C142+C143+C144</f>
        <v>0</v>
      </c>
      <c r="D140" s="483">
        <f>+D141+D142+D143+D144</f>
        <v>0</v>
      </c>
      <c r="E140" s="483">
        <f>+E141+E142+E143+E144</f>
        <v>0</v>
      </c>
    </row>
    <row r="141" spans="1:11" s="289" customFormat="1" ht="12" customHeight="1" x14ac:dyDescent="0.2">
      <c r="A141" s="497" t="s">
        <v>128</v>
      </c>
      <c r="B141" s="315" t="s">
        <v>453</v>
      </c>
      <c r="C141" s="342"/>
      <c r="D141" s="342"/>
      <c r="E141" s="342"/>
    </row>
    <row r="142" spans="1:11" s="289" customFormat="1" ht="12" customHeight="1" x14ac:dyDescent="0.2">
      <c r="A142" s="497" t="s">
        <v>129</v>
      </c>
      <c r="B142" s="315" t="s">
        <v>454</v>
      </c>
      <c r="C142" s="342"/>
      <c r="D142" s="342"/>
      <c r="E142" s="342"/>
    </row>
    <row r="143" spans="1:11" s="289" customFormat="1" ht="12" customHeight="1" x14ac:dyDescent="0.2">
      <c r="A143" s="497" t="s">
        <v>153</v>
      </c>
      <c r="B143" s="315" t="s">
        <v>455</v>
      </c>
      <c r="C143" s="342"/>
      <c r="D143" s="342"/>
      <c r="E143" s="342"/>
    </row>
    <row r="144" spans="1:11" ht="12.75" customHeight="1" thickBot="1" x14ac:dyDescent="0.25">
      <c r="A144" s="497" t="s">
        <v>359</v>
      </c>
      <c r="B144" s="315" t="s">
        <v>456</v>
      </c>
      <c r="C144" s="342"/>
      <c r="D144" s="342"/>
      <c r="E144" s="342"/>
    </row>
    <row r="145" spans="1:5" ht="12" customHeight="1" thickBot="1" x14ac:dyDescent="0.25">
      <c r="A145" s="331" t="s">
        <v>14</v>
      </c>
      <c r="B145" s="334" t="s">
        <v>457</v>
      </c>
      <c r="C145" s="496">
        <f>+C125+C129+C134+C140</f>
        <v>135698133</v>
      </c>
      <c r="D145" s="496">
        <f>+D125+D129+D134+D140</f>
        <v>210144743</v>
      </c>
      <c r="E145" s="496">
        <f>+E125+E129+E134+E140</f>
        <v>210144743</v>
      </c>
    </row>
    <row r="146" spans="1:5" ht="15" customHeight="1" thickBot="1" x14ac:dyDescent="0.25">
      <c r="A146" s="508" t="s">
        <v>15</v>
      </c>
      <c r="B146" s="354" t="s">
        <v>458</v>
      </c>
      <c r="C146" s="496">
        <f>+C124+C145</f>
        <v>301440772</v>
      </c>
      <c r="D146" s="496">
        <f>+D124+D145</f>
        <v>591031380</v>
      </c>
      <c r="E146" s="496">
        <f>+E124+E145</f>
        <v>382118010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615" t="s">
        <v>726</v>
      </c>
      <c r="B148" s="616"/>
      <c r="C148" s="89"/>
      <c r="D148" s="90"/>
      <c r="E148" s="87"/>
    </row>
    <row r="149" spans="1:5" ht="14.25" customHeight="1" thickBot="1" x14ac:dyDescent="0.25">
      <c r="A149" s="617" t="s">
        <v>725</v>
      </c>
      <c r="B149" s="618"/>
      <c r="C149" s="89"/>
      <c r="D149" s="90"/>
      <c r="E149" s="87"/>
    </row>
  </sheetData>
  <sheetProtection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2E3D-067A-4A5A-8806-C2414FA4AB89}">
  <sheetPr>
    <tabColor rgb="FF92D050"/>
  </sheetPr>
  <dimension ref="A1:K149"/>
  <sheetViews>
    <sheetView zoomScaleNormal="100" zoomScaleSheetLayoutView="100" workbookViewId="0">
      <selection activeCell="I134" sqref="I134"/>
    </sheetView>
  </sheetViews>
  <sheetFormatPr defaultRowHeight="12.75" x14ac:dyDescent="0.2"/>
  <cols>
    <col min="1" max="1" width="14.83203125" style="488" customWidth="1"/>
    <col min="2" max="2" width="65.33203125" style="489" customWidth="1"/>
    <col min="3" max="5" width="17" style="490" customWidth="1"/>
    <col min="6" max="16384" width="9.33203125" style="31"/>
  </cols>
  <sheetData>
    <row r="1" spans="1:5" s="464" customFormat="1" ht="16.5" customHeight="1" thickBot="1" x14ac:dyDescent="0.25">
      <c r="A1" s="673"/>
      <c r="B1" s="674"/>
      <c r="C1" s="475"/>
      <c r="D1" s="475"/>
      <c r="E1" s="599" t="str">
        <f>+CONCATENATE("6.3. melléklet a ……/",LEFT(ÖSSZEFÜGGÉSEK!A4,4)+1,". (……) önkormányzati rendelethez")</f>
        <v>6.3. melléklet a ……/2018. (……) önkormányzati rendelethez</v>
      </c>
    </row>
    <row r="2" spans="1:5" s="511" customFormat="1" ht="15.75" customHeight="1" x14ac:dyDescent="0.2">
      <c r="A2" s="491" t="s">
        <v>49</v>
      </c>
      <c r="B2" s="757" t="s">
        <v>736</v>
      </c>
      <c r="C2" s="758"/>
      <c r="D2" s="759"/>
      <c r="E2" s="484" t="s">
        <v>40</v>
      </c>
    </row>
    <row r="3" spans="1:5" s="511" customFormat="1" ht="24.75" thickBot="1" x14ac:dyDescent="0.25">
      <c r="A3" s="509" t="s">
        <v>538</v>
      </c>
      <c r="B3" s="760" t="s">
        <v>661</v>
      </c>
      <c r="C3" s="761"/>
      <c r="D3" s="762"/>
      <c r="E3" s="459" t="s">
        <v>47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'6.2.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513" customFormat="1" ht="12" customHeight="1" thickBot="1" x14ac:dyDescent="0.25">
      <c r="A8" s="331" t="s">
        <v>6</v>
      </c>
      <c r="B8" s="327" t="s">
        <v>300</v>
      </c>
      <c r="C8" s="358">
        <f>SUM(C9:C14)</f>
        <v>0</v>
      </c>
      <c r="D8" s="358">
        <f>SUM(D9:D14)</f>
        <v>0</v>
      </c>
      <c r="E8" s="341">
        <f>SUM(E9:E14)</f>
        <v>0</v>
      </c>
    </row>
    <row r="9" spans="1:5" s="487" customFormat="1" ht="12" customHeight="1" x14ac:dyDescent="0.2">
      <c r="A9" s="497" t="s">
        <v>68</v>
      </c>
      <c r="B9" s="369" t="s">
        <v>301</v>
      </c>
      <c r="C9" s="360"/>
      <c r="D9" s="360"/>
      <c r="E9" s="343"/>
    </row>
    <row r="10" spans="1:5" s="514" customFormat="1" ht="12" customHeight="1" x14ac:dyDescent="0.2">
      <c r="A10" s="498" t="s">
        <v>69</v>
      </c>
      <c r="B10" s="370" t="s">
        <v>302</v>
      </c>
      <c r="C10" s="359"/>
      <c r="D10" s="359"/>
      <c r="E10" s="342"/>
    </row>
    <row r="11" spans="1:5" s="514" customFormat="1" ht="12" customHeight="1" x14ac:dyDescent="0.2">
      <c r="A11" s="498" t="s">
        <v>70</v>
      </c>
      <c r="B11" s="370" t="s">
        <v>303</v>
      </c>
      <c r="C11" s="359"/>
      <c r="D11" s="359"/>
      <c r="E11" s="342"/>
    </row>
    <row r="12" spans="1:5" s="514" customFormat="1" ht="12" customHeight="1" x14ac:dyDescent="0.2">
      <c r="A12" s="498" t="s">
        <v>71</v>
      </c>
      <c r="B12" s="370" t="s">
        <v>304</v>
      </c>
      <c r="C12" s="359"/>
      <c r="D12" s="359"/>
      <c r="E12" s="342"/>
    </row>
    <row r="13" spans="1:5" s="514" customFormat="1" ht="12" customHeight="1" x14ac:dyDescent="0.2">
      <c r="A13" s="498" t="s">
        <v>104</v>
      </c>
      <c r="B13" s="370" t="s">
        <v>305</v>
      </c>
      <c r="C13" s="359"/>
      <c r="D13" s="359"/>
      <c r="E13" s="342"/>
    </row>
    <row r="14" spans="1:5" s="487" customFormat="1" ht="12" customHeight="1" thickBot="1" x14ac:dyDescent="0.25">
      <c r="A14" s="499" t="s">
        <v>72</v>
      </c>
      <c r="B14" s="371" t="s">
        <v>306</v>
      </c>
      <c r="C14" s="361"/>
      <c r="D14" s="361"/>
      <c r="E14" s="344"/>
    </row>
    <row r="15" spans="1:5" s="487" customFormat="1" ht="12" customHeight="1" thickBot="1" x14ac:dyDescent="0.25">
      <c r="A15" s="331" t="s">
        <v>7</v>
      </c>
      <c r="B15" s="348" t="s">
        <v>307</v>
      </c>
      <c r="C15" s="358">
        <f>SUM(C16:C20)</f>
        <v>0</v>
      </c>
      <c r="D15" s="358">
        <f>SUM(D16:D20)</f>
        <v>0</v>
      </c>
      <c r="E15" s="341">
        <f>SUM(E16:E20)</f>
        <v>0</v>
      </c>
    </row>
    <row r="16" spans="1:5" s="487" customFormat="1" ht="12" customHeight="1" x14ac:dyDescent="0.2">
      <c r="A16" s="497" t="s">
        <v>74</v>
      </c>
      <c r="B16" s="369" t="s">
        <v>308</v>
      </c>
      <c r="C16" s="360"/>
      <c r="D16" s="360"/>
      <c r="E16" s="343"/>
    </row>
    <row r="17" spans="1:5" s="487" customFormat="1" ht="12" customHeight="1" x14ac:dyDescent="0.2">
      <c r="A17" s="498" t="s">
        <v>75</v>
      </c>
      <c r="B17" s="370" t="s">
        <v>309</v>
      </c>
      <c r="C17" s="359"/>
      <c r="D17" s="359"/>
      <c r="E17" s="342"/>
    </row>
    <row r="18" spans="1:5" s="487" customFormat="1" ht="12" customHeight="1" x14ac:dyDescent="0.2">
      <c r="A18" s="498" t="s">
        <v>76</v>
      </c>
      <c r="B18" s="370" t="s">
        <v>310</v>
      </c>
      <c r="C18" s="359"/>
      <c r="D18" s="359"/>
      <c r="E18" s="342"/>
    </row>
    <row r="19" spans="1:5" s="487" customFormat="1" ht="12" customHeight="1" x14ac:dyDescent="0.2">
      <c r="A19" s="498" t="s">
        <v>77</v>
      </c>
      <c r="B19" s="370" t="s">
        <v>311</v>
      </c>
      <c r="C19" s="359"/>
      <c r="D19" s="359"/>
      <c r="E19" s="342"/>
    </row>
    <row r="20" spans="1:5" s="487" customFormat="1" ht="12" customHeight="1" x14ac:dyDescent="0.2">
      <c r="A20" s="498" t="s">
        <v>78</v>
      </c>
      <c r="B20" s="370" t="s">
        <v>312</v>
      </c>
      <c r="C20" s="359"/>
      <c r="D20" s="359"/>
      <c r="E20" s="342"/>
    </row>
    <row r="21" spans="1:5" s="514" customFormat="1" ht="12" customHeight="1" thickBot="1" x14ac:dyDescent="0.25">
      <c r="A21" s="499" t="s">
        <v>85</v>
      </c>
      <c r="B21" s="371" t="s">
        <v>313</v>
      </c>
      <c r="C21" s="361"/>
      <c r="D21" s="361"/>
      <c r="E21" s="344"/>
    </row>
    <row r="22" spans="1:5" s="514" customFormat="1" ht="12" customHeight="1" thickBot="1" x14ac:dyDescent="0.25">
      <c r="A22" s="331" t="s">
        <v>8</v>
      </c>
      <c r="B22" s="327" t="s">
        <v>314</v>
      </c>
      <c r="C22" s="358">
        <f>SUM(C23:C27)</f>
        <v>0</v>
      </c>
      <c r="D22" s="358">
        <f>SUM(D23:D27)</f>
        <v>0</v>
      </c>
      <c r="E22" s="341">
        <f>SUM(E23:E27)</f>
        <v>0</v>
      </c>
    </row>
    <row r="23" spans="1:5" s="514" customFormat="1" ht="12" customHeight="1" x14ac:dyDescent="0.2">
      <c r="A23" s="497" t="s">
        <v>57</v>
      </c>
      <c r="B23" s="369" t="s">
        <v>315</v>
      </c>
      <c r="C23" s="360"/>
      <c r="D23" s="360"/>
      <c r="E23" s="343"/>
    </row>
    <row r="24" spans="1:5" s="487" customFormat="1" ht="12" customHeight="1" x14ac:dyDescent="0.2">
      <c r="A24" s="498" t="s">
        <v>58</v>
      </c>
      <c r="B24" s="370" t="s">
        <v>316</v>
      </c>
      <c r="C24" s="359"/>
      <c r="D24" s="359"/>
      <c r="E24" s="342"/>
    </row>
    <row r="25" spans="1:5" s="514" customFormat="1" ht="12" customHeight="1" x14ac:dyDescent="0.2">
      <c r="A25" s="498" t="s">
        <v>59</v>
      </c>
      <c r="B25" s="370" t="s">
        <v>317</v>
      </c>
      <c r="C25" s="359"/>
      <c r="D25" s="359"/>
      <c r="E25" s="342"/>
    </row>
    <row r="26" spans="1:5" s="514" customFormat="1" ht="12" customHeight="1" x14ac:dyDescent="0.2">
      <c r="A26" s="498" t="s">
        <v>60</v>
      </c>
      <c r="B26" s="370" t="s">
        <v>318</v>
      </c>
      <c r="C26" s="359"/>
      <c r="D26" s="359"/>
      <c r="E26" s="342"/>
    </row>
    <row r="27" spans="1:5" s="514" customFormat="1" ht="12" customHeight="1" x14ac:dyDescent="0.2">
      <c r="A27" s="498" t="s">
        <v>118</v>
      </c>
      <c r="B27" s="370" t="s">
        <v>319</v>
      </c>
      <c r="C27" s="359"/>
      <c r="D27" s="359"/>
      <c r="E27" s="342"/>
    </row>
    <row r="28" spans="1:5" s="514" customFormat="1" ht="12" customHeight="1" thickBot="1" x14ac:dyDescent="0.25">
      <c r="A28" s="499" t="s">
        <v>119</v>
      </c>
      <c r="B28" s="371" t="s">
        <v>320</v>
      </c>
      <c r="C28" s="361"/>
      <c r="D28" s="361"/>
      <c r="E28" s="344"/>
    </row>
    <row r="29" spans="1:5" s="514" customFormat="1" ht="12" customHeight="1" thickBot="1" x14ac:dyDescent="0.25">
      <c r="A29" s="331" t="s">
        <v>120</v>
      </c>
      <c r="B29" s="327" t="s">
        <v>715</v>
      </c>
      <c r="C29" s="364">
        <f>SUM(C30:C35)</f>
        <v>0</v>
      </c>
      <c r="D29" s="364">
        <f>SUM(D30:D35)</f>
        <v>0</v>
      </c>
      <c r="E29" s="377">
        <f>SUM(E30:E35)</f>
        <v>0</v>
      </c>
    </row>
    <row r="30" spans="1:5" s="514" customFormat="1" ht="12" customHeight="1" x14ac:dyDescent="0.2">
      <c r="A30" s="497" t="s">
        <v>321</v>
      </c>
      <c r="B30" s="369" t="s">
        <v>719</v>
      </c>
      <c r="C30" s="360"/>
      <c r="D30" s="360">
        <f>+D31+D32</f>
        <v>0</v>
      </c>
      <c r="E30" s="343">
        <f>+E31+E32</f>
        <v>0</v>
      </c>
    </row>
    <row r="31" spans="1:5" s="514" customFormat="1" ht="12" customHeight="1" x14ac:dyDescent="0.2">
      <c r="A31" s="498" t="s">
        <v>322</v>
      </c>
      <c r="B31" s="370" t="s">
        <v>720</v>
      </c>
      <c r="C31" s="359"/>
      <c r="D31" s="359"/>
      <c r="E31" s="342"/>
    </row>
    <row r="32" spans="1:5" s="514" customFormat="1" ht="12" customHeight="1" x14ac:dyDescent="0.2">
      <c r="A32" s="498" t="s">
        <v>323</v>
      </c>
      <c r="B32" s="370" t="s">
        <v>721</v>
      </c>
      <c r="C32" s="359"/>
      <c r="D32" s="359"/>
      <c r="E32" s="342"/>
    </row>
    <row r="33" spans="1:5" s="514" customFormat="1" ht="12" customHeight="1" x14ac:dyDescent="0.2">
      <c r="A33" s="498" t="s">
        <v>716</v>
      </c>
      <c r="B33" s="370" t="s">
        <v>722</v>
      </c>
      <c r="C33" s="359"/>
      <c r="D33" s="359"/>
      <c r="E33" s="342"/>
    </row>
    <row r="34" spans="1:5" s="514" customFormat="1" ht="12" customHeight="1" x14ac:dyDescent="0.2">
      <c r="A34" s="498" t="s">
        <v>717</v>
      </c>
      <c r="B34" s="370" t="s">
        <v>324</v>
      </c>
      <c r="C34" s="359"/>
      <c r="D34" s="359"/>
      <c r="E34" s="342"/>
    </row>
    <row r="35" spans="1:5" s="514" customFormat="1" ht="12" customHeight="1" thickBot="1" x14ac:dyDescent="0.25">
      <c r="A35" s="499" t="s">
        <v>718</v>
      </c>
      <c r="B35" s="350" t="s">
        <v>325</v>
      </c>
      <c r="C35" s="361"/>
      <c r="D35" s="361"/>
      <c r="E35" s="344"/>
    </row>
    <row r="36" spans="1:5" s="514" customFormat="1" ht="12" customHeight="1" thickBot="1" x14ac:dyDescent="0.25">
      <c r="A36" s="331" t="s">
        <v>10</v>
      </c>
      <c r="B36" s="327" t="s">
        <v>326</v>
      </c>
      <c r="C36" s="358">
        <f>SUM(C37:C46)</f>
        <v>0</v>
      </c>
      <c r="D36" s="358">
        <f>SUM(D37:D46)</f>
        <v>0</v>
      </c>
      <c r="E36" s="341">
        <f>SUM(E37:E46)</f>
        <v>0</v>
      </c>
    </row>
    <row r="37" spans="1:5" s="514" customFormat="1" ht="12" customHeight="1" x14ac:dyDescent="0.2">
      <c r="A37" s="497" t="s">
        <v>61</v>
      </c>
      <c r="B37" s="369" t="s">
        <v>327</v>
      </c>
      <c r="C37" s="360"/>
      <c r="D37" s="360"/>
      <c r="E37" s="343"/>
    </row>
    <row r="38" spans="1:5" s="514" customFormat="1" ht="12" customHeight="1" x14ac:dyDescent="0.2">
      <c r="A38" s="498" t="s">
        <v>62</v>
      </c>
      <c r="B38" s="370" t="s">
        <v>328</v>
      </c>
      <c r="C38" s="359"/>
      <c r="D38" s="359"/>
      <c r="E38" s="342"/>
    </row>
    <row r="39" spans="1:5" s="514" customFormat="1" ht="12" customHeight="1" x14ac:dyDescent="0.2">
      <c r="A39" s="498" t="s">
        <v>63</v>
      </c>
      <c r="B39" s="370" t="s">
        <v>329</v>
      </c>
      <c r="C39" s="359"/>
      <c r="D39" s="359"/>
      <c r="E39" s="342"/>
    </row>
    <row r="40" spans="1:5" s="514" customFormat="1" ht="12" customHeight="1" x14ac:dyDescent="0.2">
      <c r="A40" s="498" t="s">
        <v>122</v>
      </c>
      <c r="B40" s="370" t="s">
        <v>330</v>
      </c>
      <c r="C40" s="359"/>
      <c r="D40" s="359"/>
      <c r="E40" s="342"/>
    </row>
    <row r="41" spans="1:5" s="514" customFormat="1" ht="12" customHeight="1" x14ac:dyDescent="0.2">
      <c r="A41" s="498" t="s">
        <v>123</v>
      </c>
      <c r="B41" s="370" t="s">
        <v>331</v>
      </c>
      <c r="C41" s="359"/>
      <c r="D41" s="359"/>
      <c r="E41" s="342"/>
    </row>
    <row r="42" spans="1:5" s="514" customFormat="1" ht="12" customHeight="1" x14ac:dyDescent="0.2">
      <c r="A42" s="498" t="s">
        <v>124</v>
      </c>
      <c r="B42" s="370" t="s">
        <v>332</v>
      </c>
      <c r="C42" s="359"/>
      <c r="D42" s="359"/>
      <c r="E42" s="342"/>
    </row>
    <row r="43" spans="1:5" s="514" customFormat="1" ht="12" customHeight="1" x14ac:dyDescent="0.2">
      <c r="A43" s="498" t="s">
        <v>125</v>
      </c>
      <c r="B43" s="370" t="s">
        <v>333</v>
      </c>
      <c r="C43" s="359"/>
      <c r="D43" s="359"/>
      <c r="E43" s="342"/>
    </row>
    <row r="44" spans="1:5" s="514" customFormat="1" ht="12" customHeight="1" x14ac:dyDescent="0.2">
      <c r="A44" s="498" t="s">
        <v>126</v>
      </c>
      <c r="B44" s="370" t="s">
        <v>334</v>
      </c>
      <c r="C44" s="359"/>
      <c r="D44" s="359"/>
      <c r="E44" s="342"/>
    </row>
    <row r="45" spans="1:5" s="514" customFormat="1" ht="12" customHeight="1" x14ac:dyDescent="0.2">
      <c r="A45" s="498" t="s">
        <v>335</v>
      </c>
      <c r="B45" s="370" t="s">
        <v>336</v>
      </c>
      <c r="C45" s="362"/>
      <c r="D45" s="362"/>
      <c r="E45" s="345"/>
    </row>
    <row r="46" spans="1:5" s="487" customFormat="1" ht="12" customHeight="1" thickBot="1" x14ac:dyDescent="0.25">
      <c r="A46" s="499" t="s">
        <v>337</v>
      </c>
      <c r="B46" s="371" t="s">
        <v>338</v>
      </c>
      <c r="C46" s="363"/>
      <c r="D46" s="363"/>
      <c r="E46" s="346"/>
    </row>
    <row r="47" spans="1:5" s="514" customFormat="1" ht="12" customHeight="1" thickBot="1" x14ac:dyDescent="0.25">
      <c r="A47" s="331" t="s">
        <v>11</v>
      </c>
      <c r="B47" s="327" t="s">
        <v>339</v>
      </c>
      <c r="C47" s="358">
        <f>SUM(C48:C52)</f>
        <v>0</v>
      </c>
      <c r="D47" s="358">
        <f>SUM(D48:D52)</f>
        <v>0</v>
      </c>
      <c r="E47" s="341">
        <f>SUM(E48:E52)</f>
        <v>0</v>
      </c>
    </row>
    <row r="48" spans="1:5" s="514" customFormat="1" ht="12" customHeight="1" x14ac:dyDescent="0.2">
      <c r="A48" s="497" t="s">
        <v>64</v>
      </c>
      <c r="B48" s="369" t="s">
        <v>340</v>
      </c>
      <c r="C48" s="379"/>
      <c r="D48" s="379"/>
      <c r="E48" s="347"/>
    </row>
    <row r="49" spans="1:5" s="514" customFormat="1" ht="12" customHeight="1" x14ac:dyDescent="0.2">
      <c r="A49" s="498" t="s">
        <v>65</v>
      </c>
      <c r="B49" s="370" t="s">
        <v>341</v>
      </c>
      <c r="C49" s="362"/>
      <c r="D49" s="362"/>
      <c r="E49" s="345"/>
    </row>
    <row r="50" spans="1:5" s="514" customFormat="1" ht="12" customHeight="1" x14ac:dyDescent="0.2">
      <c r="A50" s="498" t="s">
        <v>342</v>
      </c>
      <c r="B50" s="370" t="s">
        <v>343</v>
      </c>
      <c r="C50" s="362"/>
      <c r="D50" s="362"/>
      <c r="E50" s="345"/>
    </row>
    <row r="51" spans="1:5" s="514" customFormat="1" ht="12" customHeight="1" x14ac:dyDescent="0.2">
      <c r="A51" s="498" t="s">
        <v>344</v>
      </c>
      <c r="B51" s="370" t="s">
        <v>345</v>
      </c>
      <c r="C51" s="362"/>
      <c r="D51" s="362"/>
      <c r="E51" s="345"/>
    </row>
    <row r="52" spans="1:5" s="514" customFormat="1" ht="12" customHeight="1" thickBot="1" x14ac:dyDescent="0.25">
      <c r="A52" s="499" t="s">
        <v>346</v>
      </c>
      <c r="B52" s="371" t="s">
        <v>347</v>
      </c>
      <c r="C52" s="363"/>
      <c r="D52" s="363"/>
      <c r="E52" s="346"/>
    </row>
    <row r="53" spans="1:5" s="514" customFormat="1" ht="12" customHeight="1" thickBot="1" x14ac:dyDescent="0.25">
      <c r="A53" s="331" t="s">
        <v>127</v>
      </c>
      <c r="B53" s="327" t="s">
        <v>348</v>
      </c>
      <c r="C53" s="358">
        <f>SUM(C54:C56)</f>
        <v>0</v>
      </c>
      <c r="D53" s="358">
        <f>SUM(D54:D56)</f>
        <v>0</v>
      </c>
      <c r="E53" s="341">
        <f>SUM(E54:E56)</f>
        <v>0</v>
      </c>
    </row>
    <row r="54" spans="1:5" s="487" customFormat="1" ht="12" customHeight="1" x14ac:dyDescent="0.2">
      <c r="A54" s="497" t="s">
        <v>66</v>
      </c>
      <c r="B54" s="369" t="s">
        <v>349</v>
      </c>
      <c r="C54" s="360"/>
      <c r="D54" s="360"/>
      <c r="E54" s="343"/>
    </row>
    <row r="55" spans="1:5" s="487" customFormat="1" ht="12" customHeight="1" x14ac:dyDescent="0.2">
      <c r="A55" s="498" t="s">
        <v>67</v>
      </c>
      <c r="B55" s="370" t="s">
        <v>350</v>
      </c>
      <c r="C55" s="359"/>
      <c r="D55" s="359"/>
      <c r="E55" s="342"/>
    </row>
    <row r="56" spans="1:5" s="487" customFormat="1" ht="12" customHeight="1" x14ac:dyDescent="0.2">
      <c r="A56" s="498" t="s">
        <v>351</v>
      </c>
      <c r="B56" s="370" t="s">
        <v>352</v>
      </c>
      <c r="C56" s="359"/>
      <c r="D56" s="359"/>
      <c r="E56" s="342"/>
    </row>
    <row r="57" spans="1:5" s="487" customFormat="1" ht="12" customHeight="1" thickBot="1" x14ac:dyDescent="0.25">
      <c r="A57" s="499" t="s">
        <v>353</v>
      </c>
      <c r="B57" s="371" t="s">
        <v>354</v>
      </c>
      <c r="C57" s="361"/>
      <c r="D57" s="361"/>
      <c r="E57" s="344"/>
    </row>
    <row r="58" spans="1:5" s="514" customFormat="1" ht="12" customHeight="1" thickBot="1" x14ac:dyDescent="0.25">
      <c r="A58" s="331" t="s">
        <v>13</v>
      </c>
      <c r="B58" s="348" t="s">
        <v>355</v>
      </c>
      <c r="C58" s="358">
        <f>SUM(C59:C61)</f>
        <v>0</v>
      </c>
      <c r="D58" s="358">
        <f>SUM(D59:D61)</f>
        <v>0</v>
      </c>
      <c r="E58" s="341">
        <f>SUM(E59:E61)</f>
        <v>0</v>
      </c>
    </row>
    <row r="59" spans="1:5" s="514" customFormat="1" ht="12" customHeight="1" x14ac:dyDescent="0.2">
      <c r="A59" s="497" t="s">
        <v>128</v>
      </c>
      <c r="B59" s="369" t="s">
        <v>356</v>
      </c>
      <c r="C59" s="362"/>
      <c r="D59" s="362"/>
      <c r="E59" s="345"/>
    </row>
    <row r="60" spans="1:5" s="514" customFormat="1" ht="12" customHeight="1" x14ac:dyDescent="0.2">
      <c r="A60" s="498" t="s">
        <v>129</v>
      </c>
      <c r="B60" s="370" t="s">
        <v>541</v>
      </c>
      <c r="C60" s="362"/>
      <c r="D60" s="362"/>
      <c r="E60" s="345"/>
    </row>
    <row r="61" spans="1:5" s="514" customFormat="1" ht="12" customHeight="1" x14ac:dyDescent="0.2">
      <c r="A61" s="498" t="s">
        <v>153</v>
      </c>
      <c r="B61" s="370" t="s">
        <v>358</v>
      </c>
      <c r="C61" s="362"/>
      <c r="D61" s="362"/>
      <c r="E61" s="345"/>
    </row>
    <row r="62" spans="1:5" s="514" customFormat="1" ht="12" customHeight="1" thickBot="1" x14ac:dyDescent="0.25">
      <c r="A62" s="499" t="s">
        <v>359</v>
      </c>
      <c r="B62" s="371" t="s">
        <v>360</v>
      </c>
      <c r="C62" s="362"/>
      <c r="D62" s="362"/>
      <c r="E62" s="345"/>
    </row>
    <row r="63" spans="1:5" s="514" customFormat="1" ht="12" customHeight="1" thickBot="1" x14ac:dyDescent="0.25">
      <c r="A63" s="331" t="s">
        <v>14</v>
      </c>
      <c r="B63" s="327" t="s">
        <v>361</v>
      </c>
      <c r="C63" s="364">
        <f>+C8+C15+C22+C29+C36+C47+C53+C58</f>
        <v>0</v>
      </c>
      <c r="D63" s="364">
        <f>+D8+D15+D22+D29+D36+D47+D53+D58</f>
        <v>0</v>
      </c>
      <c r="E63" s="377">
        <f>+E8+E15+E22+E29+E36+E47+E53+E58</f>
        <v>0</v>
      </c>
    </row>
    <row r="64" spans="1:5" s="514" customFormat="1" ht="12" customHeight="1" thickBot="1" x14ac:dyDescent="0.2">
      <c r="A64" s="500" t="s">
        <v>539</v>
      </c>
      <c r="B64" s="348" t="s">
        <v>363</v>
      </c>
      <c r="C64" s="358">
        <f>SUM(C65:C67)</f>
        <v>0</v>
      </c>
      <c r="D64" s="358">
        <f>SUM(D65:D67)</f>
        <v>0</v>
      </c>
      <c r="E64" s="341">
        <f>SUM(E65:E67)</f>
        <v>0</v>
      </c>
    </row>
    <row r="65" spans="1:5" s="514" customFormat="1" ht="12" customHeight="1" x14ac:dyDescent="0.2">
      <c r="A65" s="497" t="s">
        <v>364</v>
      </c>
      <c r="B65" s="369" t="s">
        <v>365</v>
      </c>
      <c r="C65" s="362"/>
      <c r="D65" s="362"/>
      <c r="E65" s="345"/>
    </row>
    <row r="66" spans="1:5" s="514" customFormat="1" ht="12" customHeight="1" x14ac:dyDescent="0.2">
      <c r="A66" s="498" t="s">
        <v>366</v>
      </c>
      <c r="B66" s="370" t="s">
        <v>367</v>
      </c>
      <c r="C66" s="362"/>
      <c r="D66" s="362"/>
      <c r="E66" s="345"/>
    </row>
    <row r="67" spans="1:5" s="514" customFormat="1" ht="12" customHeight="1" thickBot="1" x14ac:dyDescent="0.25">
      <c r="A67" s="499" t="s">
        <v>368</v>
      </c>
      <c r="B67" s="493" t="s">
        <v>369</v>
      </c>
      <c r="C67" s="362"/>
      <c r="D67" s="362"/>
      <c r="E67" s="345"/>
    </row>
    <row r="68" spans="1:5" s="514" customFormat="1" ht="12" customHeight="1" thickBot="1" x14ac:dyDescent="0.2">
      <c r="A68" s="500" t="s">
        <v>370</v>
      </c>
      <c r="B68" s="348" t="s">
        <v>371</v>
      </c>
      <c r="C68" s="358">
        <f>SUM(C69:C72)</f>
        <v>0</v>
      </c>
      <c r="D68" s="358">
        <f>SUM(D69:D72)</f>
        <v>0</v>
      </c>
      <c r="E68" s="341">
        <f>SUM(E69:E72)</f>
        <v>0</v>
      </c>
    </row>
    <row r="69" spans="1:5" s="514" customFormat="1" ht="12" customHeight="1" x14ac:dyDescent="0.2">
      <c r="A69" s="497" t="s">
        <v>105</v>
      </c>
      <c r="B69" s="667" t="s">
        <v>372</v>
      </c>
      <c r="C69" s="362"/>
      <c r="D69" s="362"/>
      <c r="E69" s="345"/>
    </row>
    <row r="70" spans="1:5" s="514" customFormat="1" ht="12" customHeight="1" x14ac:dyDescent="0.2">
      <c r="A70" s="498" t="s">
        <v>106</v>
      </c>
      <c r="B70" s="667" t="s">
        <v>733</v>
      </c>
      <c r="C70" s="362"/>
      <c r="D70" s="362"/>
      <c r="E70" s="345"/>
    </row>
    <row r="71" spans="1:5" s="514" customFormat="1" ht="12" customHeight="1" x14ac:dyDescent="0.2">
      <c r="A71" s="498" t="s">
        <v>373</v>
      </c>
      <c r="B71" s="667" t="s">
        <v>374</v>
      </c>
      <c r="C71" s="362"/>
      <c r="D71" s="362"/>
      <c r="E71" s="345"/>
    </row>
    <row r="72" spans="1:5" s="514" customFormat="1" ht="12" customHeight="1" thickBot="1" x14ac:dyDescent="0.25">
      <c r="A72" s="499" t="s">
        <v>375</v>
      </c>
      <c r="B72" s="668" t="s">
        <v>734</v>
      </c>
      <c r="C72" s="362"/>
      <c r="D72" s="362"/>
      <c r="E72" s="345"/>
    </row>
    <row r="73" spans="1:5" s="514" customFormat="1" ht="12" customHeight="1" thickBot="1" x14ac:dyDescent="0.2">
      <c r="A73" s="500" t="s">
        <v>376</v>
      </c>
      <c r="B73" s="348" t="s">
        <v>377</v>
      </c>
      <c r="C73" s="358">
        <f>SUM(C74:C75)</f>
        <v>0</v>
      </c>
      <c r="D73" s="358">
        <f>SUM(D74:D75)</f>
        <v>0</v>
      </c>
      <c r="E73" s="341">
        <f>SUM(E74:E75)</f>
        <v>0</v>
      </c>
    </row>
    <row r="74" spans="1:5" s="514" customFormat="1" ht="12" customHeight="1" x14ac:dyDescent="0.2">
      <c r="A74" s="497" t="s">
        <v>378</v>
      </c>
      <c r="B74" s="369" t="s">
        <v>379</v>
      </c>
      <c r="C74" s="362"/>
      <c r="D74" s="362"/>
      <c r="E74" s="345"/>
    </row>
    <row r="75" spans="1:5" s="514" customFormat="1" ht="12" customHeight="1" thickBot="1" x14ac:dyDescent="0.25">
      <c r="A75" s="499" t="s">
        <v>380</v>
      </c>
      <c r="B75" s="371" t="s">
        <v>381</v>
      </c>
      <c r="C75" s="362"/>
      <c r="D75" s="362"/>
      <c r="E75" s="345"/>
    </row>
    <row r="76" spans="1:5" s="514" customFormat="1" ht="12" customHeight="1" thickBot="1" x14ac:dyDescent="0.2">
      <c r="A76" s="500" t="s">
        <v>382</v>
      </c>
      <c r="B76" s="348" t="s">
        <v>383</v>
      </c>
      <c r="C76" s="358">
        <f>SUM(C77:C79)</f>
        <v>0</v>
      </c>
      <c r="D76" s="358">
        <f>SUM(D77:D79)</f>
        <v>0</v>
      </c>
      <c r="E76" s="341">
        <f>SUM(E77:E79)</f>
        <v>0</v>
      </c>
    </row>
    <row r="77" spans="1:5" s="514" customFormat="1" ht="12" customHeight="1" x14ac:dyDescent="0.2">
      <c r="A77" s="497" t="s">
        <v>384</v>
      </c>
      <c r="B77" s="369" t="s">
        <v>385</v>
      </c>
      <c r="C77" s="362"/>
      <c r="D77" s="362"/>
      <c r="E77" s="345"/>
    </row>
    <row r="78" spans="1:5" s="514" customFormat="1" ht="12" customHeight="1" x14ac:dyDescent="0.2">
      <c r="A78" s="498" t="s">
        <v>386</v>
      </c>
      <c r="B78" s="370" t="s">
        <v>387</v>
      </c>
      <c r="C78" s="362"/>
      <c r="D78" s="362"/>
      <c r="E78" s="345"/>
    </row>
    <row r="79" spans="1:5" s="514" customFormat="1" ht="12" customHeight="1" thickBot="1" x14ac:dyDescent="0.25">
      <c r="A79" s="499" t="s">
        <v>388</v>
      </c>
      <c r="B79" s="669" t="s">
        <v>735</v>
      </c>
      <c r="C79" s="362"/>
      <c r="D79" s="362"/>
      <c r="E79" s="345"/>
    </row>
    <row r="80" spans="1:5" s="514" customFormat="1" ht="12" customHeight="1" thickBot="1" x14ac:dyDescent="0.2">
      <c r="A80" s="500" t="s">
        <v>389</v>
      </c>
      <c r="B80" s="348" t="s">
        <v>390</v>
      </c>
      <c r="C80" s="358">
        <f>SUM(C81:C84)</f>
        <v>0</v>
      </c>
      <c r="D80" s="358">
        <f>SUM(D81:D84)</f>
        <v>0</v>
      </c>
      <c r="E80" s="341">
        <f>SUM(E81:E84)</f>
        <v>0</v>
      </c>
    </row>
    <row r="81" spans="1:5" s="514" customFormat="1" ht="12" customHeight="1" x14ac:dyDescent="0.2">
      <c r="A81" s="501" t="s">
        <v>391</v>
      </c>
      <c r="B81" s="369" t="s">
        <v>392</v>
      </c>
      <c r="C81" s="362"/>
      <c r="D81" s="362"/>
      <c r="E81" s="345"/>
    </row>
    <row r="82" spans="1:5" s="514" customFormat="1" ht="12" customHeight="1" x14ac:dyDescent="0.2">
      <c r="A82" s="502" t="s">
        <v>393</v>
      </c>
      <c r="B82" s="370" t="s">
        <v>394</v>
      </c>
      <c r="C82" s="362"/>
      <c r="D82" s="362"/>
      <c r="E82" s="345"/>
    </row>
    <row r="83" spans="1:5" s="514" customFormat="1" ht="12" customHeight="1" x14ac:dyDescent="0.2">
      <c r="A83" s="502" t="s">
        <v>395</v>
      </c>
      <c r="B83" s="370" t="s">
        <v>396</v>
      </c>
      <c r="C83" s="362"/>
      <c r="D83" s="362"/>
      <c r="E83" s="345"/>
    </row>
    <row r="84" spans="1:5" s="514" customFormat="1" ht="12" customHeight="1" thickBot="1" x14ac:dyDescent="0.25">
      <c r="A84" s="503" t="s">
        <v>397</v>
      </c>
      <c r="B84" s="371" t="s">
        <v>398</v>
      </c>
      <c r="C84" s="362"/>
      <c r="D84" s="362"/>
      <c r="E84" s="345"/>
    </row>
    <row r="85" spans="1:5" s="514" customFormat="1" ht="12" customHeight="1" thickBot="1" x14ac:dyDescent="0.2">
      <c r="A85" s="500" t="s">
        <v>399</v>
      </c>
      <c r="B85" s="348" t="s">
        <v>400</v>
      </c>
      <c r="C85" s="383"/>
      <c r="D85" s="383"/>
      <c r="E85" s="384"/>
    </row>
    <row r="86" spans="1:5" s="514" customFormat="1" ht="12" customHeight="1" thickBot="1" x14ac:dyDescent="0.2">
      <c r="A86" s="500" t="s">
        <v>401</v>
      </c>
      <c r="B86" s="494" t="s">
        <v>402</v>
      </c>
      <c r="C86" s="364">
        <f>+C64+C68+C73+C76+C80+C85</f>
        <v>0</v>
      </c>
      <c r="D86" s="364">
        <f>+D64+D68+D73+D76+D80+D85</f>
        <v>0</v>
      </c>
      <c r="E86" s="377">
        <f>+E64+E68+E73+E76+E80+E85</f>
        <v>0</v>
      </c>
    </row>
    <row r="87" spans="1:5" s="514" customFormat="1" ht="12" customHeight="1" thickBot="1" x14ac:dyDescent="0.2">
      <c r="A87" s="504" t="s">
        <v>403</v>
      </c>
      <c r="B87" s="495" t="s">
        <v>540</v>
      </c>
      <c r="C87" s="364">
        <f>+C63+C86</f>
        <v>0</v>
      </c>
      <c r="D87" s="364">
        <f>+D63+D86</f>
        <v>0</v>
      </c>
      <c r="E87" s="676">
        <f>+E63+E86</f>
        <v>0</v>
      </c>
    </row>
    <row r="88" spans="1:5" s="514" customFormat="1" ht="15" customHeight="1" x14ac:dyDescent="0.2">
      <c r="A88" s="469"/>
      <c r="B88" s="470"/>
      <c r="C88" s="485"/>
      <c r="D88" s="485"/>
      <c r="E88" s="485"/>
    </row>
    <row r="89" spans="1:5" ht="13.5" thickBot="1" x14ac:dyDescent="0.25">
      <c r="A89" s="471"/>
      <c r="B89" s="472"/>
      <c r="C89" s="486"/>
      <c r="D89" s="486"/>
      <c r="E89" s="486"/>
    </row>
    <row r="90" spans="1:5" s="513" customFormat="1" ht="16.5" customHeight="1" thickBot="1" x14ac:dyDescent="0.25">
      <c r="A90" s="754" t="s">
        <v>42</v>
      </c>
      <c r="B90" s="755"/>
      <c r="C90" s="755"/>
      <c r="D90" s="755"/>
      <c r="E90" s="756"/>
    </row>
    <row r="91" spans="1:5" s="289" customFormat="1" ht="12" customHeight="1" thickBot="1" x14ac:dyDescent="0.25">
      <c r="A91" s="492" t="s">
        <v>6</v>
      </c>
      <c r="B91" s="330" t="s">
        <v>411</v>
      </c>
      <c r="C91" s="476">
        <f>SUM(C92:C96)</f>
        <v>0</v>
      </c>
      <c r="D91" s="476">
        <f>SUM(D92:D96)</f>
        <v>0</v>
      </c>
      <c r="E91" s="476">
        <f>SUM(E92:E96)</f>
        <v>0</v>
      </c>
    </row>
    <row r="92" spans="1:5" ht="12" customHeight="1" x14ac:dyDescent="0.2">
      <c r="A92" s="505" t="s">
        <v>68</v>
      </c>
      <c r="B92" s="316" t="s">
        <v>36</v>
      </c>
      <c r="C92" s="477"/>
      <c r="D92" s="477"/>
      <c r="E92" s="477"/>
    </row>
    <row r="93" spans="1:5" ht="12" customHeight="1" x14ac:dyDescent="0.2">
      <c r="A93" s="498" t="s">
        <v>69</v>
      </c>
      <c r="B93" s="314" t="s">
        <v>130</v>
      </c>
      <c r="C93" s="478"/>
      <c r="D93" s="478"/>
      <c r="E93" s="478"/>
    </row>
    <row r="94" spans="1:5" ht="12" customHeight="1" x14ac:dyDescent="0.2">
      <c r="A94" s="498" t="s">
        <v>70</v>
      </c>
      <c r="B94" s="314" t="s">
        <v>97</v>
      </c>
      <c r="C94" s="480"/>
      <c r="D94" s="480"/>
      <c r="E94" s="480"/>
    </row>
    <row r="95" spans="1:5" ht="12" customHeight="1" x14ac:dyDescent="0.2">
      <c r="A95" s="498" t="s">
        <v>71</v>
      </c>
      <c r="B95" s="317" t="s">
        <v>131</v>
      </c>
      <c r="C95" s="480"/>
      <c r="D95" s="480"/>
      <c r="E95" s="480"/>
    </row>
    <row r="96" spans="1:5" ht="12" customHeight="1" x14ac:dyDescent="0.2">
      <c r="A96" s="498" t="s">
        <v>80</v>
      </c>
      <c r="B96" s="325" t="s">
        <v>132</v>
      </c>
      <c r="C96" s="480"/>
      <c r="D96" s="480"/>
      <c r="E96" s="480"/>
    </row>
    <row r="97" spans="1:5" ht="12" customHeight="1" x14ac:dyDescent="0.2">
      <c r="A97" s="498" t="s">
        <v>72</v>
      </c>
      <c r="B97" s="314" t="s">
        <v>412</v>
      </c>
      <c r="C97" s="480"/>
      <c r="D97" s="480"/>
      <c r="E97" s="480"/>
    </row>
    <row r="98" spans="1:5" ht="12" customHeight="1" x14ac:dyDescent="0.2">
      <c r="A98" s="498" t="s">
        <v>73</v>
      </c>
      <c r="B98" s="337" t="s">
        <v>413</v>
      </c>
      <c r="C98" s="480"/>
      <c r="D98" s="480"/>
      <c r="E98" s="480"/>
    </row>
    <row r="99" spans="1:5" ht="12" customHeight="1" x14ac:dyDescent="0.2">
      <c r="A99" s="498" t="s">
        <v>81</v>
      </c>
      <c r="B99" s="338" t="s">
        <v>414</v>
      </c>
      <c r="C99" s="480"/>
      <c r="D99" s="480"/>
      <c r="E99" s="480"/>
    </row>
    <row r="100" spans="1:5" ht="12" customHeight="1" x14ac:dyDescent="0.2">
      <c r="A100" s="498" t="s">
        <v>82</v>
      </c>
      <c r="B100" s="338" t="s">
        <v>415</v>
      </c>
      <c r="C100" s="480"/>
      <c r="D100" s="480"/>
      <c r="E100" s="480"/>
    </row>
    <row r="101" spans="1:5" ht="12" customHeight="1" x14ac:dyDescent="0.2">
      <c r="A101" s="498" t="s">
        <v>83</v>
      </c>
      <c r="B101" s="337" t="s">
        <v>416</v>
      </c>
      <c r="C101" s="480"/>
      <c r="D101" s="480"/>
      <c r="E101" s="480"/>
    </row>
    <row r="102" spans="1:5" ht="12" customHeight="1" x14ac:dyDescent="0.2">
      <c r="A102" s="498" t="s">
        <v>84</v>
      </c>
      <c r="B102" s="337" t="s">
        <v>417</v>
      </c>
      <c r="C102" s="480"/>
      <c r="D102" s="480"/>
      <c r="E102" s="480"/>
    </row>
    <row r="103" spans="1:5" ht="12" customHeight="1" x14ac:dyDescent="0.2">
      <c r="A103" s="498" t="s">
        <v>86</v>
      </c>
      <c r="B103" s="338" t="s">
        <v>418</v>
      </c>
      <c r="C103" s="480"/>
      <c r="D103" s="480"/>
      <c r="E103" s="480"/>
    </row>
    <row r="104" spans="1:5" ht="12" customHeight="1" x14ac:dyDescent="0.2">
      <c r="A104" s="506" t="s">
        <v>133</v>
      </c>
      <c r="B104" s="339" t="s">
        <v>419</v>
      </c>
      <c r="C104" s="480"/>
      <c r="D104" s="480"/>
      <c r="E104" s="480"/>
    </row>
    <row r="105" spans="1:5" ht="12" customHeight="1" x14ac:dyDescent="0.2">
      <c r="A105" s="498" t="s">
        <v>420</v>
      </c>
      <c r="B105" s="339" t="s">
        <v>421</v>
      </c>
      <c r="C105" s="480"/>
      <c r="D105" s="480"/>
      <c r="E105" s="480"/>
    </row>
    <row r="106" spans="1:5" s="289" customFormat="1" ht="12" customHeight="1" thickBot="1" x14ac:dyDescent="0.25">
      <c r="A106" s="507" t="s">
        <v>422</v>
      </c>
      <c r="B106" s="340" t="s">
        <v>423</v>
      </c>
      <c r="C106" s="482"/>
      <c r="D106" s="482"/>
      <c r="E106" s="482"/>
    </row>
    <row r="107" spans="1:5" ht="12" customHeight="1" thickBot="1" x14ac:dyDescent="0.25">
      <c r="A107" s="331" t="s">
        <v>7</v>
      </c>
      <c r="B107" s="329" t="s">
        <v>424</v>
      </c>
      <c r="C107" s="352">
        <f>+C108+C110+C112</f>
        <v>0</v>
      </c>
      <c r="D107" s="352">
        <f>+D108+D110+D112</f>
        <v>0</v>
      </c>
      <c r="E107" s="352">
        <f>+E108+E110+E112</f>
        <v>0</v>
      </c>
    </row>
    <row r="108" spans="1:5" ht="12" customHeight="1" x14ac:dyDescent="0.2">
      <c r="A108" s="497" t="s">
        <v>74</v>
      </c>
      <c r="B108" s="314" t="s">
        <v>152</v>
      </c>
      <c r="C108" s="479"/>
      <c r="D108" s="479"/>
      <c r="E108" s="479"/>
    </row>
    <row r="109" spans="1:5" ht="12" customHeight="1" x14ac:dyDescent="0.2">
      <c r="A109" s="497" t="s">
        <v>75</v>
      </c>
      <c r="B109" s="318" t="s">
        <v>425</v>
      </c>
      <c r="C109" s="479"/>
      <c r="D109" s="479"/>
      <c r="E109" s="479"/>
    </row>
    <row r="110" spans="1:5" ht="12" customHeight="1" x14ac:dyDescent="0.2">
      <c r="A110" s="497" t="s">
        <v>76</v>
      </c>
      <c r="B110" s="318" t="s">
        <v>134</v>
      </c>
      <c r="C110" s="478"/>
      <c r="D110" s="478"/>
      <c r="E110" s="478"/>
    </row>
    <row r="111" spans="1:5" ht="12" customHeight="1" x14ac:dyDescent="0.2">
      <c r="A111" s="497" t="s">
        <v>77</v>
      </c>
      <c r="B111" s="318" t="s">
        <v>426</v>
      </c>
      <c r="C111" s="342"/>
      <c r="D111" s="342"/>
      <c r="E111" s="342"/>
    </row>
    <row r="112" spans="1:5" ht="12" customHeight="1" x14ac:dyDescent="0.2">
      <c r="A112" s="497" t="s">
        <v>78</v>
      </c>
      <c r="B112" s="350" t="s">
        <v>154</v>
      </c>
      <c r="C112" s="342"/>
      <c r="D112" s="342"/>
      <c r="E112" s="342"/>
    </row>
    <row r="113" spans="1:5" ht="12" customHeight="1" x14ac:dyDescent="0.2">
      <c r="A113" s="497" t="s">
        <v>85</v>
      </c>
      <c r="B113" s="349" t="s">
        <v>427</v>
      </c>
      <c r="C113" s="342"/>
      <c r="D113" s="342"/>
      <c r="E113" s="342"/>
    </row>
    <row r="114" spans="1:5" ht="12" customHeight="1" x14ac:dyDescent="0.2">
      <c r="A114" s="497" t="s">
        <v>87</v>
      </c>
      <c r="B114" s="365" t="s">
        <v>428</v>
      </c>
      <c r="C114" s="342"/>
      <c r="D114" s="342"/>
      <c r="E114" s="342"/>
    </row>
    <row r="115" spans="1:5" ht="12" customHeight="1" x14ac:dyDescent="0.2">
      <c r="A115" s="497" t="s">
        <v>135</v>
      </c>
      <c r="B115" s="338" t="s">
        <v>415</v>
      </c>
      <c r="C115" s="342"/>
      <c r="D115" s="342"/>
      <c r="E115" s="342"/>
    </row>
    <row r="116" spans="1:5" ht="12" customHeight="1" x14ac:dyDescent="0.2">
      <c r="A116" s="497" t="s">
        <v>136</v>
      </c>
      <c r="B116" s="338" t="s">
        <v>429</v>
      </c>
      <c r="C116" s="342"/>
      <c r="D116" s="342"/>
      <c r="E116" s="342"/>
    </row>
    <row r="117" spans="1:5" ht="12" customHeight="1" x14ac:dyDescent="0.2">
      <c r="A117" s="497" t="s">
        <v>137</v>
      </c>
      <c r="B117" s="338" t="s">
        <v>430</v>
      </c>
      <c r="C117" s="342"/>
      <c r="D117" s="342"/>
      <c r="E117" s="342"/>
    </row>
    <row r="118" spans="1:5" ht="12" customHeight="1" x14ac:dyDescent="0.2">
      <c r="A118" s="497" t="s">
        <v>431</v>
      </c>
      <c r="B118" s="338" t="s">
        <v>418</v>
      </c>
      <c r="C118" s="342"/>
      <c r="D118" s="342"/>
      <c r="E118" s="342"/>
    </row>
    <row r="119" spans="1:5" ht="12" customHeight="1" x14ac:dyDescent="0.2">
      <c r="A119" s="497" t="s">
        <v>432</v>
      </c>
      <c r="B119" s="338" t="s">
        <v>433</v>
      </c>
      <c r="C119" s="342"/>
      <c r="D119" s="342"/>
      <c r="E119" s="342"/>
    </row>
    <row r="120" spans="1:5" ht="12" customHeight="1" thickBot="1" x14ac:dyDescent="0.25">
      <c r="A120" s="506" t="s">
        <v>434</v>
      </c>
      <c r="B120" s="338" t="s">
        <v>435</v>
      </c>
      <c r="C120" s="344"/>
      <c r="D120" s="344"/>
      <c r="E120" s="344"/>
    </row>
    <row r="121" spans="1:5" ht="12" customHeight="1" thickBot="1" x14ac:dyDescent="0.25">
      <c r="A121" s="331" t="s">
        <v>8</v>
      </c>
      <c r="B121" s="334" t="s">
        <v>436</v>
      </c>
      <c r="C121" s="352">
        <f>+C122+C123</f>
        <v>0</v>
      </c>
      <c r="D121" s="352">
        <f>+D122+D123</f>
        <v>0</v>
      </c>
      <c r="E121" s="352">
        <f>+E122+E123</f>
        <v>0</v>
      </c>
    </row>
    <row r="122" spans="1:5" ht="12" customHeight="1" x14ac:dyDescent="0.2">
      <c r="A122" s="497" t="s">
        <v>57</v>
      </c>
      <c r="B122" s="315" t="s">
        <v>44</v>
      </c>
      <c r="C122" s="479"/>
      <c r="D122" s="479"/>
      <c r="E122" s="479"/>
    </row>
    <row r="123" spans="1:5" ht="12" customHeight="1" thickBot="1" x14ac:dyDescent="0.25">
      <c r="A123" s="499" t="s">
        <v>58</v>
      </c>
      <c r="B123" s="318" t="s">
        <v>45</v>
      </c>
      <c r="C123" s="480"/>
      <c r="D123" s="480"/>
      <c r="E123" s="480"/>
    </row>
    <row r="124" spans="1:5" ht="12" customHeight="1" thickBot="1" x14ac:dyDescent="0.25">
      <c r="A124" s="331" t="s">
        <v>9</v>
      </c>
      <c r="B124" s="334" t="s">
        <v>437</v>
      </c>
      <c r="C124" s="352">
        <f>+C91+C107+C121</f>
        <v>0</v>
      </c>
      <c r="D124" s="352">
        <f>+D91+D107+D121</f>
        <v>0</v>
      </c>
      <c r="E124" s="352">
        <f>+E91+E107+E121</f>
        <v>0</v>
      </c>
    </row>
    <row r="125" spans="1:5" ht="12" customHeight="1" thickBot="1" x14ac:dyDescent="0.25">
      <c r="A125" s="331" t="s">
        <v>10</v>
      </c>
      <c r="B125" s="334" t="s">
        <v>542</v>
      </c>
      <c r="C125" s="352">
        <f>+C126+C127+C128</f>
        <v>0</v>
      </c>
      <c r="D125" s="352">
        <f>+D126+D127+D128</f>
        <v>0</v>
      </c>
      <c r="E125" s="352">
        <f>+E126+E127+E128</f>
        <v>0</v>
      </c>
    </row>
    <row r="126" spans="1:5" ht="12" customHeight="1" x14ac:dyDescent="0.2">
      <c r="A126" s="497" t="s">
        <v>61</v>
      </c>
      <c r="B126" s="315" t="s">
        <v>439</v>
      </c>
      <c r="C126" s="342"/>
      <c r="D126" s="342"/>
      <c r="E126" s="342"/>
    </row>
    <row r="127" spans="1:5" ht="12" customHeight="1" x14ac:dyDescent="0.2">
      <c r="A127" s="497" t="s">
        <v>62</v>
      </c>
      <c r="B127" s="315" t="s">
        <v>440</v>
      </c>
      <c r="C127" s="342"/>
      <c r="D127" s="342"/>
      <c r="E127" s="342"/>
    </row>
    <row r="128" spans="1:5" ht="12" customHeight="1" thickBot="1" x14ac:dyDescent="0.25">
      <c r="A128" s="506" t="s">
        <v>63</v>
      </c>
      <c r="B128" s="313" t="s">
        <v>441</v>
      </c>
      <c r="C128" s="342"/>
      <c r="D128" s="342"/>
      <c r="E128" s="342"/>
    </row>
    <row r="129" spans="1:11" ht="12" customHeight="1" thickBot="1" x14ac:dyDescent="0.25">
      <c r="A129" s="331" t="s">
        <v>11</v>
      </c>
      <c r="B129" s="334" t="s">
        <v>442</v>
      </c>
      <c r="C129" s="352">
        <f>+C130+C131+C132+C133</f>
        <v>0</v>
      </c>
      <c r="D129" s="352">
        <f>+D130+D131+D132+D133</f>
        <v>0</v>
      </c>
      <c r="E129" s="352">
        <f>+E130+E131+E132+E133</f>
        <v>0</v>
      </c>
    </row>
    <row r="130" spans="1:11" ht="12" customHeight="1" x14ac:dyDescent="0.2">
      <c r="A130" s="497" t="s">
        <v>64</v>
      </c>
      <c r="B130" s="315" t="s">
        <v>443</v>
      </c>
      <c r="C130" s="342"/>
      <c r="D130" s="342"/>
      <c r="E130" s="342"/>
    </row>
    <row r="131" spans="1:11" ht="12" customHeight="1" x14ac:dyDescent="0.2">
      <c r="A131" s="497" t="s">
        <v>65</v>
      </c>
      <c r="B131" s="315" t="s">
        <v>444</v>
      </c>
      <c r="C131" s="342"/>
      <c r="D131" s="342"/>
      <c r="E131" s="342"/>
    </row>
    <row r="132" spans="1:11" ht="12" customHeight="1" x14ac:dyDescent="0.2">
      <c r="A132" s="497" t="s">
        <v>342</v>
      </c>
      <c r="B132" s="315" t="s">
        <v>445</v>
      </c>
      <c r="C132" s="342"/>
      <c r="D132" s="342"/>
      <c r="E132" s="342"/>
    </row>
    <row r="133" spans="1:11" s="289" customFormat="1" ht="12" customHeight="1" thickBot="1" x14ac:dyDescent="0.25">
      <c r="A133" s="506" t="s">
        <v>344</v>
      </c>
      <c r="B133" s="313" t="s">
        <v>446</v>
      </c>
      <c r="C133" s="342"/>
      <c r="D133" s="342"/>
      <c r="E133" s="342"/>
    </row>
    <row r="134" spans="1:11" ht="13.5" thickBot="1" x14ac:dyDescent="0.25">
      <c r="A134" s="331" t="s">
        <v>12</v>
      </c>
      <c r="B134" s="334" t="s">
        <v>659</v>
      </c>
      <c r="C134" s="481">
        <f>+C135+C136+C138+C139+C137</f>
        <v>0</v>
      </c>
      <c r="D134" s="481">
        <f>+D135+D136+D138+D139+D137</f>
        <v>0</v>
      </c>
      <c r="E134" s="481">
        <f>+E135+E136+E138+E139+E137</f>
        <v>0</v>
      </c>
      <c r="K134" s="460"/>
    </row>
    <row r="135" spans="1:11" x14ac:dyDescent="0.2">
      <c r="A135" s="497" t="s">
        <v>66</v>
      </c>
      <c r="B135" s="315" t="s">
        <v>448</v>
      </c>
      <c r="C135" s="342"/>
      <c r="D135" s="342"/>
      <c r="E135" s="342"/>
    </row>
    <row r="136" spans="1:11" ht="12" customHeight="1" x14ac:dyDescent="0.2">
      <c r="A136" s="497" t="s">
        <v>67</v>
      </c>
      <c r="B136" s="315" t="s">
        <v>449</v>
      </c>
      <c r="C136" s="342"/>
      <c r="D136" s="342"/>
      <c r="E136" s="342"/>
    </row>
    <row r="137" spans="1:11" ht="12" customHeight="1" x14ac:dyDescent="0.2">
      <c r="A137" s="497" t="s">
        <v>351</v>
      </c>
      <c r="B137" s="315" t="s">
        <v>658</v>
      </c>
      <c r="C137" s="342"/>
      <c r="D137" s="342"/>
      <c r="E137" s="342"/>
    </row>
    <row r="138" spans="1:11" s="289" customFormat="1" ht="12" customHeight="1" x14ac:dyDescent="0.2">
      <c r="A138" s="497" t="s">
        <v>353</v>
      </c>
      <c r="B138" s="315" t="s">
        <v>450</v>
      </c>
      <c r="C138" s="342"/>
      <c r="D138" s="342"/>
      <c r="E138" s="342"/>
    </row>
    <row r="139" spans="1:11" s="289" customFormat="1" ht="12" customHeight="1" thickBot="1" x14ac:dyDescent="0.25">
      <c r="A139" s="506" t="s">
        <v>657</v>
      </c>
      <c r="B139" s="313" t="s">
        <v>451</v>
      </c>
      <c r="C139" s="342"/>
      <c r="D139" s="342"/>
      <c r="E139" s="342"/>
    </row>
    <row r="140" spans="1:11" s="289" customFormat="1" ht="12" customHeight="1" thickBot="1" x14ac:dyDescent="0.25">
      <c r="A140" s="331" t="s">
        <v>13</v>
      </c>
      <c r="B140" s="334" t="s">
        <v>543</v>
      </c>
      <c r="C140" s="483">
        <f>+C141+C142+C143+C144</f>
        <v>0</v>
      </c>
      <c r="D140" s="483">
        <f>+D141+D142+D143+D144</f>
        <v>0</v>
      </c>
      <c r="E140" s="483">
        <f>+E141+E142+E143+E144</f>
        <v>0</v>
      </c>
    </row>
    <row r="141" spans="1:11" s="289" customFormat="1" ht="12" customHeight="1" x14ac:dyDescent="0.2">
      <c r="A141" s="497" t="s">
        <v>128</v>
      </c>
      <c r="B141" s="315" t="s">
        <v>453</v>
      </c>
      <c r="C141" s="342"/>
      <c r="D141" s="342"/>
      <c r="E141" s="342"/>
    </row>
    <row r="142" spans="1:11" s="289" customFormat="1" ht="12" customHeight="1" x14ac:dyDescent="0.2">
      <c r="A142" s="497" t="s">
        <v>129</v>
      </c>
      <c r="B142" s="315" t="s">
        <v>454</v>
      </c>
      <c r="C142" s="342"/>
      <c r="D142" s="342"/>
      <c r="E142" s="342"/>
    </row>
    <row r="143" spans="1:11" s="289" customFormat="1" ht="12" customHeight="1" x14ac:dyDescent="0.2">
      <c r="A143" s="497" t="s">
        <v>153</v>
      </c>
      <c r="B143" s="315" t="s">
        <v>455</v>
      </c>
      <c r="C143" s="342"/>
      <c r="D143" s="342"/>
      <c r="E143" s="342"/>
    </row>
    <row r="144" spans="1:11" ht="12.75" customHeight="1" thickBot="1" x14ac:dyDescent="0.25">
      <c r="A144" s="497" t="s">
        <v>359</v>
      </c>
      <c r="B144" s="315" t="s">
        <v>456</v>
      </c>
      <c r="C144" s="342"/>
      <c r="D144" s="342"/>
      <c r="E144" s="342"/>
    </row>
    <row r="145" spans="1:5" ht="12" customHeight="1" thickBot="1" x14ac:dyDescent="0.25">
      <c r="A145" s="331" t="s">
        <v>14</v>
      </c>
      <c r="B145" s="334" t="s">
        <v>457</v>
      </c>
      <c r="C145" s="496">
        <f>+C125+C129+C134+C140</f>
        <v>0</v>
      </c>
      <c r="D145" s="496">
        <f>+D125+D129+D134+D140</f>
        <v>0</v>
      </c>
      <c r="E145" s="496">
        <f>+E125+E129+E134+E140</f>
        <v>0</v>
      </c>
    </row>
    <row r="146" spans="1:5" ht="15" customHeight="1" thickBot="1" x14ac:dyDescent="0.25">
      <c r="A146" s="508" t="s">
        <v>15</v>
      </c>
      <c r="B146" s="354" t="s">
        <v>458</v>
      </c>
      <c r="C146" s="496">
        <f>+C124+C145</f>
        <v>0</v>
      </c>
      <c r="D146" s="496">
        <f>+D124+D145</f>
        <v>0</v>
      </c>
      <c r="E146" s="677">
        <f>+E124+E145</f>
        <v>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615" t="s">
        <v>726</v>
      </c>
      <c r="B148" s="616"/>
      <c r="C148" s="89"/>
      <c r="D148" s="90"/>
      <c r="E148" s="87"/>
    </row>
    <row r="149" spans="1:5" ht="14.25" customHeight="1" thickBot="1" x14ac:dyDescent="0.25">
      <c r="A149" s="617" t="s">
        <v>725</v>
      </c>
      <c r="B149" s="618"/>
      <c r="C149" s="89"/>
      <c r="D149" s="90"/>
      <c r="E149" s="87"/>
    </row>
  </sheetData>
  <sheetProtection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42E0-87F3-4A6F-A1BD-391636706BDA}">
  <sheetPr>
    <tabColor rgb="FF92D050"/>
  </sheetPr>
  <dimension ref="A1:K149"/>
  <sheetViews>
    <sheetView zoomScaleNormal="100" zoomScaleSheetLayoutView="100" workbookViewId="0">
      <selection activeCell="J134" sqref="J134"/>
    </sheetView>
  </sheetViews>
  <sheetFormatPr defaultRowHeight="12.75" x14ac:dyDescent="0.2"/>
  <cols>
    <col min="1" max="1" width="14.83203125" style="488" customWidth="1"/>
    <col min="2" max="2" width="65.33203125" style="489" customWidth="1"/>
    <col min="3" max="5" width="17" style="490" customWidth="1"/>
    <col min="6" max="16384" width="9.33203125" style="31"/>
  </cols>
  <sheetData>
    <row r="1" spans="1:5" s="464" customFormat="1" ht="16.5" customHeight="1" thickBot="1" x14ac:dyDescent="0.25">
      <c r="A1" s="673"/>
      <c r="B1" s="674"/>
      <c r="C1" s="475"/>
      <c r="D1" s="475"/>
      <c r="E1" s="599" t="str">
        <f>+CONCATENATE("6.4. melléklet a ……/",LEFT(ÖSSZEFÜGGÉSEK!A4,4)+1,". (……) önkormányzati rendelethez")</f>
        <v>6.4. melléklet a ……/2018. (……) önkormányzati rendelethez</v>
      </c>
    </row>
    <row r="2" spans="1:5" s="511" customFormat="1" ht="15.75" customHeight="1" x14ac:dyDescent="0.2">
      <c r="A2" s="491" t="s">
        <v>49</v>
      </c>
      <c r="B2" s="757" t="s">
        <v>736</v>
      </c>
      <c r="C2" s="758"/>
      <c r="D2" s="759"/>
      <c r="E2" s="484" t="s">
        <v>40</v>
      </c>
    </row>
    <row r="3" spans="1:5" s="511" customFormat="1" ht="24.75" thickBot="1" x14ac:dyDescent="0.25">
      <c r="A3" s="509" t="s">
        <v>538</v>
      </c>
      <c r="B3" s="760" t="s">
        <v>662</v>
      </c>
      <c r="C3" s="761"/>
      <c r="D3" s="762"/>
      <c r="E3" s="459" t="s">
        <v>48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'6.3.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513" customFormat="1" ht="12" customHeight="1" thickBot="1" x14ac:dyDescent="0.25">
      <c r="A8" s="331" t="s">
        <v>6</v>
      </c>
      <c r="B8" s="327" t="s">
        <v>300</v>
      </c>
      <c r="C8" s="358">
        <f>SUM(C9:C14)</f>
        <v>0</v>
      </c>
      <c r="D8" s="358">
        <f>SUM(D9:D14)</f>
        <v>0</v>
      </c>
      <c r="E8" s="341">
        <f>SUM(E9:E14)</f>
        <v>0</v>
      </c>
    </row>
    <row r="9" spans="1:5" s="487" customFormat="1" ht="12" customHeight="1" x14ac:dyDescent="0.2">
      <c r="A9" s="497" t="s">
        <v>68</v>
      </c>
      <c r="B9" s="369" t="s">
        <v>301</v>
      </c>
      <c r="C9" s="360"/>
      <c r="D9" s="360"/>
      <c r="E9" s="343"/>
    </row>
    <row r="10" spans="1:5" s="514" customFormat="1" ht="12" customHeight="1" x14ac:dyDescent="0.2">
      <c r="A10" s="498" t="s">
        <v>69</v>
      </c>
      <c r="B10" s="370" t="s">
        <v>302</v>
      </c>
      <c r="C10" s="359"/>
      <c r="D10" s="359"/>
      <c r="E10" s="342"/>
    </row>
    <row r="11" spans="1:5" s="514" customFormat="1" ht="12" customHeight="1" x14ac:dyDescent="0.2">
      <c r="A11" s="498" t="s">
        <v>70</v>
      </c>
      <c r="B11" s="370" t="s">
        <v>303</v>
      </c>
      <c r="C11" s="359"/>
      <c r="D11" s="359"/>
      <c r="E11" s="342"/>
    </row>
    <row r="12" spans="1:5" s="514" customFormat="1" ht="12" customHeight="1" x14ac:dyDescent="0.2">
      <c r="A12" s="498" t="s">
        <v>71</v>
      </c>
      <c r="B12" s="370" t="s">
        <v>304</v>
      </c>
      <c r="C12" s="359"/>
      <c r="D12" s="359"/>
      <c r="E12" s="342"/>
    </row>
    <row r="13" spans="1:5" s="514" customFormat="1" ht="12" customHeight="1" x14ac:dyDescent="0.2">
      <c r="A13" s="498" t="s">
        <v>104</v>
      </c>
      <c r="B13" s="370" t="s">
        <v>305</v>
      </c>
      <c r="C13" s="359"/>
      <c r="D13" s="359"/>
      <c r="E13" s="342"/>
    </row>
    <row r="14" spans="1:5" s="487" customFormat="1" ht="12" customHeight="1" thickBot="1" x14ac:dyDescent="0.25">
      <c r="A14" s="499" t="s">
        <v>72</v>
      </c>
      <c r="B14" s="371" t="s">
        <v>306</v>
      </c>
      <c r="C14" s="361"/>
      <c r="D14" s="361"/>
      <c r="E14" s="344"/>
    </row>
    <row r="15" spans="1:5" s="487" customFormat="1" ht="12" customHeight="1" thickBot="1" x14ac:dyDescent="0.25">
      <c r="A15" s="331" t="s">
        <v>7</v>
      </c>
      <c r="B15" s="348" t="s">
        <v>307</v>
      </c>
      <c r="C15" s="358">
        <f>SUM(C16:C20)</f>
        <v>0</v>
      </c>
      <c r="D15" s="358">
        <f>SUM(D16:D20)</f>
        <v>0</v>
      </c>
      <c r="E15" s="341">
        <f>SUM(E16:E20)</f>
        <v>0</v>
      </c>
    </row>
    <row r="16" spans="1:5" s="487" customFormat="1" ht="12" customHeight="1" x14ac:dyDescent="0.2">
      <c r="A16" s="497" t="s">
        <v>74</v>
      </c>
      <c r="B16" s="369" t="s">
        <v>308</v>
      </c>
      <c r="C16" s="360"/>
      <c r="D16" s="360"/>
      <c r="E16" s="343"/>
    </row>
    <row r="17" spans="1:5" s="487" customFormat="1" ht="12" customHeight="1" x14ac:dyDescent="0.2">
      <c r="A17" s="498" t="s">
        <v>75</v>
      </c>
      <c r="B17" s="370" t="s">
        <v>309</v>
      </c>
      <c r="C17" s="359"/>
      <c r="D17" s="359"/>
      <c r="E17" s="342"/>
    </row>
    <row r="18" spans="1:5" s="487" customFormat="1" ht="12" customHeight="1" x14ac:dyDescent="0.2">
      <c r="A18" s="498" t="s">
        <v>76</v>
      </c>
      <c r="B18" s="370" t="s">
        <v>310</v>
      </c>
      <c r="C18" s="359"/>
      <c r="D18" s="359"/>
      <c r="E18" s="342"/>
    </row>
    <row r="19" spans="1:5" s="487" customFormat="1" ht="12" customHeight="1" x14ac:dyDescent="0.2">
      <c r="A19" s="498" t="s">
        <v>77</v>
      </c>
      <c r="B19" s="370" t="s">
        <v>311</v>
      </c>
      <c r="C19" s="359"/>
      <c r="D19" s="359"/>
      <c r="E19" s="342"/>
    </row>
    <row r="20" spans="1:5" s="487" customFormat="1" ht="12" customHeight="1" x14ac:dyDescent="0.2">
      <c r="A20" s="498" t="s">
        <v>78</v>
      </c>
      <c r="B20" s="370" t="s">
        <v>312</v>
      </c>
      <c r="C20" s="359"/>
      <c r="D20" s="359"/>
      <c r="E20" s="342"/>
    </row>
    <row r="21" spans="1:5" s="514" customFormat="1" ht="12" customHeight="1" thickBot="1" x14ac:dyDescent="0.25">
      <c r="A21" s="499" t="s">
        <v>85</v>
      </c>
      <c r="B21" s="371" t="s">
        <v>313</v>
      </c>
      <c r="C21" s="361"/>
      <c r="D21" s="361"/>
      <c r="E21" s="344"/>
    </row>
    <row r="22" spans="1:5" s="514" customFormat="1" ht="12" customHeight="1" thickBot="1" x14ac:dyDescent="0.25">
      <c r="A22" s="331" t="s">
        <v>8</v>
      </c>
      <c r="B22" s="327" t="s">
        <v>314</v>
      </c>
      <c r="C22" s="358">
        <f>SUM(C23:C27)</f>
        <v>0</v>
      </c>
      <c r="D22" s="358">
        <f>SUM(D23:D27)</f>
        <v>0</v>
      </c>
      <c r="E22" s="341">
        <f>SUM(E23:E27)</f>
        <v>0</v>
      </c>
    </row>
    <row r="23" spans="1:5" s="514" customFormat="1" ht="12" customHeight="1" x14ac:dyDescent="0.2">
      <c r="A23" s="497" t="s">
        <v>57</v>
      </c>
      <c r="B23" s="369" t="s">
        <v>315</v>
      </c>
      <c r="C23" s="360"/>
      <c r="D23" s="360"/>
      <c r="E23" s="343"/>
    </row>
    <row r="24" spans="1:5" s="487" customFormat="1" ht="12" customHeight="1" x14ac:dyDescent="0.2">
      <c r="A24" s="498" t="s">
        <v>58</v>
      </c>
      <c r="B24" s="370" t="s">
        <v>316</v>
      </c>
      <c r="C24" s="359"/>
      <c r="D24" s="359"/>
      <c r="E24" s="342"/>
    </row>
    <row r="25" spans="1:5" s="514" customFormat="1" ht="12" customHeight="1" x14ac:dyDescent="0.2">
      <c r="A25" s="498" t="s">
        <v>59</v>
      </c>
      <c r="B25" s="370" t="s">
        <v>317</v>
      </c>
      <c r="C25" s="359"/>
      <c r="D25" s="359"/>
      <c r="E25" s="342"/>
    </row>
    <row r="26" spans="1:5" s="514" customFormat="1" ht="12" customHeight="1" x14ac:dyDescent="0.2">
      <c r="A26" s="498" t="s">
        <v>60</v>
      </c>
      <c r="B26" s="370" t="s">
        <v>318</v>
      </c>
      <c r="C26" s="359"/>
      <c r="D26" s="359"/>
      <c r="E26" s="342"/>
    </row>
    <row r="27" spans="1:5" s="514" customFormat="1" ht="12" customHeight="1" x14ac:dyDescent="0.2">
      <c r="A27" s="498" t="s">
        <v>118</v>
      </c>
      <c r="B27" s="370" t="s">
        <v>319</v>
      </c>
      <c r="C27" s="359"/>
      <c r="D27" s="359"/>
      <c r="E27" s="342"/>
    </row>
    <row r="28" spans="1:5" s="514" customFormat="1" ht="12" customHeight="1" thickBot="1" x14ac:dyDescent="0.25">
      <c r="A28" s="499" t="s">
        <v>119</v>
      </c>
      <c r="B28" s="371" t="s">
        <v>320</v>
      </c>
      <c r="C28" s="361"/>
      <c r="D28" s="361"/>
      <c r="E28" s="344"/>
    </row>
    <row r="29" spans="1:5" s="514" customFormat="1" ht="12" customHeight="1" thickBot="1" x14ac:dyDescent="0.25">
      <c r="A29" s="331" t="s">
        <v>120</v>
      </c>
      <c r="B29" s="327" t="s">
        <v>715</v>
      </c>
      <c r="C29" s="364">
        <f>SUM(C30:C35)</f>
        <v>0</v>
      </c>
      <c r="D29" s="364">
        <f>SUM(D30:D35)</f>
        <v>0</v>
      </c>
      <c r="E29" s="377">
        <f>SUM(E30:E35)</f>
        <v>0</v>
      </c>
    </row>
    <row r="30" spans="1:5" s="514" customFormat="1" ht="12" customHeight="1" x14ac:dyDescent="0.2">
      <c r="A30" s="497" t="s">
        <v>321</v>
      </c>
      <c r="B30" s="369" t="s">
        <v>719</v>
      </c>
      <c r="C30" s="360"/>
      <c r="D30" s="360">
        <f>+D31+D32</f>
        <v>0</v>
      </c>
      <c r="E30" s="343">
        <f>+E31+E32</f>
        <v>0</v>
      </c>
    </row>
    <row r="31" spans="1:5" s="514" customFormat="1" ht="12" customHeight="1" x14ac:dyDescent="0.2">
      <c r="A31" s="498" t="s">
        <v>322</v>
      </c>
      <c r="B31" s="370" t="s">
        <v>720</v>
      </c>
      <c r="C31" s="359"/>
      <c r="D31" s="359"/>
      <c r="E31" s="342"/>
    </row>
    <row r="32" spans="1:5" s="514" customFormat="1" ht="12" customHeight="1" x14ac:dyDescent="0.2">
      <c r="A32" s="498" t="s">
        <v>323</v>
      </c>
      <c r="B32" s="370" t="s">
        <v>721</v>
      </c>
      <c r="C32" s="359"/>
      <c r="D32" s="359"/>
      <c r="E32" s="342"/>
    </row>
    <row r="33" spans="1:5" s="514" customFormat="1" ht="12" customHeight="1" x14ac:dyDescent="0.2">
      <c r="A33" s="498" t="s">
        <v>716</v>
      </c>
      <c r="B33" s="370" t="s">
        <v>722</v>
      </c>
      <c r="C33" s="359"/>
      <c r="D33" s="359"/>
      <c r="E33" s="342"/>
    </row>
    <row r="34" spans="1:5" s="514" customFormat="1" ht="12" customHeight="1" x14ac:dyDescent="0.2">
      <c r="A34" s="498" t="s">
        <v>717</v>
      </c>
      <c r="B34" s="370" t="s">
        <v>324</v>
      </c>
      <c r="C34" s="359"/>
      <c r="D34" s="359"/>
      <c r="E34" s="342"/>
    </row>
    <row r="35" spans="1:5" s="514" customFormat="1" ht="12" customHeight="1" thickBot="1" x14ac:dyDescent="0.25">
      <c r="A35" s="499" t="s">
        <v>718</v>
      </c>
      <c r="B35" s="350" t="s">
        <v>325</v>
      </c>
      <c r="C35" s="361"/>
      <c r="D35" s="361"/>
      <c r="E35" s="344"/>
    </row>
    <row r="36" spans="1:5" s="514" customFormat="1" ht="12" customHeight="1" thickBot="1" x14ac:dyDescent="0.25">
      <c r="A36" s="331" t="s">
        <v>10</v>
      </c>
      <c r="B36" s="327" t="s">
        <v>326</v>
      </c>
      <c r="C36" s="358">
        <f>SUM(C37:C46)</f>
        <v>0</v>
      </c>
      <c r="D36" s="358">
        <f>SUM(D37:D46)</f>
        <v>0</v>
      </c>
      <c r="E36" s="341">
        <f>SUM(E37:E46)</f>
        <v>0</v>
      </c>
    </row>
    <row r="37" spans="1:5" s="514" customFormat="1" ht="12" customHeight="1" x14ac:dyDescent="0.2">
      <c r="A37" s="497" t="s">
        <v>61</v>
      </c>
      <c r="B37" s="369" t="s">
        <v>327</v>
      </c>
      <c r="C37" s="360"/>
      <c r="D37" s="360"/>
      <c r="E37" s="343"/>
    </row>
    <row r="38" spans="1:5" s="514" customFormat="1" ht="12" customHeight="1" x14ac:dyDescent="0.2">
      <c r="A38" s="498" t="s">
        <v>62</v>
      </c>
      <c r="B38" s="370" t="s">
        <v>328</v>
      </c>
      <c r="C38" s="359"/>
      <c r="D38" s="359"/>
      <c r="E38" s="342"/>
    </row>
    <row r="39" spans="1:5" s="514" customFormat="1" ht="12" customHeight="1" x14ac:dyDescent="0.2">
      <c r="A39" s="498" t="s">
        <v>63</v>
      </c>
      <c r="B39" s="370" t="s">
        <v>329</v>
      </c>
      <c r="C39" s="359"/>
      <c r="D39" s="359"/>
      <c r="E39" s="342"/>
    </row>
    <row r="40" spans="1:5" s="514" customFormat="1" ht="12" customHeight="1" x14ac:dyDescent="0.2">
      <c r="A40" s="498" t="s">
        <v>122</v>
      </c>
      <c r="B40" s="370" t="s">
        <v>330</v>
      </c>
      <c r="C40" s="359"/>
      <c r="D40" s="359"/>
      <c r="E40" s="342"/>
    </row>
    <row r="41" spans="1:5" s="514" customFormat="1" ht="12" customHeight="1" x14ac:dyDescent="0.2">
      <c r="A41" s="498" t="s">
        <v>123</v>
      </c>
      <c r="B41" s="370" t="s">
        <v>331</v>
      </c>
      <c r="C41" s="359"/>
      <c r="D41" s="359"/>
      <c r="E41" s="342"/>
    </row>
    <row r="42" spans="1:5" s="514" customFormat="1" ht="12" customHeight="1" x14ac:dyDescent="0.2">
      <c r="A42" s="498" t="s">
        <v>124</v>
      </c>
      <c r="B42" s="370" t="s">
        <v>332</v>
      </c>
      <c r="C42" s="359"/>
      <c r="D42" s="359"/>
      <c r="E42" s="342"/>
    </row>
    <row r="43" spans="1:5" s="514" customFormat="1" ht="12" customHeight="1" x14ac:dyDescent="0.2">
      <c r="A43" s="498" t="s">
        <v>125</v>
      </c>
      <c r="B43" s="370" t="s">
        <v>333</v>
      </c>
      <c r="C43" s="359"/>
      <c r="D43" s="359"/>
      <c r="E43" s="342"/>
    </row>
    <row r="44" spans="1:5" s="514" customFormat="1" ht="12" customHeight="1" x14ac:dyDescent="0.2">
      <c r="A44" s="498" t="s">
        <v>126</v>
      </c>
      <c r="B44" s="370" t="s">
        <v>334</v>
      </c>
      <c r="C44" s="359"/>
      <c r="D44" s="359"/>
      <c r="E44" s="342"/>
    </row>
    <row r="45" spans="1:5" s="514" customFormat="1" ht="12" customHeight="1" x14ac:dyDescent="0.2">
      <c r="A45" s="498" t="s">
        <v>335</v>
      </c>
      <c r="B45" s="370" t="s">
        <v>336</v>
      </c>
      <c r="C45" s="362"/>
      <c r="D45" s="362"/>
      <c r="E45" s="345"/>
    </row>
    <row r="46" spans="1:5" s="487" customFormat="1" ht="12" customHeight="1" thickBot="1" x14ac:dyDescent="0.25">
      <c r="A46" s="499" t="s">
        <v>337</v>
      </c>
      <c r="B46" s="371" t="s">
        <v>338</v>
      </c>
      <c r="C46" s="363"/>
      <c r="D46" s="363"/>
      <c r="E46" s="346"/>
    </row>
    <row r="47" spans="1:5" s="514" customFormat="1" ht="12" customHeight="1" thickBot="1" x14ac:dyDescent="0.25">
      <c r="A47" s="331" t="s">
        <v>11</v>
      </c>
      <c r="B47" s="327" t="s">
        <v>339</v>
      </c>
      <c r="C47" s="358">
        <f>SUM(C48:C52)</f>
        <v>0</v>
      </c>
      <c r="D47" s="358">
        <f>SUM(D48:D52)</f>
        <v>0</v>
      </c>
      <c r="E47" s="341">
        <f>SUM(E48:E52)</f>
        <v>0</v>
      </c>
    </row>
    <row r="48" spans="1:5" s="514" customFormat="1" ht="12" customHeight="1" x14ac:dyDescent="0.2">
      <c r="A48" s="497" t="s">
        <v>64</v>
      </c>
      <c r="B48" s="369" t="s">
        <v>340</v>
      </c>
      <c r="C48" s="379"/>
      <c r="D48" s="379"/>
      <c r="E48" s="347"/>
    </row>
    <row r="49" spans="1:5" s="514" customFormat="1" ht="12" customHeight="1" x14ac:dyDescent="0.2">
      <c r="A49" s="498" t="s">
        <v>65</v>
      </c>
      <c r="B49" s="370" t="s">
        <v>341</v>
      </c>
      <c r="C49" s="362"/>
      <c r="D49" s="362"/>
      <c r="E49" s="345"/>
    </row>
    <row r="50" spans="1:5" s="514" customFormat="1" ht="12" customHeight="1" x14ac:dyDescent="0.2">
      <c r="A50" s="498" t="s">
        <v>342</v>
      </c>
      <c r="B50" s="370" t="s">
        <v>343</v>
      </c>
      <c r="C50" s="362"/>
      <c r="D50" s="362"/>
      <c r="E50" s="345"/>
    </row>
    <row r="51" spans="1:5" s="514" customFormat="1" ht="12" customHeight="1" x14ac:dyDescent="0.2">
      <c r="A51" s="498" t="s">
        <v>344</v>
      </c>
      <c r="B51" s="370" t="s">
        <v>345</v>
      </c>
      <c r="C51" s="362"/>
      <c r="D51" s="362"/>
      <c r="E51" s="345"/>
    </row>
    <row r="52" spans="1:5" s="514" customFormat="1" ht="12" customHeight="1" thickBot="1" x14ac:dyDescent="0.25">
      <c r="A52" s="499" t="s">
        <v>346</v>
      </c>
      <c r="B52" s="371" t="s">
        <v>347</v>
      </c>
      <c r="C52" s="363"/>
      <c r="D52" s="363"/>
      <c r="E52" s="346"/>
    </row>
    <row r="53" spans="1:5" s="514" customFormat="1" ht="12" customHeight="1" thickBot="1" x14ac:dyDescent="0.25">
      <c r="A53" s="331" t="s">
        <v>127</v>
      </c>
      <c r="B53" s="327" t="s">
        <v>348</v>
      </c>
      <c r="C53" s="358">
        <f>SUM(C54:C56)</f>
        <v>0</v>
      </c>
      <c r="D53" s="358">
        <f>SUM(D54:D56)</f>
        <v>0</v>
      </c>
      <c r="E53" s="341">
        <f>SUM(E54:E56)</f>
        <v>0</v>
      </c>
    </row>
    <row r="54" spans="1:5" s="487" customFormat="1" ht="12" customHeight="1" x14ac:dyDescent="0.2">
      <c r="A54" s="497" t="s">
        <v>66</v>
      </c>
      <c r="B54" s="369" t="s">
        <v>349</v>
      </c>
      <c r="C54" s="360"/>
      <c r="D54" s="360"/>
      <c r="E54" s="343"/>
    </row>
    <row r="55" spans="1:5" s="487" customFormat="1" ht="12" customHeight="1" x14ac:dyDescent="0.2">
      <c r="A55" s="498" t="s">
        <v>67</v>
      </c>
      <c r="B55" s="370" t="s">
        <v>350</v>
      </c>
      <c r="C55" s="359"/>
      <c r="D55" s="359"/>
      <c r="E55" s="342"/>
    </row>
    <row r="56" spans="1:5" s="487" customFormat="1" ht="12" customHeight="1" x14ac:dyDescent="0.2">
      <c r="A56" s="498" t="s">
        <v>351</v>
      </c>
      <c r="B56" s="370" t="s">
        <v>352</v>
      </c>
      <c r="C56" s="359"/>
      <c r="D56" s="359"/>
      <c r="E56" s="342"/>
    </row>
    <row r="57" spans="1:5" s="487" customFormat="1" ht="12" customHeight="1" thickBot="1" x14ac:dyDescent="0.25">
      <c r="A57" s="499" t="s">
        <v>353</v>
      </c>
      <c r="B57" s="371" t="s">
        <v>354</v>
      </c>
      <c r="C57" s="361"/>
      <c r="D57" s="361"/>
      <c r="E57" s="344"/>
    </row>
    <row r="58" spans="1:5" s="514" customFormat="1" ht="12" customHeight="1" thickBot="1" x14ac:dyDescent="0.25">
      <c r="A58" s="331" t="s">
        <v>13</v>
      </c>
      <c r="B58" s="348" t="s">
        <v>355</v>
      </c>
      <c r="C58" s="358">
        <f>SUM(C59:C61)</f>
        <v>0</v>
      </c>
      <c r="D58" s="358">
        <f>SUM(D59:D61)</f>
        <v>0</v>
      </c>
      <c r="E58" s="341">
        <f>SUM(E59:E61)</f>
        <v>0</v>
      </c>
    </row>
    <row r="59" spans="1:5" s="514" customFormat="1" ht="12" customHeight="1" x14ac:dyDescent="0.2">
      <c r="A59" s="497" t="s">
        <v>128</v>
      </c>
      <c r="B59" s="369" t="s">
        <v>356</v>
      </c>
      <c r="C59" s="362"/>
      <c r="D59" s="362"/>
      <c r="E59" s="345"/>
    </row>
    <row r="60" spans="1:5" s="514" customFormat="1" ht="12" customHeight="1" x14ac:dyDescent="0.2">
      <c r="A60" s="498" t="s">
        <v>129</v>
      </c>
      <c r="B60" s="370" t="s">
        <v>541</v>
      </c>
      <c r="C60" s="362"/>
      <c r="D60" s="362"/>
      <c r="E60" s="345"/>
    </row>
    <row r="61" spans="1:5" s="514" customFormat="1" ht="12" customHeight="1" x14ac:dyDescent="0.2">
      <c r="A61" s="498" t="s">
        <v>153</v>
      </c>
      <c r="B61" s="370" t="s">
        <v>358</v>
      </c>
      <c r="C61" s="362"/>
      <c r="D61" s="362"/>
      <c r="E61" s="345"/>
    </row>
    <row r="62" spans="1:5" s="514" customFormat="1" ht="12" customHeight="1" thickBot="1" x14ac:dyDescent="0.25">
      <c r="A62" s="499" t="s">
        <v>359</v>
      </c>
      <c r="B62" s="371" t="s">
        <v>360</v>
      </c>
      <c r="C62" s="362"/>
      <c r="D62" s="362"/>
      <c r="E62" s="345"/>
    </row>
    <row r="63" spans="1:5" s="514" customFormat="1" ht="12" customHeight="1" thickBot="1" x14ac:dyDescent="0.25">
      <c r="A63" s="331" t="s">
        <v>14</v>
      </c>
      <c r="B63" s="327" t="s">
        <v>361</v>
      </c>
      <c r="C63" s="364">
        <f>+C8+C15+C22+C29+C36+C47+C53+C58</f>
        <v>0</v>
      </c>
      <c r="D63" s="364">
        <f>+D8+D15+D22+D29+D36+D47+D53+D58</f>
        <v>0</v>
      </c>
      <c r="E63" s="377">
        <f>+E8+E15+E22+E29+E36+E47+E53+E58</f>
        <v>0</v>
      </c>
    </row>
    <row r="64" spans="1:5" s="514" customFormat="1" ht="12" customHeight="1" thickBot="1" x14ac:dyDescent="0.2">
      <c r="A64" s="500" t="s">
        <v>539</v>
      </c>
      <c r="B64" s="348" t="s">
        <v>363</v>
      </c>
      <c r="C64" s="358">
        <f>SUM(C65:C67)</f>
        <v>0</v>
      </c>
      <c r="D64" s="358">
        <f>SUM(D65:D67)</f>
        <v>0</v>
      </c>
      <c r="E64" s="341">
        <f>SUM(E65:E67)</f>
        <v>0</v>
      </c>
    </row>
    <row r="65" spans="1:5" s="514" customFormat="1" ht="12" customHeight="1" x14ac:dyDescent="0.2">
      <c r="A65" s="497" t="s">
        <v>364</v>
      </c>
      <c r="B65" s="369" t="s">
        <v>365</v>
      </c>
      <c r="C65" s="362"/>
      <c r="D65" s="362"/>
      <c r="E65" s="345"/>
    </row>
    <row r="66" spans="1:5" s="514" customFormat="1" ht="12" customHeight="1" x14ac:dyDescent="0.2">
      <c r="A66" s="498" t="s">
        <v>366</v>
      </c>
      <c r="B66" s="370" t="s">
        <v>367</v>
      </c>
      <c r="C66" s="362"/>
      <c r="D66" s="362"/>
      <c r="E66" s="345"/>
    </row>
    <row r="67" spans="1:5" s="514" customFormat="1" ht="12" customHeight="1" thickBot="1" x14ac:dyDescent="0.25">
      <c r="A67" s="499" t="s">
        <v>368</v>
      </c>
      <c r="B67" s="493" t="s">
        <v>369</v>
      </c>
      <c r="C67" s="362"/>
      <c r="D67" s="362"/>
      <c r="E67" s="345"/>
    </row>
    <row r="68" spans="1:5" s="514" customFormat="1" ht="12" customHeight="1" thickBot="1" x14ac:dyDescent="0.2">
      <c r="A68" s="500" t="s">
        <v>370</v>
      </c>
      <c r="B68" s="348" t="s">
        <v>371</v>
      </c>
      <c r="C68" s="358">
        <f>SUM(C69:C72)</f>
        <v>0</v>
      </c>
      <c r="D68" s="358">
        <f>SUM(D69:D72)</f>
        <v>0</v>
      </c>
      <c r="E68" s="341">
        <f>SUM(E69:E72)</f>
        <v>0</v>
      </c>
    </row>
    <row r="69" spans="1:5" s="514" customFormat="1" ht="12" customHeight="1" x14ac:dyDescent="0.2">
      <c r="A69" s="497" t="s">
        <v>105</v>
      </c>
      <c r="B69" s="667" t="s">
        <v>372</v>
      </c>
      <c r="C69" s="362"/>
      <c r="D69" s="362"/>
      <c r="E69" s="345"/>
    </row>
    <row r="70" spans="1:5" s="514" customFormat="1" ht="12" customHeight="1" x14ac:dyDescent="0.2">
      <c r="A70" s="498" t="s">
        <v>106</v>
      </c>
      <c r="B70" s="667" t="s">
        <v>733</v>
      </c>
      <c r="C70" s="362"/>
      <c r="D70" s="362"/>
      <c r="E70" s="345"/>
    </row>
    <row r="71" spans="1:5" s="514" customFormat="1" ht="12" customHeight="1" x14ac:dyDescent="0.2">
      <c r="A71" s="498" t="s">
        <v>373</v>
      </c>
      <c r="B71" s="667" t="s">
        <v>374</v>
      </c>
      <c r="C71" s="362"/>
      <c r="D71" s="362"/>
      <c r="E71" s="345"/>
    </row>
    <row r="72" spans="1:5" s="514" customFormat="1" ht="12" customHeight="1" thickBot="1" x14ac:dyDescent="0.25">
      <c r="A72" s="499" t="s">
        <v>375</v>
      </c>
      <c r="B72" s="668" t="s">
        <v>734</v>
      </c>
      <c r="C72" s="362"/>
      <c r="D72" s="362"/>
      <c r="E72" s="345"/>
    </row>
    <row r="73" spans="1:5" s="514" customFormat="1" ht="12" customHeight="1" thickBot="1" x14ac:dyDescent="0.2">
      <c r="A73" s="500" t="s">
        <v>376</v>
      </c>
      <c r="B73" s="348" t="s">
        <v>377</v>
      </c>
      <c r="C73" s="358">
        <f>SUM(C74:C75)</f>
        <v>0</v>
      </c>
      <c r="D73" s="358">
        <f>SUM(D74:D75)</f>
        <v>0</v>
      </c>
      <c r="E73" s="341">
        <f>SUM(E74:E75)</f>
        <v>0</v>
      </c>
    </row>
    <row r="74" spans="1:5" s="514" customFormat="1" ht="12" customHeight="1" x14ac:dyDescent="0.2">
      <c r="A74" s="497" t="s">
        <v>378</v>
      </c>
      <c r="B74" s="369" t="s">
        <v>379</v>
      </c>
      <c r="C74" s="362"/>
      <c r="D74" s="362"/>
      <c r="E74" s="345"/>
    </row>
    <row r="75" spans="1:5" s="514" customFormat="1" ht="12" customHeight="1" thickBot="1" x14ac:dyDescent="0.25">
      <c r="A75" s="499" t="s">
        <v>380</v>
      </c>
      <c r="B75" s="371" t="s">
        <v>381</v>
      </c>
      <c r="C75" s="362"/>
      <c r="D75" s="362"/>
      <c r="E75" s="345"/>
    </row>
    <row r="76" spans="1:5" s="514" customFormat="1" ht="12" customHeight="1" thickBot="1" x14ac:dyDescent="0.2">
      <c r="A76" s="500" t="s">
        <v>382</v>
      </c>
      <c r="B76" s="348" t="s">
        <v>383</v>
      </c>
      <c r="C76" s="358">
        <f>SUM(C77:C79)</f>
        <v>0</v>
      </c>
      <c r="D76" s="358">
        <f>SUM(D77:D79)</f>
        <v>0</v>
      </c>
      <c r="E76" s="341">
        <f>SUM(E77:E79)</f>
        <v>0</v>
      </c>
    </row>
    <row r="77" spans="1:5" s="514" customFormat="1" ht="12" customHeight="1" x14ac:dyDescent="0.2">
      <c r="A77" s="497" t="s">
        <v>384</v>
      </c>
      <c r="B77" s="369" t="s">
        <v>385</v>
      </c>
      <c r="C77" s="362"/>
      <c r="D77" s="362"/>
      <c r="E77" s="345"/>
    </row>
    <row r="78" spans="1:5" s="514" customFormat="1" ht="12" customHeight="1" x14ac:dyDescent="0.2">
      <c r="A78" s="498" t="s">
        <v>386</v>
      </c>
      <c r="B78" s="370" t="s">
        <v>387</v>
      </c>
      <c r="C78" s="362"/>
      <c r="D78" s="362"/>
      <c r="E78" s="345"/>
    </row>
    <row r="79" spans="1:5" s="514" customFormat="1" ht="12" customHeight="1" thickBot="1" x14ac:dyDescent="0.25">
      <c r="A79" s="499" t="s">
        <v>388</v>
      </c>
      <c r="B79" s="669" t="s">
        <v>735</v>
      </c>
      <c r="C79" s="362"/>
      <c r="D79" s="362"/>
      <c r="E79" s="345"/>
    </row>
    <row r="80" spans="1:5" s="514" customFormat="1" ht="12" customHeight="1" thickBot="1" x14ac:dyDescent="0.2">
      <c r="A80" s="500" t="s">
        <v>389</v>
      </c>
      <c r="B80" s="348" t="s">
        <v>390</v>
      </c>
      <c r="C80" s="358">
        <f>SUM(C81:C84)</f>
        <v>0</v>
      </c>
      <c r="D80" s="358">
        <f>SUM(D81:D84)</f>
        <v>0</v>
      </c>
      <c r="E80" s="341">
        <f>SUM(E81:E84)</f>
        <v>0</v>
      </c>
    </row>
    <row r="81" spans="1:5" s="514" customFormat="1" ht="12" customHeight="1" x14ac:dyDescent="0.2">
      <c r="A81" s="501" t="s">
        <v>391</v>
      </c>
      <c r="B81" s="369" t="s">
        <v>392</v>
      </c>
      <c r="C81" s="362"/>
      <c r="D81" s="362"/>
      <c r="E81" s="345"/>
    </row>
    <row r="82" spans="1:5" s="514" customFormat="1" ht="12" customHeight="1" x14ac:dyDescent="0.2">
      <c r="A82" s="502" t="s">
        <v>393</v>
      </c>
      <c r="B82" s="370" t="s">
        <v>394</v>
      </c>
      <c r="C82" s="362"/>
      <c r="D82" s="362"/>
      <c r="E82" s="345"/>
    </row>
    <row r="83" spans="1:5" s="514" customFormat="1" ht="12" customHeight="1" x14ac:dyDescent="0.2">
      <c r="A83" s="502" t="s">
        <v>395</v>
      </c>
      <c r="B83" s="370" t="s">
        <v>396</v>
      </c>
      <c r="C83" s="362"/>
      <c r="D83" s="362"/>
      <c r="E83" s="345"/>
    </row>
    <row r="84" spans="1:5" s="514" customFormat="1" ht="12" customHeight="1" thickBot="1" x14ac:dyDescent="0.25">
      <c r="A84" s="503" t="s">
        <v>397</v>
      </c>
      <c r="B84" s="371" t="s">
        <v>398</v>
      </c>
      <c r="C84" s="362"/>
      <c r="D84" s="362"/>
      <c r="E84" s="345"/>
    </row>
    <row r="85" spans="1:5" s="514" customFormat="1" ht="12" customHeight="1" thickBot="1" x14ac:dyDescent="0.2">
      <c r="A85" s="500" t="s">
        <v>399</v>
      </c>
      <c r="B85" s="348" t="s">
        <v>400</v>
      </c>
      <c r="C85" s="383"/>
      <c r="D85" s="383"/>
      <c r="E85" s="384"/>
    </row>
    <row r="86" spans="1:5" s="514" customFormat="1" ht="12" customHeight="1" thickBot="1" x14ac:dyDescent="0.2">
      <c r="A86" s="500" t="s">
        <v>401</v>
      </c>
      <c r="B86" s="494" t="s">
        <v>402</v>
      </c>
      <c r="C86" s="364">
        <f>+C64+C68+C73+C76+C80+C85</f>
        <v>0</v>
      </c>
      <c r="D86" s="364">
        <f>+D64+D68+D73+D76+D80+D85</f>
        <v>0</v>
      </c>
      <c r="E86" s="377">
        <f>+E64+E68+E73+E76+E80+E85</f>
        <v>0</v>
      </c>
    </row>
    <row r="87" spans="1:5" s="514" customFormat="1" ht="12" customHeight="1" thickBot="1" x14ac:dyDescent="0.2">
      <c r="A87" s="504" t="s">
        <v>403</v>
      </c>
      <c r="B87" s="495" t="s">
        <v>540</v>
      </c>
      <c r="C87" s="364">
        <f>+C63+C86</f>
        <v>0</v>
      </c>
      <c r="D87" s="364">
        <f>+D63+D86</f>
        <v>0</v>
      </c>
      <c r="E87" s="676">
        <f>+E63+E86</f>
        <v>0</v>
      </c>
    </row>
    <row r="88" spans="1:5" s="514" customFormat="1" ht="15" customHeight="1" x14ac:dyDescent="0.2">
      <c r="A88" s="469"/>
      <c r="B88" s="470"/>
      <c r="C88" s="485"/>
      <c r="D88" s="485"/>
      <c r="E88" s="485"/>
    </row>
    <row r="89" spans="1:5" ht="13.5" thickBot="1" x14ac:dyDescent="0.25">
      <c r="A89" s="471"/>
      <c r="B89" s="472"/>
      <c r="C89" s="486"/>
      <c r="D89" s="486"/>
      <c r="E89" s="486"/>
    </row>
    <row r="90" spans="1:5" s="513" customFormat="1" ht="16.5" customHeight="1" thickBot="1" x14ac:dyDescent="0.25">
      <c r="A90" s="754" t="s">
        <v>42</v>
      </c>
      <c r="B90" s="755"/>
      <c r="C90" s="755"/>
      <c r="D90" s="755"/>
      <c r="E90" s="756"/>
    </row>
    <row r="91" spans="1:5" s="289" customFormat="1" ht="12" customHeight="1" thickBot="1" x14ac:dyDescent="0.25">
      <c r="A91" s="492" t="s">
        <v>6</v>
      </c>
      <c r="B91" s="330" t="s">
        <v>411</v>
      </c>
      <c r="C91" s="357">
        <f>SUM(C92:C96)</f>
        <v>0</v>
      </c>
      <c r="D91" s="357">
        <f>SUM(D92:D96)</f>
        <v>0</v>
      </c>
      <c r="E91" s="312">
        <f>SUM(E92:E96)</f>
        <v>0</v>
      </c>
    </row>
    <row r="92" spans="1:5" ht="12" customHeight="1" x14ac:dyDescent="0.2">
      <c r="A92" s="505" t="s">
        <v>68</v>
      </c>
      <c r="B92" s="316" t="s">
        <v>36</v>
      </c>
      <c r="C92" s="76"/>
      <c r="D92" s="76"/>
      <c r="E92" s="311"/>
    </row>
    <row r="93" spans="1:5" ht="12" customHeight="1" x14ac:dyDescent="0.2">
      <c r="A93" s="498" t="s">
        <v>69</v>
      </c>
      <c r="B93" s="314" t="s">
        <v>130</v>
      </c>
      <c r="C93" s="359"/>
      <c r="D93" s="359"/>
      <c r="E93" s="342"/>
    </row>
    <row r="94" spans="1:5" ht="12" customHeight="1" x14ac:dyDescent="0.2">
      <c r="A94" s="498" t="s">
        <v>70</v>
      </c>
      <c r="B94" s="314" t="s">
        <v>97</v>
      </c>
      <c r="C94" s="361"/>
      <c r="D94" s="361"/>
      <c r="E94" s="344"/>
    </row>
    <row r="95" spans="1:5" ht="12" customHeight="1" x14ac:dyDescent="0.2">
      <c r="A95" s="498" t="s">
        <v>71</v>
      </c>
      <c r="B95" s="317" t="s">
        <v>131</v>
      </c>
      <c r="C95" s="361"/>
      <c r="D95" s="361"/>
      <c r="E95" s="344"/>
    </row>
    <row r="96" spans="1:5" ht="12" customHeight="1" x14ac:dyDescent="0.2">
      <c r="A96" s="498" t="s">
        <v>80</v>
      </c>
      <c r="B96" s="325" t="s">
        <v>132</v>
      </c>
      <c r="C96" s="361"/>
      <c r="D96" s="361"/>
      <c r="E96" s="344"/>
    </row>
    <row r="97" spans="1:5" ht="12" customHeight="1" x14ac:dyDescent="0.2">
      <c r="A97" s="498" t="s">
        <v>72</v>
      </c>
      <c r="B97" s="314" t="s">
        <v>412</v>
      </c>
      <c r="C97" s="361"/>
      <c r="D97" s="361"/>
      <c r="E97" s="344"/>
    </row>
    <row r="98" spans="1:5" ht="12" customHeight="1" x14ac:dyDescent="0.2">
      <c r="A98" s="498" t="s">
        <v>73</v>
      </c>
      <c r="B98" s="337" t="s">
        <v>413</v>
      </c>
      <c r="C98" s="361"/>
      <c r="D98" s="361"/>
      <c r="E98" s="344"/>
    </row>
    <row r="99" spans="1:5" ht="12" customHeight="1" x14ac:dyDescent="0.2">
      <c r="A99" s="498" t="s">
        <v>81</v>
      </c>
      <c r="B99" s="338" t="s">
        <v>414</v>
      </c>
      <c r="C99" s="361"/>
      <c r="D99" s="361"/>
      <c r="E99" s="344"/>
    </row>
    <row r="100" spans="1:5" ht="12" customHeight="1" x14ac:dyDescent="0.2">
      <c r="A100" s="498" t="s">
        <v>82</v>
      </c>
      <c r="B100" s="338" t="s">
        <v>415</v>
      </c>
      <c r="C100" s="361"/>
      <c r="D100" s="361"/>
      <c r="E100" s="344"/>
    </row>
    <row r="101" spans="1:5" ht="12" customHeight="1" x14ac:dyDescent="0.2">
      <c r="A101" s="498" t="s">
        <v>83</v>
      </c>
      <c r="B101" s="337" t="s">
        <v>416</v>
      </c>
      <c r="C101" s="361"/>
      <c r="D101" s="361"/>
      <c r="E101" s="344"/>
    </row>
    <row r="102" spans="1:5" ht="12" customHeight="1" x14ac:dyDescent="0.2">
      <c r="A102" s="498" t="s">
        <v>84</v>
      </c>
      <c r="B102" s="337" t="s">
        <v>417</v>
      </c>
      <c r="C102" s="361"/>
      <c r="D102" s="361"/>
      <c r="E102" s="344"/>
    </row>
    <row r="103" spans="1:5" ht="12" customHeight="1" x14ac:dyDescent="0.2">
      <c r="A103" s="498" t="s">
        <v>86</v>
      </c>
      <c r="B103" s="338" t="s">
        <v>418</v>
      </c>
      <c r="C103" s="361"/>
      <c r="D103" s="361"/>
      <c r="E103" s="344"/>
    </row>
    <row r="104" spans="1:5" ht="12" customHeight="1" x14ac:dyDescent="0.2">
      <c r="A104" s="506" t="s">
        <v>133</v>
      </c>
      <c r="B104" s="339" t="s">
        <v>419</v>
      </c>
      <c r="C104" s="361"/>
      <c r="D104" s="361"/>
      <c r="E104" s="344"/>
    </row>
    <row r="105" spans="1:5" ht="12" customHeight="1" x14ac:dyDescent="0.2">
      <c r="A105" s="498" t="s">
        <v>420</v>
      </c>
      <c r="B105" s="339" t="s">
        <v>421</v>
      </c>
      <c r="C105" s="361"/>
      <c r="D105" s="361"/>
      <c r="E105" s="344"/>
    </row>
    <row r="106" spans="1:5" s="289" customFormat="1" ht="12" customHeight="1" thickBot="1" x14ac:dyDescent="0.25">
      <c r="A106" s="507" t="s">
        <v>422</v>
      </c>
      <c r="B106" s="340" t="s">
        <v>423</v>
      </c>
      <c r="C106" s="77"/>
      <c r="D106" s="77"/>
      <c r="E106" s="305"/>
    </row>
    <row r="107" spans="1:5" ht="12" customHeight="1" thickBot="1" x14ac:dyDescent="0.25">
      <c r="A107" s="331" t="s">
        <v>7</v>
      </c>
      <c r="B107" s="329" t="s">
        <v>424</v>
      </c>
      <c r="C107" s="358">
        <f>+C108+C110+C112</f>
        <v>0</v>
      </c>
      <c r="D107" s="358">
        <f>+D108+D110+D112</f>
        <v>0</v>
      </c>
      <c r="E107" s="341">
        <f>+E108+E110+E112</f>
        <v>0</v>
      </c>
    </row>
    <row r="108" spans="1:5" ht="12" customHeight="1" x14ac:dyDescent="0.2">
      <c r="A108" s="497" t="s">
        <v>74</v>
      </c>
      <c r="B108" s="314" t="s">
        <v>152</v>
      </c>
      <c r="C108" s="360"/>
      <c r="D108" s="360"/>
      <c r="E108" s="343"/>
    </row>
    <row r="109" spans="1:5" ht="12" customHeight="1" x14ac:dyDescent="0.2">
      <c r="A109" s="497" t="s">
        <v>75</v>
      </c>
      <c r="B109" s="318" t="s">
        <v>425</v>
      </c>
      <c r="C109" s="360"/>
      <c r="D109" s="360"/>
      <c r="E109" s="343"/>
    </row>
    <row r="110" spans="1:5" ht="12" customHeight="1" x14ac:dyDescent="0.2">
      <c r="A110" s="497" t="s">
        <v>76</v>
      </c>
      <c r="B110" s="318" t="s">
        <v>134</v>
      </c>
      <c r="C110" s="359"/>
      <c r="D110" s="359"/>
      <c r="E110" s="342"/>
    </row>
    <row r="111" spans="1:5" ht="12" customHeight="1" x14ac:dyDescent="0.2">
      <c r="A111" s="497" t="s">
        <v>77</v>
      </c>
      <c r="B111" s="318" t="s">
        <v>426</v>
      </c>
      <c r="C111" s="359"/>
      <c r="D111" s="359"/>
      <c r="E111" s="342"/>
    </row>
    <row r="112" spans="1:5" ht="12" customHeight="1" x14ac:dyDescent="0.2">
      <c r="A112" s="497" t="s">
        <v>78</v>
      </c>
      <c r="B112" s="350" t="s">
        <v>154</v>
      </c>
      <c r="C112" s="359"/>
      <c r="D112" s="359"/>
      <c r="E112" s="342"/>
    </row>
    <row r="113" spans="1:5" ht="12" customHeight="1" x14ac:dyDescent="0.2">
      <c r="A113" s="497" t="s">
        <v>85</v>
      </c>
      <c r="B113" s="349" t="s">
        <v>427</v>
      </c>
      <c r="C113" s="359"/>
      <c r="D113" s="359"/>
      <c r="E113" s="342"/>
    </row>
    <row r="114" spans="1:5" ht="12" customHeight="1" x14ac:dyDescent="0.2">
      <c r="A114" s="497" t="s">
        <v>87</v>
      </c>
      <c r="B114" s="365" t="s">
        <v>428</v>
      </c>
      <c r="C114" s="359"/>
      <c r="D114" s="359"/>
      <c r="E114" s="342"/>
    </row>
    <row r="115" spans="1:5" ht="12" customHeight="1" x14ac:dyDescent="0.2">
      <c r="A115" s="497" t="s">
        <v>135</v>
      </c>
      <c r="B115" s="338" t="s">
        <v>415</v>
      </c>
      <c r="C115" s="359"/>
      <c r="D115" s="359"/>
      <c r="E115" s="342"/>
    </row>
    <row r="116" spans="1:5" ht="12" customHeight="1" x14ac:dyDescent="0.2">
      <c r="A116" s="497" t="s">
        <v>136</v>
      </c>
      <c r="B116" s="338" t="s">
        <v>429</v>
      </c>
      <c r="C116" s="359"/>
      <c r="D116" s="359"/>
      <c r="E116" s="342"/>
    </row>
    <row r="117" spans="1:5" ht="12" customHeight="1" x14ac:dyDescent="0.2">
      <c r="A117" s="497" t="s">
        <v>137</v>
      </c>
      <c r="B117" s="338" t="s">
        <v>430</v>
      </c>
      <c r="C117" s="359"/>
      <c r="D117" s="359"/>
      <c r="E117" s="342"/>
    </row>
    <row r="118" spans="1:5" ht="12" customHeight="1" x14ac:dyDescent="0.2">
      <c r="A118" s="497" t="s">
        <v>431</v>
      </c>
      <c r="B118" s="338" t="s">
        <v>418</v>
      </c>
      <c r="C118" s="359"/>
      <c r="D118" s="359"/>
      <c r="E118" s="342"/>
    </row>
    <row r="119" spans="1:5" ht="12" customHeight="1" x14ac:dyDescent="0.2">
      <c r="A119" s="497" t="s">
        <v>432</v>
      </c>
      <c r="B119" s="338" t="s">
        <v>433</v>
      </c>
      <c r="C119" s="359"/>
      <c r="D119" s="359"/>
      <c r="E119" s="342"/>
    </row>
    <row r="120" spans="1:5" ht="12" customHeight="1" thickBot="1" x14ac:dyDescent="0.25">
      <c r="A120" s="506" t="s">
        <v>434</v>
      </c>
      <c r="B120" s="338" t="s">
        <v>435</v>
      </c>
      <c r="C120" s="361"/>
      <c r="D120" s="361"/>
      <c r="E120" s="344"/>
    </row>
    <row r="121" spans="1:5" ht="12" customHeight="1" thickBot="1" x14ac:dyDescent="0.25">
      <c r="A121" s="331" t="s">
        <v>8</v>
      </c>
      <c r="B121" s="334" t="s">
        <v>436</v>
      </c>
      <c r="C121" s="358">
        <f>+C122+C123</f>
        <v>0</v>
      </c>
      <c r="D121" s="358">
        <f>+D122+D123</f>
        <v>0</v>
      </c>
      <c r="E121" s="341">
        <f>+E122+E123</f>
        <v>0</v>
      </c>
    </row>
    <row r="122" spans="1:5" ht="12" customHeight="1" x14ac:dyDescent="0.2">
      <c r="A122" s="497" t="s">
        <v>57</v>
      </c>
      <c r="B122" s="315" t="s">
        <v>44</v>
      </c>
      <c r="C122" s="360"/>
      <c r="D122" s="360"/>
      <c r="E122" s="343"/>
    </row>
    <row r="123" spans="1:5" ht="12" customHeight="1" thickBot="1" x14ac:dyDescent="0.25">
      <c r="A123" s="499" t="s">
        <v>58</v>
      </c>
      <c r="B123" s="318" t="s">
        <v>45</v>
      </c>
      <c r="C123" s="361"/>
      <c r="D123" s="361"/>
      <c r="E123" s="344"/>
    </row>
    <row r="124" spans="1:5" ht="12" customHeight="1" thickBot="1" x14ac:dyDescent="0.25">
      <c r="A124" s="331" t="s">
        <v>9</v>
      </c>
      <c r="B124" s="334" t="s">
        <v>437</v>
      </c>
      <c r="C124" s="358">
        <f>+C91+C107+C121</f>
        <v>0</v>
      </c>
      <c r="D124" s="358">
        <f>+D91+D107+D121</f>
        <v>0</v>
      </c>
      <c r="E124" s="341">
        <f>+E91+E107+E121</f>
        <v>0</v>
      </c>
    </row>
    <row r="125" spans="1:5" ht="12" customHeight="1" thickBot="1" x14ac:dyDescent="0.25">
      <c r="A125" s="331" t="s">
        <v>10</v>
      </c>
      <c r="B125" s="334" t="s">
        <v>542</v>
      </c>
      <c r="C125" s="358">
        <f>+C126+C127+C128</f>
        <v>0</v>
      </c>
      <c r="D125" s="358">
        <f>+D126+D127+D128</f>
        <v>0</v>
      </c>
      <c r="E125" s="341">
        <f>+E126+E127+E128</f>
        <v>0</v>
      </c>
    </row>
    <row r="126" spans="1:5" ht="12" customHeight="1" x14ac:dyDescent="0.2">
      <c r="A126" s="497" t="s">
        <v>61</v>
      </c>
      <c r="B126" s="315" t="s">
        <v>439</v>
      </c>
      <c r="C126" s="359"/>
      <c r="D126" s="359"/>
      <c r="E126" s="342"/>
    </row>
    <row r="127" spans="1:5" ht="12" customHeight="1" x14ac:dyDescent="0.2">
      <c r="A127" s="497" t="s">
        <v>62</v>
      </c>
      <c r="B127" s="315" t="s">
        <v>440</v>
      </c>
      <c r="C127" s="359"/>
      <c r="D127" s="359"/>
      <c r="E127" s="342"/>
    </row>
    <row r="128" spans="1:5" ht="12" customHeight="1" thickBot="1" x14ac:dyDescent="0.25">
      <c r="A128" s="506" t="s">
        <v>63</v>
      </c>
      <c r="B128" s="313" t="s">
        <v>441</v>
      </c>
      <c r="C128" s="359"/>
      <c r="D128" s="359"/>
      <c r="E128" s="342"/>
    </row>
    <row r="129" spans="1:11" ht="12" customHeight="1" thickBot="1" x14ac:dyDescent="0.25">
      <c r="A129" s="331" t="s">
        <v>11</v>
      </c>
      <c r="B129" s="334" t="s">
        <v>442</v>
      </c>
      <c r="C129" s="358">
        <f>+C130+C131+C132+C133</f>
        <v>0</v>
      </c>
      <c r="D129" s="358">
        <f>+D130+D131+D132+D133</f>
        <v>0</v>
      </c>
      <c r="E129" s="341">
        <f>+E130+E131+E132+E133</f>
        <v>0</v>
      </c>
    </row>
    <row r="130" spans="1:11" ht="12" customHeight="1" x14ac:dyDescent="0.2">
      <c r="A130" s="497" t="s">
        <v>64</v>
      </c>
      <c r="B130" s="315" t="s">
        <v>443</v>
      </c>
      <c r="C130" s="359"/>
      <c r="D130" s="359"/>
      <c r="E130" s="342"/>
    </row>
    <row r="131" spans="1:11" ht="12" customHeight="1" x14ac:dyDescent="0.2">
      <c r="A131" s="497" t="s">
        <v>65</v>
      </c>
      <c r="B131" s="315" t="s">
        <v>444</v>
      </c>
      <c r="C131" s="359"/>
      <c r="D131" s="359"/>
      <c r="E131" s="342"/>
    </row>
    <row r="132" spans="1:11" ht="12" customHeight="1" x14ac:dyDescent="0.2">
      <c r="A132" s="497" t="s">
        <v>342</v>
      </c>
      <c r="B132" s="315" t="s">
        <v>445</v>
      </c>
      <c r="C132" s="359"/>
      <c r="D132" s="359"/>
      <c r="E132" s="342"/>
    </row>
    <row r="133" spans="1:11" s="289" customFormat="1" ht="12" customHeight="1" thickBot="1" x14ac:dyDescent="0.25">
      <c r="A133" s="506" t="s">
        <v>344</v>
      </c>
      <c r="B133" s="313" t="s">
        <v>446</v>
      </c>
      <c r="C133" s="359"/>
      <c r="D133" s="359"/>
      <c r="E133" s="342"/>
    </row>
    <row r="134" spans="1:11" ht="13.5" thickBot="1" x14ac:dyDescent="0.25">
      <c r="A134" s="331" t="s">
        <v>12</v>
      </c>
      <c r="B134" s="334" t="s">
        <v>659</v>
      </c>
      <c r="C134" s="364">
        <f>+C135+C136+C138+C139+C137</f>
        <v>0</v>
      </c>
      <c r="D134" s="364">
        <f>+D135+D136+D138+D139+D137</f>
        <v>0</v>
      </c>
      <c r="E134" s="377">
        <f>+E135+E136+E138+E139+E137</f>
        <v>0</v>
      </c>
      <c r="K134" s="460"/>
    </row>
    <row r="135" spans="1:11" x14ac:dyDescent="0.2">
      <c r="A135" s="497" t="s">
        <v>66</v>
      </c>
      <c r="B135" s="315" t="s">
        <v>448</v>
      </c>
      <c r="C135" s="359"/>
      <c r="D135" s="359"/>
      <c r="E135" s="342"/>
    </row>
    <row r="136" spans="1:11" ht="12" customHeight="1" x14ac:dyDescent="0.2">
      <c r="A136" s="497" t="s">
        <v>67</v>
      </c>
      <c r="B136" s="315" t="s">
        <v>449</v>
      </c>
      <c r="C136" s="359"/>
      <c r="D136" s="359"/>
      <c r="E136" s="342"/>
    </row>
    <row r="137" spans="1:11" ht="12" customHeight="1" x14ac:dyDescent="0.2">
      <c r="A137" s="497" t="s">
        <v>351</v>
      </c>
      <c r="B137" s="315" t="s">
        <v>658</v>
      </c>
      <c r="C137" s="359"/>
      <c r="D137" s="359"/>
      <c r="E137" s="342"/>
    </row>
    <row r="138" spans="1:11" s="289" customFormat="1" ht="12" customHeight="1" x14ac:dyDescent="0.2">
      <c r="A138" s="497" t="s">
        <v>353</v>
      </c>
      <c r="B138" s="315" t="s">
        <v>450</v>
      </c>
      <c r="C138" s="359"/>
      <c r="D138" s="359"/>
      <c r="E138" s="342"/>
    </row>
    <row r="139" spans="1:11" s="289" customFormat="1" ht="12" customHeight="1" thickBot="1" x14ac:dyDescent="0.25">
      <c r="A139" s="506" t="s">
        <v>657</v>
      </c>
      <c r="B139" s="313" t="s">
        <v>451</v>
      </c>
      <c r="C139" s="359"/>
      <c r="D139" s="359"/>
      <c r="E139" s="342"/>
    </row>
    <row r="140" spans="1:11" s="289" customFormat="1" ht="12" customHeight="1" thickBot="1" x14ac:dyDescent="0.25">
      <c r="A140" s="331" t="s">
        <v>13</v>
      </c>
      <c r="B140" s="334" t="s">
        <v>543</v>
      </c>
      <c r="C140" s="78">
        <f>+C141+C142+C143+C144</f>
        <v>0</v>
      </c>
      <c r="D140" s="78">
        <f>+D141+D142+D143+D144</f>
        <v>0</v>
      </c>
      <c r="E140" s="310">
        <f>+E141+E142+E143+E144</f>
        <v>0</v>
      </c>
    </row>
    <row r="141" spans="1:11" s="289" customFormat="1" ht="12" customHeight="1" x14ac:dyDescent="0.2">
      <c r="A141" s="497" t="s">
        <v>128</v>
      </c>
      <c r="B141" s="315" t="s">
        <v>453</v>
      </c>
      <c r="C141" s="359"/>
      <c r="D141" s="359"/>
      <c r="E141" s="342"/>
    </row>
    <row r="142" spans="1:11" s="289" customFormat="1" ht="12" customHeight="1" x14ac:dyDescent="0.2">
      <c r="A142" s="497" t="s">
        <v>129</v>
      </c>
      <c r="B142" s="315" t="s">
        <v>454</v>
      </c>
      <c r="C142" s="359"/>
      <c r="D142" s="359"/>
      <c r="E142" s="342"/>
    </row>
    <row r="143" spans="1:11" s="289" customFormat="1" ht="12" customHeight="1" x14ac:dyDescent="0.2">
      <c r="A143" s="497" t="s">
        <v>153</v>
      </c>
      <c r="B143" s="315" t="s">
        <v>455</v>
      </c>
      <c r="C143" s="359"/>
      <c r="D143" s="359"/>
      <c r="E143" s="342"/>
    </row>
    <row r="144" spans="1:11" ht="12.75" customHeight="1" thickBot="1" x14ac:dyDescent="0.25">
      <c r="A144" s="497" t="s">
        <v>359</v>
      </c>
      <c r="B144" s="315" t="s">
        <v>456</v>
      </c>
      <c r="C144" s="359"/>
      <c r="D144" s="359"/>
      <c r="E144" s="342"/>
    </row>
    <row r="145" spans="1:5" ht="12" customHeight="1" thickBot="1" x14ac:dyDescent="0.25">
      <c r="A145" s="331" t="s">
        <v>14</v>
      </c>
      <c r="B145" s="334" t="s">
        <v>457</v>
      </c>
      <c r="C145" s="308">
        <f>+C125+C129+C134+C140</f>
        <v>0</v>
      </c>
      <c r="D145" s="308">
        <f>+D125+D129+D134+D140</f>
        <v>0</v>
      </c>
      <c r="E145" s="309">
        <f>+E125+E129+E134+E140</f>
        <v>0</v>
      </c>
    </row>
    <row r="146" spans="1:5" ht="15" customHeight="1" thickBot="1" x14ac:dyDescent="0.25">
      <c r="A146" s="508" t="s">
        <v>15</v>
      </c>
      <c r="B146" s="354" t="s">
        <v>458</v>
      </c>
      <c r="C146" s="308">
        <f>+C124+C145</f>
        <v>0</v>
      </c>
      <c r="D146" s="308">
        <f>+D124+D145</f>
        <v>0</v>
      </c>
      <c r="E146" s="678">
        <f>+E124+E145</f>
        <v>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615" t="s">
        <v>726</v>
      </c>
      <c r="B148" s="616"/>
      <c r="C148" s="89"/>
      <c r="D148" s="90"/>
      <c r="E148" s="87"/>
    </row>
    <row r="149" spans="1:5" ht="14.25" customHeight="1" thickBot="1" x14ac:dyDescent="0.25">
      <c r="A149" s="617" t="s">
        <v>725</v>
      </c>
      <c r="B149" s="618"/>
      <c r="C149" s="89"/>
      <c r="D149" s="90"/>
      <c r="E149" s="87"/>
    </row>
  </sheetData>
  <sheetProtection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08C8-D76C-40EE-BC28-3951D91962B1}">
  <sheetPr>
    <tabColor rgb="FF92D050"/>
  </sheetPr>
  <dimension ref="A1:E58"/>
  <sheetViews>
    <sheetView zoomScaleNormal="100" zoomScaleSheetLayoutView="115" workbookViewId="0">
      <selection activeCell="F56" sqref="F56"/>
    </sheetView>
  </sheetViews>
  <sheetFormatPr defaultRowHeight="12.75" x14ac:dyDescent="0.2"/>
  <cols>
    <col min="1" max="1" width="16" style="52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674"/>
      <c r="C1" s="475"/>
      <c r="D1" s="475"/>
      <c r="E1" s="599" t="str">
        <f>+CONCATENATE("7.1. melléklet a ……/",LEFT(ÖSSZEFÜGGÉSEK!A4,4)+1,". (……) önkormányzati rendelethez")</f>
        <v>7.1.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739</v>
      </c>
      <c r="C2" s="758"/>
      <c r="D2" s="759"/>
      <c r="E2" s="534" t="s">
        <v>46</v>
      </c>
    </row>
    <row r="3" spans="1:5" s="511" customFormat="1" ht="24.75" thickBot="1" x14ac:dyDescent="0.25">
      <c r="A3" s="509" t="s">
        <v>544</v>
      </c>
      <c r="B3" s="760" t="s">
        <v>537</v>
      </c>
      <c r="C3" s="763"/>
      <c r="D3" s="764"/>
      <c r="E3" s="535" t="s">
        <v>40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'6.4.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0</v>
      </c>
      <c r="D8" s="393">
        <f>SUM(D9:D18)</f>
        <v>14461</v>
      </c>
      <c r="E8" s="531">
        <f>SUM(E9:E18)</f>
        <v>14461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82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/>
      <c r="D10" s="390"/>
      <c r="E10" s="91"/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390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390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/>
      <c r="D13" s="390"/>
      <c r="E13" s="91"/>
    </row>
    <row r="14" spans="1:5" s="487" customFormat="1" ht="12" customHeight="1" x14ac:dyDescent="0.2">
      <c r="A14" s="537" t="s">
        <v>72</v>
      </c>
      <c r="B14" s="314" t="s">
        <v>546</v>
      </c>
      <c r="C14" s="390"/>
      <c r="D14" s="390"/>
      <c r="E14" s="91"/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390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83">
        <v>10</v>
      </c>
      <c r="E16" s="519">
        <v>10</v>
      </c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390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392">
        <v>14451</v>
      </c>
      <c r="E18" s="515">
        <v>14451</v>
      </c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393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390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390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390"/>
      <c r="E22" s="91"/>
    </row>
    <row r="23" spans="1:5" s="514" customFormat="1" ht="12" customHeight="1" thickBot="1" x14ac:dyDescent="0.25">
      <c r="A23" s="537" t="s">
        <v>77</v>
      </c>
      <c r="B23" s="314" t="s">
        <v>663</v>
      </c>
      <c r="C23" s="390"/>
      <c r="D23" s="390"/>
      <c r="E23" s="91"/>
    </row>
    <row r="24" spans="1:5" s="514" customFormat="1" ht="12" customHeight="1" thickBot="1" x14ac:dyDescent="0.25">
      <c r="A24" s="524" t="s">
        <v>8</v>
      </c>
      <c r="B24" s="334" t="s">
        <v>121</v>
      </c>
      <c r="C24" s="40">
        <v>20000</v>
      </c>
      <c r="D24" s="40">
        <v>26000</v>
      </c>
      <c r="E24" s="530">
        <v>26000</v>
      </c>
    </row>
    <row r="25" spans="1:5" s="514" customFormat="1" ht="12" customHeight="1" thickBot="1" x14ac:dyDescent="0.25">
      <c r="A25" s="524" t="s">
        <v>9</v>
      </c>
      <c r="B25" s="334" t="s">
        <v>551</v>
      </c>
      <c r="C25" s="393">
        <f>SUM(C26:C27)</f>
        <v>0</v>
      </c>
      <c r="D25" s="393">
        <f>SUM(D26:D27)</f>
        <v>0</v>
      </c>
      <c r="E25" s="531">
        <f>SUM(E26:E27)</f>
        <v>0</v>
      </c>
    </row>
    <row r="26" spans="1:5" s="514" customFormat="1" ht="12" customHeight="1" x14ac:dyDescent="0.2">
      <c r="A26" s="538" t="s">
        <v>321</v>
      </c>
      <c r="B26" s="539" t="s">
        <v>549</v>
      </c>
      <c r="C26" s="79"/>
      <c r="D26" s="79"/>
      <c r="E26" s="518"/>
    </row>
    <row r="27" spans="1:5" s="514" customFormat="1" ht="12" customHeight="1" x14ac:dyDescent="0.2">
      <c r="A27" s="538" t="s">
        <v>322</v>
      </c>
      <c r="B27" s="540" t="s">
        <v>552</v>
      </c>
      <c r="C27" s="394"/>
      <c r="D27" s="394"/>
      <c r="E27" s="517"/>
    </row>
    <row r="28" spans="1:5" s="514" customFormat="1" ht="12" customHeight="1" thickBot="1" x14ac:dyDescent="0.25">
      <c r="A28" s="537" t="s">
        <v>323</v>
      </c>
      <c r="B28" s="541" t="s">
        <v>664</v>
      </c>
      <c r="C28" s="521"/>
      <c r="D28" s="521"/>
      <c r="E28" s="516"/>
    </row>
    <row r="29" spans="1:5" s="514" customFormat="1" ht="12" customHeight="1" thickBot="1" x14ac:dyDescent="0.25">
      <c r="A29" s="524" t="s">
        <v>10</v>
      </c>
      <c r="B29" s="334" t="s">
        <v>553</v>
      </c>
      <c r="C29" s="393">
        <f>SUM(C30:C32)</f>
        <v>0</v>
      </c>
      <c r="D29" s="393">
        <f>SUM(D30:D32)</f>
        <v>0</v>
      </c>
      <c r="E29" s="531">
        <f>SUM(E30:E32)</f>
        <v>0</v>
      </c>
    </row>
    <row r="30" spans="1:5" s="514" customFormat="1" ht="12" customHeight="1" x14ac:dyDescent="0.2">
      <c r="A30" s="538" t="s">
        <v>61</v>
      </c>
      <c r="B30" s="539" t="s">
        <v>340</v>
      </c>
      <c r="C30" s="79"/>
      <c r="D30" s="79"/>
      <c r="E30" s="518"/>
    </row>
    <row r="31" spans="1:5" s="514" customFormat="1" ht="12" customHeight="1" x14ac:dyDescent="0.2">
      <c r="A31" s="538" t="s">
        <v>62</v>
      </c>
      <c r="B31" s="540" t="s">
        <v>341</v>
      </c>
      <c r="C31" s="394"/>
      <c r="D31" s="394"/>
      <c r="E31" s="517"/>
    </row>
    <row r="32" spans="1:5" s="514" customFormat="1" ht="12" customHeight="1" thickBot="1" x14ac:dyDescent="0.25">
      <c r="A32" s="537" t="s">
        <v>63</v>
      </c>
      <c r="B32" s="523" t="s">
        <v>343</v>
      </c>
      <c r="C32" s="521"/>
      <c r="D32" s="521"/>
      <c r="E32" s="516"/>
    </row>
    <row r="33" spans="1:5" s="514" customFormat="1" ht="12" customHeight="1" thickBot="1" x14ac:dyDescent="0.25">
      <c r="A33" s="524" t="s">
        <v>11</v>
      </c>
      <c r="B33" s="334" t="s">
        <v>465</v>
      </c>
      <c r="C33" s="40"/>
      <c r="D33" s="40"/>
      <c r="E33" s="530"/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40"/>
      <c r="E34" s="530"/>
    </row>
    <row r="35" spans="1:5" s="487" customFormat="1" ht="12" customHeight="1" thickBot="1" x14ac:dyDescent="0.25">
      <c r="A35" s="461" t="s">
        <v>13</v>
      </c>
      <c r="B35" s="334" t="s">
        <v>665</v>
      </c>
      <c r="C35" s="393">
        <f>+C8+C19+C24+C25+C29+C33+C34</f>
        <v>20000</v>
      </c>
      <c r="D35" s="393">
        <f>+D8+D19+D24+D25+D29+D33+D34</f>
        <v>40461</v>
      </c>
      <c r="E35" s="531">
        <f>+E8+E19+E24+E25+E29+E33+E34</f>
        <v>40461</v>
      </c>
    </row>
    <row r="36" spans="1:5" s="487" customFormat="1" ht="12" customHeight="1" thickBot="1" x14ac:dyDescent="0.25">
      <c r="A36" s="526" t="s">
        <v>14</v>
      </c>
      <c r="B36" s="334" t="s">
        <v>556</v>
      </c>
      <c r="C36" s="393">
        <f>+C37+C38+C39</f>
        <v>0</v>
      </c>
      <c r="D36" s="393">
        <f>+D37+D38+D39</f>
        <v>0</v>
      </c>
      <c r="E36" s="531">
        <f>+E37+E38+E39</f>
        <v>0</v>
      </c>
    </row>
    <row r="37" spans="1:5" s="487" customFormat="1" ht="12" customHeight="1" x14ac:dyDescent="0.2">
      <c r="A37" s="538" t="s">
        <v>557</v>
      </c>
      <c r="B37" s="539" t="s">
        <v>158</v>
      </c>
      <c r="C37" s="79"/>
      <c r="D37" s="79"/>
      <c r="E37" s="518"/>
    </row>
    <row r="38" spans="1:5" s="514" customFormat="1" ht="12" customHeight="1" x14ac:dyDescent="0.2">
      <c r="A38" s="538" t="s">
        <v>558</v>
      </c>
      <c r="B38" s="540" t="s">
        <v>2</v>
      </c>
      <c r="C38" s="394"/>
      <c r="D38" s="394"/>
      <c r="E38" s="517"/>
    </row>
    <row r="39" spans="1:5" s="514" customFormat="1" ht="12" customHeight="1" thickBot="1" x14ac:dyDescent="0.25">
      <c r="A39" s="537" t="s">
        <v>559</v>
      </c>
      <c r="B39" s="523" t="s">
        <v>560</v>
      </c>
      <c r="C39" s="521"/>
      <c r="D39" s="521"/>
      <c r="E39" s="516"/>
    </row>
    <row r="40" spans="1:5" s="514" customFormat="1" ht="15" customHeight="1" thickBot="1" x14ac:dyDescent="0.25">
      <c r="A40" s="526" t="s">
        <v>15</v>
      </c>
      <c r="B40" s="527" t="s">
        <v>561</v>
      </c>
      <c r="C40" s="85">
        <f>+C35+C36</f>
        <v>20000</v>
      </c>
      <c r="D40" s="85">
        <f>+D35+D36</f>
        <v>40461</v>
      </c>
      <c r="E40" s="532">
        <f>+E35+E36</f>
        <v>40461</v>
      </c>
    </row>
    <row r="41" spans="1:5" s="514" customFormat="1" ht="15" customHeight="1" x14ac:dyDescent="0.2">
      <c r="A41" s="469"/>
      <c r="B41" s="470"/>
      <c r="C41" s="485"/>
      <c r="D41" s="485"/>
      <c r="E41" s="485"/>
    </row>
    <row r="42" spans="1:5" ht="13.5" thickBot="1" x14ac:dyDescent="0.25">
      <c r="A42" s="471"/>
      <c r="B42" s="472"/>
      <c r="C42" s="486"/>
      <c r="D42" s="486"/>
      <c r="E42" s="486"/>
    </row>
    <row r="43" spans="1:5" s="513" customFormat="1" ht="16.5" customHeight="1" thickBot="1" x14ac:dyDescent="0.25">
      <c r="A43" s="754" t="s">
        <v>42</v>
      </c>
      <c r="B43" s="755"/>
      <c r="C43" s="755"/>
      <c r="D43" s="755"/>
      <c r="E43" s="756"/>
    </row>
    <row r="44" spans="1:5" s="289" customFormat="1" ht="12" customHeight="1" thickBot="1" x14ac:dyDescent="0.25">
      <c r="A44" s="524" t="s">
        <v>6</v>
      </c>
      <c r="B44" s="334" t="s">
        <v>562</v>
      </c>
      <c r="C44" s="393">
        <f>SUM(C45:C49)</f>
        <v>51428976</v>
      </c>
      <c r="D44" s="393">
        <f>SUM(D45:D49)</f>
        <v>52942375</v>
      </c>
      <c r="E44" s="424">
        <f>SUM(E45:E49)</f>
        <v>52424744</v>
      </c>
    </row>
    <row r="45" spans="1:5" ht="12" customHeight="1" x14ac:dyDescent="0.2">
      <c r="A45" s="537" t="s">
        <v>68</v>
      </c>
      <c r="B45" s="315" t="s">
        <v>36</v>
      </c>
      <c r="C45" s="79">
        <v>31719500</v>
      </c>
      <c r="D45" s="79">
        <v>34368019</v>
      </c>
      <c r="E45" s="419">
        <v>34368019</v>
      </c>
    </row>
    <row r="46" spans="1:5" ht="12" customHeight="1" x14ac:dyDescent="0.2">
      <c r="A46" s="537" t="s">
        <v>69</v>
      </c>
      <c r="B46" s="314" t="s">
        <v>130</v>
      </c>
      <c r="C46" s="387">
        <v>7187276</v>
      </c>
      <c r="D46" s="387">
        <v>8088552</v>
      </c>
      <c r="E46" s="420">
        <v>8088552</v>
      </c>
    </row>
    <row r="47" spans="1:5" ht="12" customHeight="1" x14ac:dyDescent="0.2">
      <c r="A47" s="537" t="s">
        <v>70</v>
      </c>
      <c r="B47" s="314" t="s">
        <v>97</v>
      </c>
      <c r="C47" s="387">
        <v>12522200</v>
      </c>
      <c r="D47" s="387">
        <v>10485804</v>
      </c>
      <c r="E47" s="420">
        <v>9968173</v>
      </c>
    </row>
    <row r="48" spans="1:5" ht="12" customHeight="1" x14ac:dyDescent="0.2">
      <c r="A48" s="537" t="s">
        <v>71</v>
      </c>
      <c r="B48" s="314" t="s">
        <v>131</v>
      </c>
      <c r="C48" s="387"/>
      <c r="D48" s="387"/>
      <c r="E48" s="420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420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1270000</v>
      </c>
      <c r="D50" s="393">
        <f>SUM(D51:D53)</f>
        <v>330817</v>
      </c>
      <c r="E50" s="424">
        <f>SUM(E51:E53)</f>
        <v>330817</v>
      </c>
    </row>
    <row r="51" spans="1:5" s="289" customFormat="1" ht="12" customHeight="1" x14ac:dyDescent="0.2">
      <c r="A51" s="537" t="s">
        <v>74</v>
      </c>
      <c r="B51" s="315" t="s">
        <v>152</v>
      </c>
      <c r="C51" s="79">
        <v>1270000</v>
      </c>
      <c r="D51" s="79">
        <v>330817</v>
      </c>
      <c r="E51" s="419">
        <v>330817</v>
      </c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420"/>
    </row>
    <row r="53" spans="1:5" ht="12" customHeight="1" x14ac:dyDescent="0.2">
      <c r="A53" s="537" t="s">
        <v>76</v>
      </c>
      <c r="B53" s="314" t="s">
        <v>43</v>
      </c>
      <c r="C53" s="387"/>
      <c r="D53" s="387"/>
      <c r="E53" s="420"/>
    </row>
    <row r="54" spans="1:5" ht="12" customHeight="1" thickBot="1" x14ac:dyDescent="0.25">
      <c r="A54" s="537" t="s">
        <v>77</v>
      </c>
      <c r="B54" s="314" t="s">
        <v>666</v>
      </c>
      <c r="C54" s="387"/>
      <c r="D54" s="387"/>
      <c r="E54" s="420"/>
    </row>
    <row r="55" spans="1:5" ht="12" customHeight="1" thickBot="1" x14ac:dyDescent="0.25">
      <c r="A55" s="524" t="s">
        <v>8</v>
      </c>
      <c r="B55" s="528" t="s">
        <v>564</v>
      </c>
      <c r="C55" s="393">
        <f>+C44+C50</f>
        <v>52698976</v>
      </c>
      <c r="D55" s="393">
        <f>+D44+D50</f>
        <v>53273192</v>
      </c>
      <c r="E55" s="424">
        <f>+E44+E50</f>
        <v>52755561</v>
      </c>
    </row>
    <row r="56" spans="1:5" ht="13.5" thickBot="1" x14ac:dyDescent="0.25">
      <c r="C56" s="533"/>
      <c r="D56" s="533"/>
      <c r="E56" s="533"/>
    </row>
    <row r="57" spans="1:5" ht="15" customHeight="1" thickBot="1" x14ac:dyDescent="0.25">
      <c r="A57" s="615" t="s">
        <v>726</v>
      </c>
      <c r="B57" s="616"/>
      <c r="C57" s="89"/>
      <c r="D57" s="89"/>
      <c r="E57" s="522"/>
    </row>
    <row r="58" spans="1:5" ht="14.25" customHeight="1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8C5F-6505-4B2F-BE5C-E9B6E7E96BEF}">
  <sheetPr>
    <tabColor rgb="FF92D050"/>
  </sheetPr>
  <dimension ref="A1:E58"/>
  <sheetViews>
    <sheetView zoomScaleNormal="100" zoomScaleSheetLayoutView="115" workbookViewId="0">
      <selection activeCell="G44" sqref="G44"/>
    </sheetView>
  </sheetViews>
  <sheetFormatPr defaultRowHeight="12.75" x14ac:dyDescent="0.2"/>
  <cols>
    <col min="1" max="1" width="16" style="52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+CONCATENATE("7.2. melléklet a ……/",LEFT(ÖSSZEFÜGGÉSEK!A4,4)+1,". (……) önkormányzati rendelethez")</f>
        <v>7.2.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739</v>
      </c>
      <c r="C2" s="758"/>
      <c r="D2" s="759"/>
      <c r="E2" s="534" t="s">
        <v>46</v>
      </c>
    </row>
    <row r="3" spans="1:5" s="511" customFormat="1" ht="24.75" thickBot="1" x14ac:dyDescent="0.25">
      <c r="A3" s="509" t="s">
        <v>544</v>
      </c>
      <c r="B3" s="760" t="s">
        <v>660</v>
      </c>
      <c r="C3" s="763"/>
      <c r="D3" s="764"/>
      <c r="E3" s="535" t="s">
        <v>46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'7.1.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0</v>
      </c>
      <c r="D8" s="393">
        <f>SUM(D9:D18)</f>
        <v>14461</v>
      </c>
      <c r="E8" s="531">
        <f>SUM(E9:E18)</f>
        <v>14461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82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/>
      <c r="D10" s="390"/>
      <c r="E10" s="91"/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390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390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/>
      <c r="D13" s="390"/>
      <c r="E13" s="91"/>
    </row>
    <row r="14" spans="1:5" s="487" customFormat="1" ht="12" customHeight="1" x14ac:dyDescent="0.2">
      <c r="A14" s="537" t="s">
        <v>72</v>
      </c>
      <c r="B14" s="314" t="s">
        <v>546</v>
      </c>
      <c r="C14" s="390"/>
      <c r="D14" s="390"/>
      <c r="E14" s="91"/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390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83">
        <v>10</v>
      </c>
      <c r="E16" s="519">
        <v>10</v>
      </c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390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392">
        <v>14451</v>
      </c>
      <c r="E18" s="515">
        <v>14451</v>
      </c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393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390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390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390"/>
      <c r="E22" s="91"/>
    </row>
    <row r="23" spans="1:5" s="514" customFormat="1" ht="12" customHeight="1" thickBot="1" x14ac:dyDescent="0.25">
      <c r="A23" s="537" t="s">
        <v>77</v>
      </c>
      <c r="B23" s="314" t="s">
        <v>663</v>
      </c>
      <c r="C23" s="390"/>
      <c r="D23" s="390"/>
      <c r="E23" s="91"/>
    </row>
    <row r="24" spans="1:5" s="514" customFormat="1" ht="12" customHeight="1" thickBot="1" x14ac:dyDescent="0.25">
      <c r="A24" s="524" t="s">
        <v>8</v>
      </c>
      <c r="B24" s="334" t="s">
        <v>121</v>
      </c>
      <c r="C24" s="40">
        <v>20000</v>
      </c>
      <c r="D24" s="40">
        <v>26000</v>
      </c>
      <c r="E24" s="530">
        <v>26000</v>
      </c>
    </row>
    <row r="25" spans="1:5" s="514" customFormat="1" ht="12" customHeight="1" thickBot="1" x14ac:dyDescent="0.25">
      <c r="A25" s="524" t="s">
        <v>9</v>
      </c>
      <c r="B25" s="334" t="s">
        <v>551</v>
      </c>
      <c r="C25" s="393">
        <f>SUM(C26:C27)</f>
        <v>0</v>
      </c>
      <c r="D25" s="393">
        <f>SUM(D26:D27)</f>
        <v>0</v>
      </c>
      <c r="E25" s="531">
        <f>SUM(E26:E27)</f>
        <v>0</v>
      </c>
    </row>
    <row r="26" spans="1:5" s="514" customFormat="1" ht="12" customHeight="1" x14ac:dyDescent="0.2">
      <c r="A26" s="538" t="s">
        <v>321</v>
      </c>
      <c r="B26" s="539" t="s">
        <v>549</v>
      </c>
      <c r="C26" s="79"/>
      <c r="D26" s="79"/>
      <c r="E26" s="518"/>
    </row>
    <row r="27" spans="1:5" s="514" customFormat="1" ht="12" customHeight="1" x14ac:dyDescent="0.2">
      <c r="A27" s="538" t="s">
        <v>322</v>
      </c>
      <c r="B27" s="540" t="s">
        <v>552</v>
      </c>
      <c r="C27" s="394"/>
      <c r="D27" s="394"/>
      <c r="E27" s="517"/>
    </row>
    <row r="28" spans="1:5" s="514" customFormat="1" ht="12" customHeight="1" thickBot="1" x14ac:dyDescent="0.25">
      <c r="A28" s="537" t="s">
        <v>323</v>
      </c>
      <c r="B28" s="541" t="s">
        <v>664</v>
      </c>
      <c r="C28" s="521"/>
      <c r="D28" s="521"/>
      <c r="E28" s="516"/>
    </row>
    <row r="29" spans="1:5" s="514" customFormat="1" ht="12" customHeight="1" thickBot="1" x14ac:dyDescent="0.25">
      <c r="A29" s="524" t="s">
        <v>10</v>
      </c>
      <c r="B29" s="334" t="s">
        <v>553</v>
      </c>
      <c r="C29" s="393">
        <f>SUM(C30:C32)</f>
        <v>0</v>
      </c>
      <c r="D29" s="393">
        <f>SUM(D30:D32)</f>
        <v>0</v>
      </c>
      <c r="E29" s="531">
        <f>SUM(E30:E32)</f>
        <v>0</v>
      </c>
    </row>
    <row r="30" spans="1:5" s="514" customFormat="1" ht="12" customHeight="1" x14ac:dyDescent="0.2">
      <c r="A30" s="538" t="s">
        <v>61</v>
      </c>
      <c r="B30" s="539" t="s">
        <v>340</v>
      </c>
      <c r="C30" s="79"/>
      <c r="D30" s="79"/>
      <c r="E30" s="518"/>
    </row>
    <row r="31" spans="1:5" s="514" customFormat="1" ht="12" customHeight="1" x14ac:dyDescent="0.2">
      <c r="A31" s="538" t="s">
        <v>62</v>
      </c>
      <c r="B31" s="540" t="s">
        <v>341</v>
      </c>
      <c r="C31" s="394"/>
      <c r="D31" s="394"/>
      <c r="E31" s="517"/>
    </row>
    <row r="32" spans="1:5" s="514" customFormat="1" ht="12" customHeight="1" thickBot="1" x14ac:dyDescent="0.25">
      <c r="A32" s="537" t="s">
        <v>63</v>
      </c>
      <c r="B32" s="523" t="s">
        <v>343</v>
      </c>
      <c r="C32" s="521"/>
      <c r="D32" s="521"/>
      <c r="E32" s="516"/>
    </row>
    <row r="33" spans="1:5" s="514" customFormat="1" ht="12" customHeight="1" thickBot="1" x14ac:dyDescent="0.25">
      <c r="A33" s="524" t="s">
        <v>11</v>
      </c>
      <c r="B33" s="334" t="s">
        <v>465</v>
      </c>
      <c r="C33" s="40"/>
      <c r="D33" s="40"/>
      <c r="E33" s="530"/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40"/>
      <c r="E34" s="530"/>
    </row>
    <row r="35" spans="1:5" s="487" customFormat="1" ht="12" customHeight="1" thickBot="1" x14ac:dyDescent="0.25">
      <c r="A35" s="461" t="s">
        <v>13</v>
      </c>
      <c r="B35" s="334" t="s">
        <v>665</v>
      </c>
      <c r="C35" s="393">
        <f>+C8+C19+C24+C25+C29+C33+C34</f>
        <v>20000</v>
      </c>
      <c r="D35" s="393">
        <f>+D8+D19+D24+D25+D29+D33+D34</f>
        <v>40461</v>
      </c>
      <c r="E35" s="531">
        <f>+E8+E19+E24+E25+E29+E33+E34</f>
        <v>40461</v>
      </c>
    </row>
    <row r="36" spans="1:5" s="487" customFormat="1" ht="12" customHeight="1" thickBot="1" x14ac:dyDescent="0.25">
      <c r="A36" s="526" t="s">
        <v>14</v>
      </c>
      <c r="B36" s="334" t="s">
        <v>556</v>
      </c>
      <c r="C36" s="393">
        <f>+C37+C38+C39</f>
        <v>0</v>
      </c>
      <c r="D36" s="393">
        <f>+D37+D38+D39</f>
        <v>0</v>
      </c>
      <c r="E36" s="531">
        <f>+E37+E38+E39</f>
        <v>0</v>
      </c>
    </row>
    <row r="37" spans="1:5" s="487" customFormat="1" ht="12" customHeight="1" x14ac:dyDescent="0.2">
      <c r="A37" s="538" t="s">
        <v>557</v>
      </c>
      <c r="B37" s="539" t="s">
        <v>158</v>
      </c>
      <c r="C37" s="79"/>
      <c r="D37" s="79"/>
      <c r="E37" s="518"/>
    </row>
    <row r="38" spans="1:5" s="514" customFormat="1" ht="12" customHeight="1" x14ac:dyDescent="0.2">
      <c r="A38" s="538" t="s">
        <v>558</v>
      </c>
      <c r="B38" s="540" t="s">
        <v>2</v>
      </c>
      <c r="C38" s="394"/>
      <c r="D38" s="394"/>
      <c r="E38" s="517"/>
    </row>
    <row r="39" spans="1:5" s="514" customFormat="1" ht="12" customHeight="1" thickBot="1" x14ac:dyDescent="0.25">
      <c r="A39" s="537" t="s">
        <v>559</v>
      </c>
      <c r="B39" s="523" t="s">
        <v>560</v>
      </c>
      <c r="C39" s="521"/>
      <c r="D39" s="521"/>
      <c r="E39" s="516"/>
    </row>
    <row r="40" spans="1:5" s="514" customFormat="1" ht="15" customHeight="1" thickBot="1" x14ac:dyDescent="0.25">
      <c r="A40" s="526" t="s">
        <v>15</v>
      </c>
      <c r="B40" s="527" t="s">
        <v>561</v>
      </c>
      <c r="C40" s="85">
        <f>+C35+C36</f>
        <v>20000</v>
      </c>
      <c r="D40" s="85">
        <f>+D35+D36</f>
        <v>40461</v>
      </c>
      <c r="E40" s="532">
        <f>+E35+E36</f>
        <v>40461</v>
      </c>
    </row>
    <row r="41" spans="1:5" s="514" customFormat="1" ht="15" customHeight="1" x14ac:dyDescent="0.2">
      <c r="A41" s="469"/>
      <c r="B41" s="470"/>
      <c r="C41" s="485"/>
      <c r="D41" s="485"/>
      <c r="E41" s="485"/>
    </row>
    <row r="42" spans="1:5" ht="13.5" thickBot="1" x14ac:dyDescent="0.25">
      <c r="A42" s="471"/>
      <c r="B42" s="472"/>
      <c r="C42" s="486"/>
      <c r="D42" s="486"/>
      <c r="E42" s="486"/>
    </row>
    <row r="43" spans="1:5" s="513" customFormat="1" ht="16.5" customHeight="1" thickBot="1" x14ac:dyDescent="0.25">
      <c r="A43" s="754" t="s">
        <v>42</v>
      </c>
      <c r="B43" s="755"/>
      <c r="C43" s="755"/>
      <c r="D43" s="755"/>
      <c r="E43" s="756"/>
    </row>
    <row r="44" spans="1:5" s="289" customFormat="1" ht="12" customHeight="1" thickBot="1" x14ac:dyDescent="0.25">
      <c r="A44" s="524" t="s">
        <v>6</v>
      </c>
      <c r="B44" s="334" t="s">
        <v>562</v>
      </c>
      <c r="C44" s="393">
        <f>SUM(C45:C49)</f>
        <v>51428976</v>
      </c>
      <c r="D44" s="393">
        <f>SUM(D45:D49)</f>
        <v>52942375</v>
      </c>
      <c r="E44" s="424">
        <f>SUM(E45:E49)</f>
        <v>52424744</v>
      </c>
    </row>
    <row r="45" spans="1:5" ht="12" customHeight="1" x14ac:dyDescent="0.2">
      <c r="A45" s="537" t="s">
        <v>68</v>
      </c>
      <c r="B45" s="315" t="s">
        <v>36</v>
      </c>
      <c r="C45" s="79">
        <v>31719500</v>
      </c>
      <c r="D45" s="79">
        <v>34368019</v>
      </c>
      <c r="E45" s="419">
        <v>34368019</v>
      </c>
    </row>
    <row r="46" spans="1:5" ht="12" customHeight="1" x14ac:dyDescent="0.2">
      <c r="A46" s="537" t="s">
        <v>69</v>
      </c>
      <c r="B46" s="314" t="s">
        <v>130</v>
      </c>
      <c r="C46" s="387">
        <v>7187276</v>
      </c>
      <c r="D46" s="387">
        <v>8088552</v>
      </c>
      <c r="E46" s="420">
        <v>8088552</v>
      </c>
    </row>
    <row r="47" spans="1:5" ht="12" customHeight="1" x14ac:dyDescent="0.2">
      <c r="A47" s="537" t="s">
        <v>70</v>
      </c>
      <c r="B47" s="314" t="s">
        <v>97</v>
      </c>
      <c r="C47" s="387">
        <v>12522200</v>
      </c>
      <c r="D47" s="387">
        <v>10485804</v>
      </c>
      <c r="E47" s="420">
        <v>9968173</v>
      </c>
    </row>
    <row r="48" spans="1:5" ht="12" customHeight="1" x14ac:dyDescent="0.2">
      <c r="A48" s="537" t="s">
        <v>71</v>
      </c>
      <c r="B48" s="314" t="s">
        <v>131</v>
      </c>
      <c r="C48" s="387"/>
      <c r="D48" s="387"/>
      <c r="E48" s="420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420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1270000</v>
      </c>
      <c r="D50" s="393">
        <f>SUM(D51:D53)</f>
        <v>330817</v>
      </c>
      <c r="E50" s="424">
        <f>SUM(E51:E53)</f>
        <v>330817</v>
      </c>
    </row>
    <row r="51" spans="1:5" s="289" customFormat="1" ht="12" customHeight="1" x14ac:dyDescent="0.2">
      <c r="A51" s="537" t="s">
        <v>74</v>
      </c>
      <c r="B51" s="315" t="s">
        <v>152</v>
      </c>
      <c r="C51" s="79">
        <v>1270000</v>
      </c>
      <c r="D51" s="79">
        <v>330817</v>
      </c>
      <c r="E51" s="419">
        <v>330817</v>
      </c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420"/>
    </row>
    <row r="53" spans="1:5" ht="12" customHeight="1" x14ac:dyDescent="0.2">
      <c r="A53" s="537" t="s">
        <v>76</v>
      </c>
      <c r="B53" s="314" t="s">
        <v>43</v>
      </c>
      <c r="C53" s="387"/>
      <c r="D53" s="387"/>
      <c r="E53" s="420"/>
    </row>
    <row r="54" spans="1:5" ht="12" customHeight="1" thickBot="1" x14ac:dyDescent="0.25">
      <c r="A54" s="537" t="s">
        <v>77</v>
      </c>
      <c r="B54" s="314" t="s">
        <v>666</v>
      </c>
      <c r="C54" s="387"/>
      <c r="D54" s="387"/>
      <c r="E54" s="420"/>
    </row>
    <row r="55" spans="1:5" ht="12" customHeight="1" thickBot="1" x14ac:dyDescent="0.25">
      <c r="A55" s="524" t="s">
        <v>8</v>
      </c>
      <c r="B55" s="528" t="s">
        <v>564</v>
      </c>
      <c r="C55" s="393">
        <f>+C44+C50</f>
        <v>52698976</v>
      </c>
      <c r="D55" s="393">
        <f>+D44+D50</f>
        <v>53273192</v>
      </c>
      <c r="E55" s="424">
        <f>+E44+E50</f>
        <v>52755561</v>
      </c>
    </row>
    <row r="56" spans="1:5" ht="13.5" thickBot="1" x14ac:dyDescent="0.25">
      <c r="C56" s="533"/>
      <c r="D56" s="533"/>
      <c r="E56" s="533"/>
    </row>
    <row r="57" spans="1:5" ht="15" customHeight="1" thickBot="1" x14ac:dyDescent="0.25">
      <c r="A57" s="615" t="s">
        <v>726</v>
      </c>
      <c r="B57" s="616"/>
      <c r="C57" s="89"/>
      <c r="D57" s="89"/>
      <c r="E57" s="522"/>
    </row>
    <row r="58" spans="1:5" ht="14.25" customHeight="1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00F67-838C-48D7-BDEF-EFA23A6ED68D}">
  <sheetPr>
    <tabColor rgb="FF92D050"/>
  </sheetPr>
  <dimension ref="A1:E58"/>
  <sheetViews>
    <sheetView zoomScaleNormal="100" zoomScaleSheetLayoutView="115" workbookViewId="0">
      <selection activeCell="I6" sqref="I6"/>
    </sheetView>
  </sheetViews>
  <sheetFormatPr defaultRowHeight="12.75" x14ac:dyDescent="0.2"/>
  <cols>
    <col min="1" max="1" width="16" style="52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+CONCATENATE("7.3. melléklet a ……/",LEFT(ÖSSZEFÜGGÉSEK!A4,4)+1,". (……) önkormányzati rendelethez")</f>
        <v>7.3.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739</v>
      </c>
      <c r="C2" s="758"/>
      <c r="D2" s="759"/>
      <c r="E2" s="534" t="s">
        <v>46</v>
      </c>
    </row>
    <row r="3" spans="1:5" s="511" customFormat="1" ht="24.75" thickBot="1" x14ac:dyDescent="0.25">
      <c r="A3" s="509" t="s">
        <v>544</v>
      </c>
      <c r="B3" s="760" t="s">
        <v>667</v>
      </c>
      <c r="C3" s="763"/>
      <c r="D3" s="764"/>
      <c r="E3" s="535" t="s">
        <v>47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'7.2.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0</v>
      </c>
      <c r="D8" s="393">
        <f>SUM(D9:D18)</f>
        <v>0</v>
      </c>
      <c r="E8" s="531">
        <f>SUM(E9:E18)</f>
        <v>0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82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/>
      <c r="D10" s="390"/>
      <c r="E10" s="91"/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390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390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/>
      <c r="D13" s="390"/>
      <c r="E13" s="91"/>
    </row>
    <row r="14" spans="1:5" s="487" customFormat="1" ht="12" customHeight="1" x14ac:dyDescent="0.2">
      <c r="A14" s="537" t="s">
        <v>72</v>
      </c>
      <c r="B14" s="314" t="s">
        <v>546</v>
      </c>
      <c r="C14" s="390"/>
      <c r="D14" s="390"/>
      <c r="E14" s="91"/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390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83"/>
      <c r="E16" s="519"/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390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392"/>
      <c r="E18" s="515"/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393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390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390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390"/>
      <c r="E22" s="91"/>
    </row>
    <row r="23" spans="1:5" s="514" customFormat="1" ht="12" customHeight="1" thickBot="1" x14ac:dyDescent="0.25">
      <c r="A23" s="537" t="s">
        <v>77</v>
      </c>
      <c r="B23" s="314" t="s">
        <v>663</v>
      </c>
      <c r="C23" s="390"/>
      <c r="D23" s="390"/>
      <c r="E23" s="91"/>
    </row>
    <row r="24" spans="1:5" s="514" customFormat="1" ht="12" customHeight="1" thickBot="1" x14ac:dyDescent="0.25">
      <c r="A24" s="524" t="s">
        <v>8</v>
      </c>
      <c r="B24" s="334" t="s">
        <v>121</v>
      </c>
      <c r="C24" s="40"/>
      <c r="D24" s="40"/>
      <c r="E24" s="530"/>
    </row>
    <row r="25" spans="1:5" s="514" customFormat="1" ht="12" customHeight="1" thickBot="1" x14ac:dyDescent="0.25">
      <c r="A25" s="524" t="s">
        <v>9</v>
      </c>
      <c r="B25" s="334" t="s">
        <v>551</v>
      </c>
      <c r="C25" s="393">
        <f>SUM(C26:C27)</f>
        <v>0</v>
      </c>
      <c r="D25" s="393">
        <f>SUM(D26:D27)</f>
        <v>0</v>
      </c>
      <c r="E25" s="531">
        <f>SUM(E26:E27)</f>
        <v>0</v>
      </c>
    </row>
    <row r="26" spans="1:5" s="514" customFormat="1" ht="12" customHeight="1" x14ac:dyDescent="0.2">
      <c r="A26" s="538" t="s">
        <v>321</v>
      </c>
      <c r="B26" s="539" t="s">
        <v>549</v>
      </c>
      <c r="C26" s="79"/>
      <c r="D26" s="79"/>
      <c r="E26" s="518"/>
    </row>
    <row r="27" spans="1:5" s="514" customFormat="1" ht="12" customHeight="1" x14ac:dyDescent="0.2">
      <c r="A27" s="538" t="s">
        <v>322</v>
      </c>
      <c r="B27" s="540" t="s">
        <v>552</v>
      </c>
      <c r="C27" s="394"/>
      <c r="D27" s="394"/>
      <c r="E27" s="517"/>
    </row>
    <row r="28" spans="1:5" s="514" customFormat="1" ht="12" customHeight="1" thickBot="1" x14ac:dyDescent="0.25">
      <c r="A28" s="537" t="s">
        <v>323</v>
      </c>
      <c r="B28" s="541" t="s">
        <v>664</v>
      </c>
      <c r="C28" s="521"/>
      <c r="D28" s="521"/>
      <c r="E28" s="516"/>
    </row>
    <row r="29" spans="1:5" s="514" customFormat="1" ht="12" customHeight="1" thickBot="1" x14ac:dyDescent="0.25">
      <c r="A29" s="524" t="s">
        <v>10</v>
      </c>
      <c r="B29" s="334" t="s">
        <v>553</v>
      </c>
      <c r="C29" s="393">
        <f>SUM(C30:C32)</f>
        <v>0</v>
      </c>
      <c r="D29" s="393">
        <f>SUM(D30:D32)</f>
        <v>0</v>
      </c>
      <c r="E29" s="531">
        <f>SUM(E30:E32)</f>
        <v>0</v>
      </c>
    </row>
    <row r="30" spans="1:5" s="514" customFormat="1" ht="12" customHeight="1" x14ac:dyDescent="0.2">
      <c r="A30" s="538" t="s">
        <v>61</v>
      </c>
      <c r="B30" s="539" t="s">
        <v>340</v>
      </c>
      <c r="C30" s="79"/>
      <c r="D30" s="79"/>
      <c r="E30" s="518"/>
    </row>
    <row r="31" spans="1:5" s="514" customFormat="1" ht="12" customHeight="1" x14ac:dyDescent="0.2">
      <c r="A31" s="538" t="s">
        <v>62</v>
      </c>
      <c r="B31" s="540" t="s">
        <v>341</v>
      </c>
      <c r="C31" s="394"/>
      <c r="D31" s="394"/>
      <c r="E31" s="517"/>
    </row>
    <row r="32" spans="1:5" s="514" customFormat="1" ht="12" customHeight="1" thickBot="1" x14ac:dyDescent="0.25">
      <c r="A32" s="537" t="s">
        <v>63</v>
      </c>
      <c r="B32" s="523" t="s">
        <v>343</v>
      </c>
      <c r="C32" s="521"/>
      <c r="D32" s="521"/>
      <c r="E32" s="516"/>
    </row>
    <row r="33" spans="1:5" s="514" customFormat="1" ht="12" customHeight="1" thickBot="1" x14ac:dyDescent="0.25">
      <c r="A33" s="524" t="s">
        <v>11</v>
      </c>
      <c r="B33" s="334" t="s">
        <v>465</v>
      </c>
      <c r="C33" s="40"/>
      <c r="D33" s="40"/>
      <c r="E33" s="530"/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40"/>
      <c r="E34" s="530"/>
    </row>
    <row r="35" spans="1:5" s="487" customFormat="1" ht="12" customHeight="1" thickBot="1" x14ac:dyDescent="0.25">
      <c r="A35" s="461" t="s">
        <v>13</v>
      </c>
      <c r="B35" s="334" t="s">
        <v>665</v>
      </c>
      <c r="C35" s="393">
        <f>+C8+C19+C24+C25+C29+C33+C34</f>
        <v>0</v>
      </c>
      <c r="D35" s="393">
        <f>+D8+D19+D24+D25+D29+D33+D34</f>
        <v>0</v>
      </c>
      <c r="E35" s="531">
        <f>+E8+E19+E24+E25+E29+E33+E34</f>
        <v>0</v>
      </c>
    </row>
    <row r="36" spans="1:5" s="487" customFormat="1" ht="12" customHeight="1" thickBot="1" x14ac:dyDescent="0.25">
      <c r="A36" s="526" t="s">
        <v>14</v>
      </c>
      <c r="B36" s="334" t="s">
        <v>556</v>
      </c>
      <c r="C36" s="393">
        <f>+C37+C38+C39</f>
        <v>0</v>
      </c>
      <c r="D36" s="393">
        <f>+D37+D38+D39</f>
        <v>0</v>
      </c>
      <c r="E36" s="531">
        <f>+E37+E38+E39</f>
        <v>0</v>
      </c>
    </row>
    <row r="37" spans="1:5" s="487" customFormat="1" ht="12" customHeight="1" x14ac:dyDescent="0.2">
      <c r="A37" s="538" t="s">
        <v>557</v>
      </c>
      <c r="B37" s="539" t="s">
        <v>158</v>
      </c>
      <c r="C37" s="79"/>
      <c r="D37" s="79"/>
      <c r="E37" s="518"/>
    </row>
    <row r="38" spans="1:5" s="514" customFormat="1" ht="12" customHeight="1" x14ac:dyDescent="0.2">
      <c r="A38" s="538" t="s">
        <v>558</v>
      </c>
      <c r="B38" s="540" t="s">
        <v>2</v>
      </c>
      <c r="C38" s="394"/>
      <c r="D38" s="394"/>
      <c r="E38" s="517"/>
    </row>
    <row r="39" spans="1:5" s="514" customFormat="1" ht="12" customHeight="1" thickBot="1" x14ac:dyDescent="0.25">
      <c r="A39" s="537" t="s">
        <v>559</v>
      </c>
      <c r="B39" s="523" t="s">
        <v>560</v>
      </c>
      <c r="C39" s="521"/>
      <c r="D39" s="521"/>
      <c r="E39" s="516"/>
    </row>
    <row r="40" spans="1:5" s="514" customFormat="1" ht="15" customHeight="1" thickBot="1" x14ac:dyDescent="0.25">
      <c r="A40" s="526" t="s">
        <v>15</v>
      </c>
      <c r="B40" s="527" t="s">
        <v>561</v>
      </c>
      <c r="C40" s="85">
        <f>+C35+C36</f>
        <v>0</v>
      </c>
      <c r="D40" s="85">
        <f>+D35+D36</f>
        <v>0</v>
      </c>
      <c r="E40" s="679">
        <f>+E35+E36</f>
        <v>0</v>
      </c>
    </row>
    <row r="41" spans="1:5" s="514" customFormat="1" ht="15" customHeight="1" x14ac:dyDescent="0.2">
      <c r="A41" s="469"/>
      <c r="B41" s="470"/>
      <c r="C41" s="485"/>
      <c r="D41" s="485"/>
      <c r="E41" s="485"/>
    </row>
    <row r="42" spans="1:5" ht="13.5" thickBot="1" x14ac:dyDescent="0.25">
      <c r="A42" s="471"/>
      <c r="B42" s="472"/>
      <c r="C42" s="486"/>
      <c r="D42" s="486"/>
      <c r="E42" s="486"/>
    </row>
    <row r="43" spans="1:5" s="513" customFormat="1" ht="16.5" customHeight="1" thickBot="1" x14ac:dyDescent="0.25">
      <c r="A43" s="754" t="s">
        <v>42</v>
      </c>
      <c r="B43" s="755"/>
      <c r="C43" s="755"/>
      <c r="D43" s="755"/>
      <c r="E43" s="756"/>
    </row>
    <row r="44" spans="1:5" s="289" customFormat="1" ht="12" customHeight="1" thickBot="1" x14ac:dyDescent="0.25">
      <c r="A44" s="524" t="s">
        <v>6</v>
      </c>
      <c r="B44" s="334" t="s">
        <v>562</v>
      </c>
      <c r="C44" s="393">
        <f>SUM(C45:C49)</f>
        <v>0</v>
      </c>
      <c r="D44" s="393">
        <f>SUM(D45:D49)</f>
        <v>0</v>
      </c>
      <c r="E44" s="424">
        <f>SUM(E45:E49)</f>
        <v>0</v>
      </c>
    </row>
    <row r="45" spans="1:5" ht="12" customHeight="1" x14ac:dyDescent="0.2">
      <c r="A45" s="537" t="s">
        <v>68</v>
      </c>
      <c r="B45" s="315" t="s">
        <v>36</v>
      </c>
      <c r="C45" s="79"/>
      <c r="D45" s="79"/>
      <c r="E45" s="419"/>
    </row>
    <row r="46" spans="1:5" ht="12" customHeight="1" x14ac:dyDescent="0.2">
      <c r="A46" s="537" t="s">
        <v>69</v>
      </c>
      <c r="B46" s="314" t="s">
        <v>130</v>
      </c>
      <c r="C46" s="387"/>
      <c r="D46" s="387"/>
      <c r="E46" s="420"/>
    </row>
    <row r="47" spans="1:5" ht="12" customHeight="1" x14ac:dyDescent="0.2">
      <c r="A47" s="537" t="s">
        <v>70</v>
      </c>
      <c r="B47" s="314" t="s">
        <v>97</v>
      </c>
      <c r="C47" s="387"/>
      <c r="D47" s="387"/>
      <c r="E47" s="420"/>
    </row>
    <row r="48" spans="1:5" ht="12" customHeight="1" x14ac:dyDescent="0.2">
      <c r="A48" s="537" t="s">
        <v>71</v>
      </c>
      <c r="B48" s="314" t="s">
        <v>131</v>
      </c>
      <c r="C48" s="387"/>
      <c r="D48" s="387"/>
      <c r="E48" s="420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420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0</v>
      </c>
      <c r="D50" s="393">
        <f>SUM(D51:D53)</f>
        <v>0</v>
      </c>
      <c r="E50" s="424">
        <f>SUM(E51:E53)</f>
        <v>0</v>
      </c>
    </row>
    <row r="51" spans="1:5" s="289" customFormat="1" ht="12" customHeight="1" x14ac:dyDescent="0.2">
      <c r="A51" s="537" t="s">
        <v>74</v>
      </c>
      <c r="B51" s="315" t="s">
        <v>152</v>
      </c>
      <c r="C51" s="79"/>
      <c r="D51" s="79"/>
      <c r="E51" s="419"/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420"/>
    </row>
    <row r="53" spans="1:5" ht="12" customHeight="1" x14ac:dyDescent="0.2">
      <c r="A53" s="537" t="s">
        <v>76</v>
      </c>
      <c r="B53" s="314" t="s">
        <v>43</v>
      </c>
      <c r="C53" s="387"/>
      <c r="D53" s="387"/>
      <c r="E53" s="420"/>
    </row>
    <row r="54" spans="1:5" ht="12" customHeight="1" thickBot="1" x14ac:dyDescent="0.25">
      <c r="A54" s="537" t="s">
        <v>77</v>
      </c>
      <c r="B54" s="314" t="s">
        <v>666</v>
      </c>
      <c r="C54" s="387"/>
      <c r="D54" s="387"/>
      <c r="E54" s="420"/>
    </row>
    <row r="55" spans="1:5" ht="12" customHeight="1" thickBot="1" x14ac:dyDescent="0.25">
      <c r="A55" s="524" t="s">
        <v>8</v>
      </c>
      <c r="B55" s="528" t="s">
        <v>564</v>
      </c>
      <c r="C55" s="393">
        <f>+C44+C50</f>
        <v>0</v>
      </c>
      <c r="D55" s="393">
        <f>+D44+D50</f>
        <v>0</v>
      </c>
      <c r="E55" s="680">
        <f>+E44+E50</f>
        <v>0</v>
      </c>
    </row>
    <row r="56" spans="1:5" ht="13.5" thickBot="1" x14ac:dyDescent="0.25">
      <c r="C56" s="533"/>
      <c r="D56" s="533"/>
      <c r="E56" s="533"/>
    </row>
    <row r="57" spans="1:5" ht="15" customHeight="1" thickBot="1" x14ac:dyDescent="0.25">
      <c r="A57" s="615" t="s">
        <v>726</v>
      </c>
      <c r="B57" s="616"/>
      <c r="C57" s="89"/>
      <c r="D57" s="89"/>
      <c r="E57" s="522"/>
    </row>
    <row r="58" spans="1:5" ht="14.25" customHeight="1" thickBot="1" x14ac:dyDescent="0.25">
      <c r="A58" s="617" t="s">
        <v>725</v>
      </c>
      <c r="B58" s="618"/>
      <c r="C58" s="89"/>
      <c r="D58" s="89"/>
      <c r="E58" s="522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395D-CE18-4214-8A78-78109FA210C4}">
  <sheetPr>
    <tabColor rgb="FF92D050"/>
  </sheetPr>
  <dimension ref="A1:E58"/>
  <sheetViews>
    <sheetView zoomScaleNormal="100" zoomScaleSheetLayoutView="115" workbookViewId="0">
      <selection activeCell="J46" sqref="J46"/>
    </sheetView>
  </sheetViews>
  <sheetFormatPr defaultRowHeight="12.75" x14ac:dyDescent="0.2"/>
  <cols>
    <col min="1" max="1" width="16" style="52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+CONCATENATE("7.4. melléklet a ……/",LEFT(ÖSSZEFÜGGÉSEK!A4,4)+1,". (……) önkormányzati rendelethez")</f>
        <v>7.4.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739</v>
      </c>
      <c r="C2" s="758"/>
      <c r="D2" s="759"/>
      <c r="E2" s="534" t="s">
        <v>46</v>
      </c>
    </row>
    <row r="3" spans="1:5" s="511" customFormat="1" ht="24.75" thickBot="1" x14ac:dyDescent="0.25">
      <c r="A3" s="509" t="s">
        <v>544</v>
      </c>
      <c r="B3" s="760" t="s">
        <v>662</v>
      </c>
      <c r="C3" s="763"/>
      <c r="D3" s="764"/>
      <c r="E3" s="535" t="s">
        <v>48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'7.3.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0</v>
      </c>
      <c r="D8" s="393">
        <f>SUM(D9:D18)</f>
        <v>0</v>
      </c>
      <c r="E8" s="531">
        <f>SUM(E9:E18)</f>
        <v>0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82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/>
      <c r="D10" s="390"/>
      <c r="E10" s="91"/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390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390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/>
      <c r="D13" s="390"/>
      <c r="E13" s="91"/>
    </row>
    <row r="14" spans="1:5" s="487" customFormat="1" ht="12" customHeight="1" x14ac:dyDescent="0.2">
      <c r="A14" s="537" t="s">
        <v>72</v>
      </c>
      <c r="B14" s="314" t="s">
        <v>546</v>
      </c>
      <c r="C14" s="390"/>
      <c r="D14" s="390"/>
      <c r="E14" s="91"/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390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83"/>
      <c r="E16" s="519"/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390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392"/>
      <c r="E18" s="515"/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393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390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390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390"/>
      <c r="E22" s="91"/>
    </row>
    <row r="23" spans="1:5" s="514" customFormat="1" ht="12" customHeight="1" thickBot="1" x14ac:dyDescent="0.25">
      <c r="A23" s="537" t="s">
        <v>77</v>
      </c>
      <c r="B23" s="314" t="s">
        <v>663</v>
      </c>
      <c r="C23" s="390"/>
      <c r="D23" s="390"/>
      <c r="E23" s="91"/>
    </row>
    <row r="24" spans="1:5" s="514" customFormat="1" ht="12" customHeight="1" thickBot="1" x14ac:dyDescent="0.25">
      <c r="A24" s="524" t="s">
        <v>8</v>
      </c>
      <c r="B24" s="334" t="s">
        <v>121</v>
      </c>
      <c r="C24" s="40"/>
      <c r="D24" s="40"/>
      <c r="E24" s="530"/>
    </row>
    <row r="25" spans="1:5" s="514" customFormat="1" ht="12" customHeight="1" thickBot="1" x14ac:dyDescent="0.25">
      <c r="A25" s="524" t="s">
        <v>9</v>
      </c>
      <c r="B25" s="334" t="s">
        <v>551</v>
      </c>
      <c r="C25" s="393">
        <f>SUM(C26:C27)</f>
        <v>0</v>
      </c>
      <c r="D25" s="393">
        <f>SUM(D26:D27)</f>
        <v>0</v>
      </c>
      <c r="E25" s="531">
        <f>SUM(E26:E27)</f>
        <v>0</v>
      </c>
    </row>
    <row r="26" spans="1:5" s="514" customFormat="1" ht="12" customHeight="1" x14ac:dyDescent="0.2">
      <c r="A26" s="538" t="s">
        <v>321</v>
      </c>
      <c r="B26" s="539" t="s">
        <v>549</v>
      </c>
      <c r="C26" s="79"/>
      <c r="D26" s="79"/>
      <c r="E26" s="518"/>
    </row>
    <row r="27" spans="1:5" s="514" customFormat="1" ht="12" customHeight="1" x14ac:dyDescent="0.2">
      <c r="A27" s="538" t="s">
        <v>322</v>
      </c>
      <c r="B27" s="540" t="s">
        <v>552</v>
      </c>
      <c r="C27" s="394"/>
      <c r="D27" s="394"/>
      <c r="E27" s="517"/>
    </row>
    <row r="28" spans="1:5" s="514" customFormat="1" ht="12" customHeight="1" thickBot="1" x14ac:dyDescent="0.25">
      <c r="A28" s="537" t="s">
        <v>323</v>
      </c>
      <c r="B28" s="541" t="s">
        <v>664</v>
      </c>
      <c r="C28" s="521"/>
      <c r="D28" s="521"/>
      <c r="E28" s="516"/>
    </row>
    <row r="29" spans="1:5" s="514" customFormat="1" ht="12" customHeight="1" thickBot="1" x14ac:dyDescent="0.25">
      <c r="A29" s="524" t="s">
        <v>10</v>
      </c>
      <c r="B29" s="334" t="s">
        <v>553</v>
      </c>
      <c r="C29" s="393">
        <f>SUM(C30:C32)</f>
        <v>0</v>
      </c>
      <c r="D29" s="393">
        <f>SUM(D30:D32)</f>
        <v>0</v>
      </c>
      <c r="E29" s="531">
        <f>SUM(E30:E32)</f>
        <v>0</v>
      </c>
    </row>
    <row r="30" spans="1:5" s="514" customFormat="1" ht="12" customHeight="1" x14ac:dyDescent="0.2">
      <c r="A30" s="538" t="s">
        <v>61</v>
      </c>
      <c r="B30" s="539" t="s">
        <v>340</v>
      </c>
      <c r="C30" s="79"/>
      <c r="D30" s="79"/>
      <c r="E30" s="518"/>
    </row>
    <row r="31" spans="1:5" s="514" customFormat="1" ht="12" customHeight="1" x14ac:dyDescent="0.2">
      <c r="A31" s="538" t="s">
        <v>62</v>
      </c>
      <c r="B31" s="540" t="s">
        <v>341</v>
      </c>
      <c r="C31" s="394"/>
      <c r="D31" s="394"/>
      <c r="E31" s="517"/>
    </row>
    <row r="32" spans="1:5" s="514" customFormat="1" ht="12" customHeight="1" thickBot="1" x14ac:dyDescent="0.25">
      <c r="A32" s="537" t="s">
        <v>63</v>
      </c>
      <c r="B32" s="523" t="s">
        <v>343</v>
      </c>
      <c r="C32" s="521"/>
      <c r="D32" s="521"/>
      <c r="E32" s="516"/>
    </row>
    <row r="33" spans="1:5" s="514" customFormat="1" ht="12" customHeight="1" thickBot="1" x14ac:dyDescent="0.25">
      <c r="A33" s="524" t="s">
        <v>11</v>
      </c>
      <c r="B33" s="334" t="s">
        <v>465</v>
      </c>
      <c r="C33" s="40"/>
      <c r="D33" s="40"/>
      <c r="E33" s="530"/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40"/>
      <c r="E34" s="530"/>
    </row>
    <row r="35" spans="1:5" s="487" customFormat="1" ht="12" customHeight="1" thickBot="1" x14ac:dyDescent="0.25">
      <c r="A35" s="461" t="s">
        <v>13</v>
      </c>
      <c r="B35" s="334" t="s">
        <v>665</v>
      </c>
      <c r="C35" s="393">
        <f>+C8+C19+C24+C25+C29+C33+C34</f>
        <v>0</v>
      </c>
      <c r="D35" s="393">
        <f>+D8+D19+D24+D25+D29+D33+D34</f>
        <v>0</v>
      </c>
      <c r="E35" s="531">
        <f>+E8+E19+E24+E25+E29+E33+E34</f>
        <v>0</v>
      </c>
    </row>
    <row r="36" spans="1:5" s="487" customFormat="1" ht="12" customHeight="1" thickBot="1" x14ac:dyDescent="0.25">
      <c r="A36" s="526" t="s">
        <v>14</v>
      </c>
      <c r="B36" s="334" t="s">
        <v>556</v>
      </c>
      <c r="C36" s="393">
        <f>+C37+C38+C39</f>
        <v>0</v>
      </c>
      <c r="D36" s="393">
        <f>+D37+D38+D39</f>
        <v>0</v>
      </c>
      <c r="E36" s="531">
        <f>+E37+E38+E39</f>
        <v>0</v>
      </c>
    </row>
    <row r="37" spans="1:5" s="487" customFormat="1" ht="12" customHeight="1" x14ac:dyDescent="0.2">
      <c r="A37" s="538" t="s">
        <v>557</v>
      </c>
      <c r="B37" s="539" t="s">
        <v>158</v>
      </c>
      <c r="C37" s="79"/>
      <c r="D37" s="79"/>
      <c r="E37" s="518"/>
    </row>
    <row r="38" spans="1:5" s="514" customFormat="1" ht="12" customHeight="1" x14ac:dyDescent="0.2">
      <c r="A38" s="538" t="s">
        <v>558</v>
      </c>
      <c r="B38" s="540" t="s">
        <v>2</v>
      </c>
      <c r="C38" s="394"/>
      <c r="D38" s="394"/>
      <c r="E38" s="517"/>
    </row>
    <row r="39" spans="1:5" s="514" customFormat="1" ht="12" customHeight="1" thickBot="1" x14ac:dyDescent="0.25">
      <c r="A39" s="537" t="s">
        <v>559</v>
      </c>
      <c r="B39" s="523" t="s">
        <v>560</v>
      </c>
      <c r="C39" s="521"/>
      <c r="D39" s="521"/>
      <c r="E39" s="516"/>
    </row>
    <row r="40" spans="1:5" s="514" customFormat="1" ht="15" customHeight="1" thickBot="1" x14ac:dyDescent="0.25">
      <c r="A40" s="526" t="s">
        <v>15</v>
      </c>
      <c r="B40" s="527" t="s">
        <v>561</v>
      </c>
      <c r="C40" s="85">
        <f>+C35+C36</f>
        <v>0</v>
      </c>
      <c r="D40" s="85">
        <f>+D35+D36</f>
        <v>0</v>
      </c>
      <c r="E40" s="679">
        <f>+E35+E36</f>
        <v>0</v>
      </c>
    </row>
    <row r="41" spans="1:5" s="514" customFormat="1" ht="15" customHeight="1" x14ac:dyDescent="0.2">
      <c r="A41" s="469"/>
      <c r="B41" s="470"/>
      <c r="C41" s="485"/>
      <c r="D41" s="485"/>
      <c r="E41" s="485"/>
    </row>
    <row r="42" spans="1:5" ht="13.5" thickBot="1" x14ac:dyDescent="0.25">
      <c r="A42" s="471"/>
      <c r="B42" s="472"/>
      <c r="C42" s="486"/>
      <c r="D42" s="486"/>
      <c r="E42" s="486"/>
    </row>
    <row r="43" spans="1:5" s="513" customFormat="1" ht="16.5" customHeight="1" thickBot="1" x14ac:dyDescent="0.25">
      <c r="A43" s="754" t="s">
        <v>42</v>
      </c>
      <c r="B43" s="755"/>
      <c r="C43" s="755"/>
      <c r="D43" s="755"/>
      <c r="E43" s="756"/>
    </row>
    <row r="44" spans="1:5" s="289" customFormat="1" ht="12" customHeight="1" thickBot="1" x14ac:dyDescent="0.25">
      <c r="A44" s="524" t="s">
        <v>6</v>
      </c>
      <c r="B44" s="334" t="s">
        <v>562</v>
      </c>
      <c r="C44" s="393">
        <f>SUM(C45:C49)</f>
        <v>0</v>
      </c>
      <c r="D44" s="393">
        <f>SUM(D45:D49)</f>
        <v>0</v>
      </c>
      <c r="E44" s="424">
        <f>SUM(E45:E49)</f>
        <v>0</v>
      </c>
    </row>
    <row r="45" spans="1:5" ht="12" customHeight="1" x14ac:dyDescent="0.2">
      <c r="A45" s="537" t="s">
        <v>68</v>
      </c>
      <c r="B45" s="315" t="s">
        <v>36</v>
      </c>
      <c r="C45" s="79"/>
      <c r="D45" s="79"/>
      <c r="E45" s="419"/>
    </row>
    <row r="46" spans="1:5" ht="12" customHeight="1" x14ac:dyDescent="0.2">
      <c r="A46" s="537" t="s">
        <v>69</v>
      </c>
      <c r="B46" s="314" t="s">
        <v>130</v>
      </c>
      <c r="C46" s="387"/>
      <c r="D46" s="387"/>
      <c r="E46" s="420"/>
    </row>
    <row r="47" spans="1:5" ht="12" customHeight="1" x14ac:dyDescent="0.2">
      <c r="A47" s="537" t="s">
        <v>70</v>
      </c>
      <c r="B47" s="314" t="s">
        <v>97</v>
      </c>
      <c r="C47" s="387"/>
      <c r="D47" s="387"/>
      <c r="E47" s="420"/>
    </row>
    <row r="48" spans="1:5" ht="12" customHeight="1" x14ac:dyDescent="0.2">
      <c r="A48" s="537" t="s">
        <v>71</v>
      </c>
      <c r="B48" s="314" t="s">
        <v>131</v>
      </c>
      <c r="C48" s="387"/>
      <c r="D48" s="387"/>
      <c r="E48" s="420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420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0</v>
      </c>
      <c r="D50" s="393">
        <f>SUM(D51:D53)</f>
        <v>0</v>
      </c>
      <c r="E50" s="424">
        <f>SUM(E51:E53)</f>
        <v>0</v>
      </c>
    </row>
    <row r="51" spans="1:5" s="289" customFormat="1" ht="12" customHeight="1" x14ac:dyDescent="0.2">
      <c r="A51" s="537" t="s">
        <v>74</v>
      </c>
      <c r="B51" s="315" t="s">
        <v>152</v>
      </c>
      <c r="C51" s="79"/>
      <c r="D51" s="79"/>
      <c r="E51" s="419"/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420"/>
    </row>
    <row r="53" spans="1:5" ht="12" customHeight="1" x14ac:dyDescent="0.2">
      <c r="A53" s="537" t="s">
        <v>76</v>
      </c>
      <c r="B53" s="314" t="s">
        <v>43</v>
      </c>
      <c r="C53" s="387"/>
      <c r="D53" s="387"/>
      <c r="E53" s="420"/>
    </row>
    <row r="54" spans="1:5" ht="12" customHeight="1" thickBot="1" x14ac:dyDescent="0.25">
      <c r="A54" s="537" t="s">
        <v>77</v>
      </c>
      <c r="B54" s="314" t="s">
        <v>666</v>
      </c>
      <c r="C54" s="387"/>
      <c r="D54" s="387"/>
      <c r="E54" s="420"/>
    </row>
    <row r="55" spans="1:5" ht="12" customHeight="1" thickBot="1" x14ac:dyDescent="0.25">
      <c r="A55" s="524" t="s">
        <v>8</v>
      </c>
      <c r="B55" s="528" t="s">
        <v>564</v>
      </c>
      <c r="C55" s="393">
        <f>+C44+C50</f>
        <v>0</v>
      </c>
      <c r="D55" s="393">
        <f>+D44+D50</f>
        <v>0</v>
      </c>
      <c r="E55" s="680">
        <f>+E44+E50</f>
        <v>0</v>
      </c>
    </row>
    <row r="56" spans="1:5" ht="13.5" thickBot="1" x14ac:dyDescent="0.25">
      <c r="C56" s="533"/>
      <c r="D56" s="533"/>
      <c r="E56" s="533"/>
    </row>
    <row r="57" spans="1:5" ht="15" customHeight="1" thickBot="1" x14ac:dyDescent="0.25">
      <c r="A57" s="615" t="s">
        <v>726</v>
      </c>
      <c r="B57" s="616"/>
      <c r="C57" s="89"/>
      <c r="D57" s="89"/>
      <c r="E57" s="522"/>
    </row>
    <row r="58" spans="1:5" ht="14.25" customHeight="1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9E45-6A34-44F9-8CD1-A5F3A5E87299}">
  <sheetPr>
    <tabColor rgb="FF92D050"/>
  </sheetPr>
  <dimension ref="A1:E58"/>
  <sheetViews>
    <sheetView zoomScaleNormal="100" zoomScaleSheetLayoutView="145" workbookViewId="0">
      <selection activeCell="F53" sqref="F53"/>
    </sheetView>
  </sheetViews>
  <sheetFormatPr defaultRowHeight="12.75" x14ac:dyDescent="0.2"/>
  <cols>
    <col min="1" max="1" width="18.6640625" style="529" customWidth="1"/>
    <col min="2" max="2" width="62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+CONCATENATE("8.1. melléklet a ……/",LEFT(ÖSSZEFÜGGÉSEK!A4,4)+1,". (……) önkormányzati rendelethez")</f>
        <v>8.1.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740</v>
      </c>
      <c r="C2" s="758"/>
      <c r="D2" s="759"/>
      <c r="E2" s="534" t="s">
        <v>47</v>
      </c>
    </row>
    <row r="3" spans="1:5" s="511" customFormat="1" ht="24.75" thickBot="1" x14ac:dyDescent="0.25">
      <c r="A3" s="509" t="s">
        <v>143</v>
      </c>
      <c r="B3" s="760" t="s">
        <v>537</v>
      </c>
      <c r="C3" s="763"/>
      <c r="D3" s="764"/>
      <c r="E3" s="535" t="s">
        <v>40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'7.4. sz. mell'!E4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11409120</v>
      </c>
      <c r="D8" s="554">
        <f>SUM(D9:D18)</f>
        <v>12530518</v>
      </c>
      <c r="E8" s="531">
        <f>SUM(E9:E18)</f>
        <v>12488970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555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>
        <v>100000</v>
      </c>
      <c r="D10" s="556">
        <v>9006567</v>
      </c>
      <c r="E10" s="91">
        <v>8984110</v>
      </c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556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556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>
        <v>8968600</v>
      </c>
      <c r="D13" s="556">
        <v>899188</v>
      </c>
      <c r="E13" s="91">
        <v>888930</v>
      </c>
    </row>
    <row r="14" spans="1:5" s="487" customFormat="1" ht="12" customHeight="1" x14ac:dyDescent="0.2">
      <c r="A14" s="537" t="s">
        <v>72</v>
      </c>
      <c r="B14" s="314" t="s">
        <v>546</v>
      </c>
      <c r="C14" s="390">
        <v>2340520</v>
      </c>
      <c r="D14" s="556">
        <v>2600257</v>
      </c>
      <c r="E14" s="91">
        <v>2591424</v>
      </c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556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557">
        <v>6</v>
      </c>
      <c r="E16" s="519">
        <v>6</v>
      </c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556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92">
        <v>24500</v>
      </c>
      <c r="E18" s="515">
        <v>24500</v>
      </c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554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556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556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556"/>
      <c r="E22" s="91"/>
    </row>
    <row r="23" spans="1:5" s="487" customFormat="1" ht="12" customHeight="1" thickBot="1" x14ac:dyDescent="0.25">
      <c r="A23" s="537" t="s">
        <v>77</v>
      </c>
      <c r="B23" s="314" t="s">
        <v>668</v>
      </c>
      <c r="C23" s="390"/>
      <c r="D23" s="556"/>
      <c r="E23" s="91"/>
    </row>
    <row r="24" spans="1:5" s="487" customFormat="1" ht="12" customHeight="1" thickBot="1" x14ac:dyDescent="0.25">
      <c r="A24" s="524" t="s">
        <v>8</v>
      </c>
      <c r="B24" s="334" t="s">
        <v>121</v>
      </c>
      <c r="C24" s="40"/>
      <c r="D24" s="558"/>
      <c r="E24" s="530"/>
    </row>
    <row r="25" spans="1:5" s="487" customFormat="1" ht="12" customHeight="1" thickBot="1" x14ac:dyDescent="0.25">
      <c r="A25" s="524" t="s">
        <v>9</v>
      </c>
      <c r="B25" s="334" t="s">
        <v>551</v>
      </c>
      <c r="C25" s="393">
        <f>+C26+C27</f>
        <v>0</v>
      </c>
      <c r="D25" s="554">
        <f>+D26+D27</f>
        <v>0</v>
      </c>
      <c r="E25" s="531">
        <f>+E26+E27</f>
        <v>0</v>
      </c>
    </row>
    <row r="26" spans="1:5" s="487" customFormat="1" ht="12" customHeight="1" x14ac:dyDescent="0.2">
      <c r="A26" s="538" t="s">
        <v>321</v>
      </c>
      <c r="B26" s="539" t="s">
        <v>549</v>
      </c>
      <c r="C26" s="79"/>
      <c r="D26" s="545"/>
      <c r="E26" s="518"/>
    </row>
    <row r="27" spans="1:5" s="487" customFormat="1" ht="12" customHeight="1" x14ac:dyDescent="0.2">
      <c r="A27" s="538" t="s">
        <v>322</v>
      </c>
      <c r="B27" s="540" t="s">
        <v>552</v>
      </c>
      <c r="C27" s="394"/>
      <c r="D27" s="559"/>
      <c r="E27" s="517"/>
    </row>
    <row r="28" spans="1:5" s="487" customFormat="1" ht="12" customHeight="1" thickBot="1" x14ac:dyDescent="0.25">
      <c r="A28" s="537" t="s">
        <v>323</v>
      </c>
      <c r="B28" s="541" t="s">
        <v>669</v>
      </c>
      <c r="C28" s="521"/>
      <c r="D28" s="560"/>
      <c r="E28" s="516"/>
    </row>
    <row r="29" spans="1:5" s="487" customFormat="1" ht="12" customHeight="1" thickBot="1" x14ac:dyDescent="0.25">
      <c r="A29" s="524" t="s">
        <v>10</v>
      </c>
      <c r="B29" s="334" t="s">
        <v>553</v>
      </c>
      <c r="C29" s="393">
        <f>+C30+C31+C32</f>
        <v>0</v>
      </c>
      <c r="D29" s="554">
        <f>+D30+D31+D32</f>
        <v>0</v>
      </c>
      <c r="E29" s="531">
        <f>+E30+E31+E32</f>
        <v>0</v>
      </c>
    </row>
    <row r="30" spans="1:5" s="487" customFormat="1" ht="12" customHeight="1" x14ac:dyDescent="0.2">
      <c r="A30" s="538" t="s">
        <v>61</v>
      </c>
      <c r="B30" s="539" t="s">
        <v>340</v>
      </c>
      <c r="C30" s="79"/>
      <c r="D30" s="545"/>
      <c r="E30" s="518"/>
    </row>
    <row r="31" spans="1:5" s="487" customFormat="1" ht="12" customHeight="1" x14ac:dyDescent="0.2">
      <c r="A31" s="538" t="s">
        <v>62</v>
      </c>
      <c r="B31" s="540" t="s">
        <v>341</v>
      </c>
      <c r="C31" s="394"/>
      <c r="D31" s="559"/>
      <c r="E31" s="517"/>
    </row>
    <row r="32" spans="1:5" s="487" customFormat="1" ht="12" customHeight="1" thickBot="1" x14ac:dyDescent="0.25">
      <c r="A32" s="537" t="s">
        <v>63</v>
      </c>
      <c r="B32" s="523" t="s">
        <v>343</v>
      </c>
      <c r="C32" s="521"/>
      <c r="D32" s="560"/>
      <c r="E32" s="516"/>
    </row>
    <row r="33" spans="1:5" s="487" customFormat="1" ht="12" customHeight="1" thickBot="1" x14ac:dyDescent="0.25">
      <c r="A33" s="524" t="s">
        <v>11</v>
      </c>
      <c r="B33" s="334" t="s">
        <v>465</v>
      </c>
      <c r="C33" s="40"/>
      <c r="D33" s="558">
        <v>233500</v>
      </c>
      <c r="E33" s="530">
        <v>233500</v>
      </c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558"/>
      <c r="E34" s="530"/>
    </row>
    <row r="35" spans="1:5" s="487" customFormat="1" ht="12" customHeight="1" thickBot="1" x14ac:dyDescent="0.25">
      <c r="A35" s="461" t="s">
        <v>13</v>
      </c>
      <c r="B35" s="334" t="s">
        <v>555</v>
      </c>
      <c r="C35" s="393">
        <f>+C8+C19+C24+C25+C29+C33+C34</f>
        <v>11409120</v>
      </c>
      <c r="D35" s="554">
        <f>+D8+D19+D24+D25+D29+D33+D34</f>
        <v>12764018</v>
      </c>
      <c r="E35" s="531">
        <f>+E8+E19+E24+E25+E29+E33+E34</f>
        <v>12722470</v>
      </c>
    </row>
    <row r="36" spans="1:5" s="514" customFormat="1" ht="12" customHeight="1" thickBot="1" x14ac:dyDescent="0.25">
      <c r="A36" s="526" t="s">
        <v>14</v>
      </c>
      <c r="B36" s="334" t="s">
        <v>556</v>
      </c>
      <c r="C36" s="393">
        <f>+C37+C38+C39</f>
        <v>83708199</v>
      </c>
      <c r="D36" s="554">
        <f>+D37+D38+D39</f>
        <v>79548595</v>
      </c>
      <c r="E36" s="531">
        <f>+E37+E38+E39</f>
        <v>79548595</v>
      </c>
    </row>
    <row r="37" spans="1:5" s="514" customFormat="1" ht="15" customHeight="1" x14ac:dyDescent="0.2">
      <c r="A37" s="538" t="s">
        <v>557</v>
      </c>
      <c r="B37" s="539" t="s">
        <v>158</v>
      </c>
      <c r="C37" s="79">
        <v>151432</v>
      </c>
      <c r="D37" s="545">
        <v>151365</v>
      </c>
      <c r="E37" s="518">
        <v>151365</v>
      </c>
    </row>
    <row r="38" spans="1:5" s="514" customFormat="1" ht="15" customHeight="1" x14ac:dyDescent="0.2">
      <c r="A38" s="538" t="s">
        <v>558</v>
      </c>
      <c r="B38" s="540" t="s">
        <v>2</v>
      </c>
      <c r="C38" s="394"/>
      <c r="D38" s="559"/>
      <c r="E38" s="517"/>
    </row>
    <row r="39" spans="1:5" ht="13.5" thickBot="1" x14ac:dyDescent="0.25">
      <c r="A39" s="537" t="s">
        <v>559</v>
      </c>
      <c r="B39" s="523" t="s">
        <v>560</v>
      </c>
      <c r="C39" s="521">
        <v>83556767</v>
      </c>
      <c r="D39" s="560">
        <v>79397230</v>
      </c>
      <c r="E39" s="516">
        <v>79397230</v>
      </c>
    </row>
    <row r="40" spans="1:5" s="513" customFormat="1" ht="16.5" customHeight="1" thickBot="1" x14ac:dyDescent="0.25">
      <c r="A40" s="526" t="s">
        <v>15</v>
      </c>
      <c r="B40" s="527" t="s">
        <v>561</v>
      </c>
      <c r="C40" s="85">
        <f>+C35+C36</f>
        <v>95117319</v>
      </c>
      <c r="D40" s="561">
        <f>+D35+D36</f>
        <v>92312613</v>
      </c>
      <c r="E40" s="532">
        <f>+E35+E36</f>
        <v>92271065</v>
      </c>
    </row>
    <row r="41" spans="1:5" s="289" customFormat="1" ht="12" customHeight="1" x14ac:dyDescent="0.2">
      <c r="A41" s="469"/>
      <c r="B41" s="470"/>
      <c r="C41" s="485"/>
      <c r="D41" s="485"/>
      <c r="E41" s="485"/>
    </row>
    <row r="42" spans="1:5" ht="12" customHeight="1" thickBot="1" x14ac:dyDescent="0.25">
      <c r="A42" s="471"/>
      <c r="B42" s="472"/>
      <c r="C42" s="486"/>
      <c r="D42" s="486"/>
      <c r="E42" s="486"/>
    </row>
    <row r="43" spans="1:5" ht="12" customHeight="1" thickBot="1" x14ac:dyDescent="0.25">
      <c r="A43" s="754" t="s">
        <v>42</v>
      </c>
      <c r="B43" s="755"/>
      <c r="C43" s="755"/>
      <c r="D43" s="755"/>
      <c r="E43" s="756"/>
    </row>
    <row r="44" spans="1:5" ht="12" customHeight="1" thickBot="1" x14ac:dyDescent="0.25">
      <c r="A44" s="524" t="s">
        <v>6</v>
      </c>
      <c r="B44" s="334" t="s">
        <v>562</v>
      </c>
      <c r="C44" s="393">
        <f>SUM(C45:C49)</f>
        <v>93885419</v>
      </c>
      <c r="D44" s="393">
        <f>SUM(D45:D49)</f>
        <v>91190622</v>
      </c>
      <c r="E44" s="531">
        <f>SUM(E45:E49)</f>
        <v>89763310</v>
      </c>
    </row>
    <row r="45" spans="1:5" ht="12" customHeight="1" x14ac:dyDescent="0.2">
      <c r="A45" s="537" t="s">
        <v>68</v>
      </c>
      <c r="B45" s="315" t="s">
        <v>36</v>
      </c>
      <c r="C45" s="79">
        <v>41241652</v>
      </c>
      <c r="D45" s="79">
        <v>43200919</v>
      </c>
      <c r="E45" s="518">
        <v>43200919</v>
      </c>
    </row>
    <row r="46" spans="1:5" ht="12" customHeight="1" x14ac:dyDescent="0.2">
      <c r="A46" s="537" t="s">
        <v>69</v>
      </c>
      <c r="B46" s="314" t="s">
        <v>130</v>
      </c>
      <c r="C46" s="387">
        <v>9027641</v>
      </c>
      <c r="D46" s="387">
        <v>10155256</v>
      </c>
      <c r="E46" s="542">
        <v>10155256</v>
      </c>
    </row>
    <row r="47" spans="1:5" ht="12" customHeight="1" x14ac:dyDescent="0.2">
      <c r="A47" s="537" t="s">
        <v>70</v>
      </c>
      <c r="B47" s="314" t="s">
        <v>97</v>
      </c>
      <c r="C47" s="387">
        <v>43616126</v>
      </c>
      <c r="D47" s="387">
        <v>37834447</v>
      </c>
      <c r="E47" s="542">
        <v>36407135</v>
      </c>
    </row>
    <row r="48" spans="1:5" s="289" customFormat="1" ht="12" customHeight="1" x14ac:dyDescent="0.2">
      <c r="A48" s="537" t="s">
        <v>71</v>
      </c>
      <c r="B48" s="314" t="s">
        <v>131</v>
      </c>
      <c r="C48" s="387"/>
      <c r="D48" s="387"/>
      <c r="E48" s="542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542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1231900</v>
      </c>
      <c r="D50" s="393">
        <f>SUM(D51:D53)</f>
        <v>1121991</v>
      </c>
      <c r="E50" s="531">
        <f>SUM(E51:E53)</f>
        <v>1121991</v>
      </c>
    </row>
    <row r="51" spans="1:5" ht="12" customHeight="1" x14ac:dyDescent="0.2">
      <c r="A51" s="537" t="s">
        <v>74</v>
      </c>
      <c r="B51" s="315" t="s">
        <v>152</v>
      </c>
      <c r="C51" s="79">
        <v>1231900</v>
      </c>
      <c r="D51" s="79">
        <v>1121991</v>
      </c>
      <c r="E51" s="518">
        <v>1121991</v>
      </c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542"/>
    </row>
    <row r="53" spans="1:5" ht="15" customHeight="1" x14ac:dyDescent="0.2">
      <c r="A53" s="537" t="s">
        <v>76</v>
      </c>
      <c r="B53" s="314" t="s">
        <v>43</v>
      </c>
      <c r="C53" s="387"/>
      <c r="D53" s="387"/>
      <c r="E53" s="542"/>
    </row>
    <row r="54" spans="1:5" ht="13.5" thickBot="1" x14ac:dyDescent="0.25">
      <c r="A54" s="537" t="s">
        <v>77</v>
      </c>
      <c r="B54" s="314" t="s">
        <v>670</v>
      </c>
      <c r="C54" s="387"/>
      <c r="D54" s="387"/>
      <c r="E54" s="542"/>
    </row>
    <row r="55" spans="1:5" ht="15" customHeight="1" thickBot="1" x14ac:dyDescent="0.25">
      <c r="A55" s="524" t="s">
        <v>8</v>
      </c>
      <c r="B55" s="528" t="s">
        <v>564</v>
      </c>
      <c r="C55" s="85">
        <f>+C44+C50</f>
        <v>95117319</v>
      </c>
      <c r="D55" s="85">
        <f>+D44+D50</f>
        <v>92312613</v>
      </c>
      <c r="E55" s="532">
        <f>+E44+E50</f>
        <v>90885301</v>
      </c>
    </row>
    <row r="56" spans="1:5" ht="13.5" thickBot="1" x14ac:dyDescent="0.25">
      <c r="C56" s="533"/>
      <c r="D56" s="533"/>
      <c r="E56" s="533"/>
    </row>
    <row r="57" spans="1:5" ht="13.5" thickBot="1" x14ac:dyDescent="0.25">
      <c r="A57" s="615" t="s">
        <v>726</v>
      </c>
      <c r="B57" s="616"/>
      <c r="C57" s="89"/>
      <c r="D57" s="89"/>
      <c r="E57" s="522"/>
    </row>
    <row r="58" spans="1:5" ht="13.5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DBAB-B166-4B5E-AC83-94AD273AFA37}">
  <sheetPr>
    <tabColor rgb="FF92D050"/>
  </sheetPr>
  <dimension ref="A1:E58"/>
  <sheetViews>
    <sheetView zoomScaleNormal="100" zoomScaleSheetLayoutView="145" workbookViewId="0">
      <selection activeCell="H53" sqref="H53"/>
    </sheetView>
  </sheetViews>
  <sheetFormatPr defaultRowHeight="12.75" x14ac:dyDescent="0.2"/>
  <cols>
    <col min="1" max="1" width="18.6640625" style="529" customWidth="1"/>
    <col min="2" max="2" width="62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+CONCATENATE("8.1.1. melléklet a ……/",LEFT(ÖSSZEFÜGGÉSEK!A4,4)+1,". (……) önkormányzati rendelethez")</f>
        <v>8.1.1.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740</v>
      </c>
      <c r="C2" s="758"/>
      <c r="D2" s="759"/>
      <c r="E2" s="534" t="s">
        <v>47</v>
      </c>
    </row>
    <row r="3" spans="1:5" s="511" customFormat="1" ht="24.75" thickBot="1" x14ac:dyDescent="0.25">
      <c r="A3" s="509" t="s">
        <v>143</v>
      </c>
      <c r="B3" s="760" t="s">
        <v>676</v>
      </c>
      <c r="C3" s="763"/>
      <c r="D3" s="764"/>
      <c r="E3" s="535" t="s">
        <v>46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'8.1. sz. mell.'!E4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 t="shared" ref="C8:E9" si="0">SUM(C9:C18)</f>
        <v>22818240</v>
      </c>
      <c r="D8" s="554">
        <f t="shared" si="0"/>
        <v>25036536</v>
      </c>
      <c r="E8" s="531">
        <f t="shared" si="0"/>
        <v>24953440</v>
      </c>
    </row>
    <row r="9" spans="1:5" s="487" customFormat="1" ht="12" customHeight="1" thickBot="1" x14ac:dyDescent="0.25">
      <c r="A9" s="461" t="s">
        <v>6</v>
      </c>
      <c r="B9" s="525" t="s">
        <v>545</v>
      </c>
      <c r="C9" s="393">
        <f t="shared" si="0"/>
        <v>11409120</v>
      </c>
      <c r="D9" s="554">
        <f t="shared" si="0"/>
        <v>12530518</v>
      </c>
      <c r="E9" s="531">
        <f t="shared" si="0"/>
        <v>12488970</v>
      </c>
    </row>
    <row r="10" spans="1:5" s="487" customFormat="1" ht="12" customHeight="1" x14ac:dyDescent="0.2">
      <c r="A10" s="536" t="s">
        <v>68</v>
      </c>
      <c r="B10" s="316" t="s">
        <v>327</v>
      </c>
      <c r="C10" s="82"/>
      <c r="D10" s="555"/>
      <c r="E10" s="520"/>
    </row>
    <row r="11" spans="1:5" s="487" customFormat="1" ht="12" customHeight="1" x14ac:dyDescent="0.2">
      <c r="A11" s="537" t="s">
        <v>69</v>
      </c>
      <c r="B11" s="314" t="s">
        <v>328</v>
      </c>
      <c r="C11" s="390">
        <v>100000</v>
      </c>
      <c r="D11" s="556">
        <v>9006567</v>
      </c>
      <c r="E11" s="91">
        <v>8984110</v>
      </c>
    </row>
    <row r="12" spans="1:5" s="487" customFormat="1" ht="12" customHeight="1" x14ac:dyDescent="0.2">
      <c r="A12" s="537" t="s">
        <v>70</v>
      </c>
      <c r="B12" s="314" t="s">
        <v>329</v>
      </c>
      <c r="C12" s="390"/>
      <c r="D12" s="556"/>
      <c r="E12" s="91"/>
    </row>
    <row r="13" spans="1:5" s="487" customFormat="1" ht="12" customHeight="1" x14ac:dyDescent="0.2">
      <c r="A13" s="537" t="s">
        <v>71</v>
      </c>
      <c r="B13" s="314" t="s">
        <v>330</v>
      </c>
      <c r="C13" s="390"/>
      <c r="D13" s="556"/>
      <c r="E13" s="91"/>
    </row>
    <row r="14" spans="1:5" s="487" customFormat="1" ht="12" customHeight="1" x14ac:dyDescent="0.2">
      <c r="A14" s="537" t="s">
        <v>104</v>
      </c>
      <c r="B14" s="314" t="s">
        <v>331</v>
      </c>
      <c r="C14" s="390">
        <v>8968600</v>
      </c>
      <c r="D14" s="556">
        <v>899188</v>
      </c>
      <c r="E14" s="91">
        <v>888930</v>
      </c>
    </row>
    <row r="15" spans="1:5" s="514" customFormat="1" ht="12" customHeight="1" x14ac:dyDescent="0.2">
      <c r="A15" s="537" t="s">
        <v>72</v>
      </c>
      <c r="B15" s="314" t="s">
        <v>546</v>
      </c>
      <c r="C15" s="390">
        <v>2340520</v>
      </c>
      <c r="D15" s="556">
        <v>2600257</v>
      </c>
      <c r="E15" s="91">
        <v>2591424</v>
      </c>
    </row>
    <row r="16" spans="1:5" s="514" customFormat="1" ht="12" customHeight="1" x14ac:dyDescent="0.2">
      <c r="A16" s="537" t="s">
        <v>73</v>
      </c>
      <c r="B16" s="313" t="s">
        <v>547</v>
      </c>
      <c r="C16" s="390"/>
      <c r="D16" s="556"/>
      <c r="E16" s="91"/>
    </row>
    <row r="17" spans="1:5" s="487" customFormat="1" ht="12" customHeight="1" x14ac:dyDescent="0.2">
      <c r="A17" s="537" t="s">
        <v>81</v>
      </c>
      <c r="B17" s="314" t="s">
        <v>334</v>
      </c>
      <c r="C17" s="83"/>
      <c r="D17" s="557">
        <v>6</v>
      </c>
      <c r="E17" s="519">
        <v>6</v>
      </c>
    </row>
    <row r="18" spans="1:5" s="514" customFormat="1" ht="12" customHeight="1" x14ac:dyDescent="0.2">
      <c r="A18" s="537" t="s">
        <v>82</v>
      </c>
      <c r="B18" s="314" t="s">
        <v>336</v>
      </c>
      <c r="C18" s="390"/>
      <c r="D18" s="556"/>
      <c r="E18" s="91"/>
    </row>
    <row r="19" spans="1:5" s="514" customFormat="1" ht="12" customHeight="1" thickBot="1" x14ac:dyDescent="0.25">
      <c r="A19" s="537" t="s">
        <v>83</v>
      </c>
      <c r="B19" s="313" t="s">
        <v>338</v>
      </c>
      <c r="C19" s="392"/>
      <c r="D19" s="92">
        <v>24500</v>
      </c>
      <c r="E19" s="515">
        <v>24500</v>
      </c>
    </row>
    <row r="20" spans="1:5" s="514" customFormat="1" ht="12" customHeight="1" thickBot="1" x14ac:dyDescent="0.25">
      <c r="A20" s="461" t="s">
        <v>7</v>
      </c>
      <c r="B20" s="525" t="s">
        <v>548</v>
      </c>
      <c r="C20" s="393">
        <f>SUM(C21:C23)</f>
        <v>0</v>
      </c>
      <c r="D20" s="554">
        <f>SUM(D21:D23)</f>
        <v>0</v>
      </c>
      <c r="E20" s="531">
        <f>SUM(E21:E23)</f>
        <v>0</v>
      </c>
    </row>
    <row r="21" spans="1:5" s="514" customFormat="1" ht="12" customHeight="1" x14ac:dyDescent="0.2">
      <c r="A21" s="537" t="s">
        <v>74</v>
      </c>
      <c r="B21" s="315" t="s">
        <v>308</v>
      </c>
      <c r="C21" s="390"/>
      <c r="D21" s="556"/>
      <c r="E21" s="91"/>
    </row>
    <row r="22" spans="1:5" s="514" customFormat="1" ht="12" customHeight="1" x14ac:dyDescent="0.2">
      <c r="A22" s="537" t="s">
        <v>75</v>
      </c>
      <c r="B22" s="314" t="s">
        <v>549</v>
      </c>
      <c r="C22" s="390"/>
      <c r="D22" s="556"/>
      <c r="E22" s="91"/>
    </row>
    <row r="23" spans="1:5" s="487" customFormat="1" ht="12" customHeight="1" x14ac:dyDescent="0.2">
      <c r="A23" s="537" t="s">
        <v>76</v>
      </c>
      <c r="B23" s="314" t="s">
        <v>550</v>
      </c>
      <c r="C23" s="390"/>
      <c r="D23" s="556"/>
      <c r="E23" s="91"/>
    </row>
    <row r="24" spans="1:5" s="487" customFormat="1" ht="12" customHeight="1" thickBot="1" x14ac:dyDescent="0.25">
      <c r="A24" s="537" t="s">
        <v>77</v>
      </c>
      <c r="B24" s="314" t="s">
        <v>668</v>
      </c>
      <c r="C24" s="390"/>
      <c r="D24" s="556"/>
      <c r="E24" s="91"/>
    </row>
    <row r="25" spans="1:5" s="487" customFormat="1" ht="12" customHeight="1" thickBot="1" x14ac:dyDescent="0.25">
      <c r="A25" s="524" t="s">
        <v>8</v>
      </c>
      <c r="B25" s="334" t="s">
        <v>121</v>
      </c>
      <c r="C25" s="40"/>
      <c r="D25" s="558"/>
      <c r="E25" s="530"/>
    </row>
    <row r="26" spans="1:5" s="487" customFormat="1" ht="12" customHeight="1" thickBot="1" x14ac:dyDescent="0.25">
      <c r="A26" s="524" t="s">
        <v>9</v>
      </c>
      <c r="B26" s="334" t="s">
        <v>551</v>
      </c>
      <c r="C26" s="393">
        <f>+C27+C28</f>
        <v>0</v>
      </c>
      <c r="D26" s="554">
        <f>+D27+D28</f>
        <v>0</v>
      </c>
      <c r="E26" s="531">
        <f>+E27+E28</f>
        <v>0</v>
      </c>
    </row>
    <row r="27" spans="1:5" s="487" customFormat="1" ht="12" customHeight="1" x14ac:dyDescent="0.2">
      <c r="A27" s="538" t="s">
        <v>321</v>
      </c>
      <c r="B27" s="539" t="s">
        <v>549</v>
      </c>
      <c r="C27" s="79"/>
      <c r="D27" s="545"/>
      <c r="E27" s="518"/>
    </row>
    <row r="28" spans="1:5" s="487" customFormat="1" ht="12" customHeight="1" x14ac:dyDescent="0.2">
      <c r="A28" s="538" t="s">
        <v>322</v>
      </c>
      <c r="B28" s="540" t="s">
        <v>552</v>
      </c>
      <c r="C28" s="394"/>
      <c r="D28" s="559"/>
      <c r="E28" s="517"/>
    </row>
    <row r="29" spans="1:5" s="487" customFormat="1" ht="12" customHeight="1" thickBot="1" x14ac:dyDescent="0.25">
      <c r="A29" s="537" t="s">
        <v>323</v>
      </c>
      <c r="B29" s="541" t="s">
        <v>669</v>
      </c>
      <c r="C29" s="521"/>
      <c r="D29" s="560"/>
      <c r="E29" s="516"/>
    </row>
    <row r="30" spans="1:5" s="487" customFormat="1" ht="12" customHeight="1" thickBot="1" x14ac:dyDescent="0.25">
      <c r="A30" s="524" t="s">
        <v>10</v>
      </c>
      <c r="B30" s="334" t="s">
        <v>553</v>
      </c>
      <c r="C30" s="393">
        <f>+C31+C32+C33</f>
        <v>0</v>
      </c>
      <c r="D30" s="554">
        <f>+D31+D32+D33</f>
        <v>0</v>
      </c>
      <c r="E30" s="531">
        <f>+E31+E32+E33</f>
        <v>0</v>
      </c>
    </row>
    <row r="31" spans="1:5" s="487" customFormat="1" ht="12" customHeight="1" x14ac:dyDescent="0.2">
      <c r="A31" s="538" t="s">
        <v>61</v>
      </c>
      <c r="B31" s="539" t="s">
        <v>340</v>
      </c>
      <c r="C31" s="79"/>
      <c r="D31" s="545"/>
      <c r="E31" s="518"/>
    </row>
    <row r="32" spans="1:5" s="487" customFormat="1" ht="12" customHeight="1" x14ac:dyDescent="0.2">
      <c r="A32" s="538" t="s">
        <v>62</v>
      </c>
      <c r="B32" s="540" t="s">
        <v>341</v>
      </c>
      <c r="C32" s="394"/>
      <c r="D32" s="559"/>
      <c r="E32" s="517"/>
    </row>
    <row r="33" spans="1:5" s="487" customFormat="1" ht="12" customHeight="1" thickBot="1" x14ac:dyDescent="0.25">
      <c r="A33" s="537" t="s">
        <v>63</v>
      </c>
      <c r="B33" s="523" t="s">
        <v>343</v>
      </c>
      <c r="C33" s="521"/>
      <c r="D33" s="560"/>
      <c r="E33" s="516"/>
    </row>
    <row r="34" spans="1:5" s="487" customFormat="1" ht="12" customHeight="1" thickBot="1" x14ac:dyDescent="0.25">
      <c r="A34" s="524" t="s">
        <v>11</v>
      </c>
      <c r="B34" s="334" t="s">
        <v>465</v>
      </c>
      <c r="C34" s="40"/>
      <c r="D34" s="558">
        <v>233500</v>
      </c>
      <c r="E34" s="530">
        <v>233500</v>
      </c>
    </row>
    <row r="35" spans="1:5" s="487" customFormat="1" ht="12" customHeight="1" thickBot="1" x14ac:dyDescent="0.25">
      <c r="A35" s="524" t="s">
        <v>12</v>
      </c>
      <c r="B35" s="334" t="s">
        <v>554</v>
      </c>
      <c r="C35" s="40"/>
      <c r="D35" s="558"/>
      <c r="E35" s="530"/>
    </row>
    <row r="36" spans="1:5" s="514" customFormat="1" ht="12" customHeight="1" thickBot="1" x14ac:dyDescent="0.25">
      <c r="A36" s="461" t="s">
        <v>13</v>
      </c>
      <c r="B36" s="334" t="s">
        <v>555</v>
      </c>
      <c r="C36" s="393">
        <f>+C9+C20+C25+C26+C30+C34+C35</f>
        <v>11409120</v>
      </c>
      <c r="D36" s="554">
        <f>+D9+D20+D25+D26+D30+D34+D35</f>
        <v>12764018</v>
      </c>
      <c r="E36" s="531">
        <f>+E9+E20+E25+E26+E30+E34+E35</f>
        <v>12722470</v>
      </c>
    </row>
    <row r="37" spans="1:5" s="514" customFormat="1" ht="15" customHeight="1" thickBot="1" x14ac:dyDescent="0.25">
      <c r="A37" s="526" t="s">
        <v>14</v>
      </c>
      <c r="B37" s="334" t="s">
        <v>556</v>
      </c>
      <c r="C37" s="393">
        <f>+C38+C39+C40</f>
        <v>83708199</v>
      </c>
      <c r="D37" s="554">
        <f>+D38+D39+D40</f>
        <v>79548595</v>
      </c>
      <c r="E37" s="531">
        <f>+E38+E39+E40</f>
        <v>79548595</v>
      </c>
    </row>
    <row r="38" spans="1:5" s="514" customFormat="1" ht="15" customHeight="1" x14ac:dyDescent="0.2">
      <c r="A38" s="538" t="s">
        <v>557</v>
      </c>
      <c r="B38" s="539" t="s">
        <v>158</v>
      </c>
      <c r="C38" s="79">
        <v>151432</v>
      </c>
      <c r="D38" s="545">
        <v>151365</v>
      </c>
      <c r="E38" s="518">
        <v>151365</v>
      </c>
    </row>
    <row r="39" spans="1:5" x14ac:dyDescent="0.2">
      <c r="A39" s="538" t="s">
        <v>558</v>
      </c>
      <c r="B39" s="540" t="s">
        <v>2</v>
      </c>
      <c r="C39" s="394"/>
      <c r="D39" s="559"/>
      <c r="E39" s="517"/>
    </row>
    <row r="40" spans="1:5" s="513" customFormat="1" ht="16.5" customHeight="1" thickBot="1" x14ac:dyDescent="0.25">
      <c r="A40" s="537" t="s">
        <v>559</v>
      </c>
      <c r="B40" s="523" t="s">
        <v>560</v>
      </c>
      <c r="C40" s="521">
        <v>83556767</v>
      </c>
      <c r="D40" s="560">
        <v>79397230</v>
      </c>
      <c r="E40" s="516">
        <v>79397230</v>
      </c>
    </row>
    <row r="41" spans="1:5" s="289" customFormat="1" ht="12" customHeight="1" thickBot="1" x14ac:dyDescent="0.25">
      <c r="A41" s="526" t="s">
        <v>15</v>
      </c>
      <c r="B41" s="527" t="s">
        <v>561</v>
      </c>
      <c r="C41" s="85">
        <f>+C36+C37</f>
        <v>95117319</v>
      </c>
      <c r="D41" s="561">
        <f>+D36+D37</f>
        <v>92312613</v>
      </c>
      <c r="E41" s="532">
        <f>+E36+E37</f>
        <v>92271065</v>
      </c>
    </row>
    <row r="42" spans="1:5" ht="12" customHeight="1" thickBot="1" x14ac:dyDescent="0.25">
      <c r="A42" s="471"/>
      <c r="B42" s="472"/>
      <c r="C42" s="486"/>
      <c r="D42" s="486"/>
      <c r="E42" s="486"/>
    </row>
    <row r="43" spans="1:5" ht="12" customHeight="1" thickBot="1" x14ac:dyDescent="0.25">
      <c r="A43" s="754" t="s">
        <v>42</v>
      </c>
      <c r="B43" s="755"/>
      <c r="C43" s="755"/>
      <c r="D43" s="755"/>
      <c r="E43" s="756"/>
    </row>
    <row r="44" spans="1:5" ht="12" customHeight="1" thickBot="1" x14ac:dyDescent="0.25">
      <c r="A44" s="524" t="s">
        <v>6</v>
      </c>
      <c r="B44" s="334" t="s">
        <v>562</v>
      </c>
      <c r="C44" s="393">
        <f>SUM(C45:C49)</f>
        <v>93885419</v>
      </c>
      <c r="D44" s="393">
        <f>SUM(D45:D49)</f>
        <v>91190622</v>
      </c>
      <c r="E44" s="531">
        <f>SUM(E45:E49)</f>
        <v>89763310</v>
      </c>
    </row>
    <row r="45" spans="1:5" ht="12" customHeight="1" x14ac:dyDescent="0.2">
      <c r="A45" s="537" t="s">
        <v>68</v>
      </c>
      <c r="B45" s="315" t="s">
        <v>36</v>
      </c>
      <c r="C45" s="79">
        <v>41241652</v>
      </c>
      <c r="D45" s="79">
        <v>43200919</v>
      </c>
      <c r="E45" s="518">
        <v>43200919</v>
      </c>
    </row>
    <row r="46" spans="1:5" ht="12" customHeight="1" x14ac:dyDescent="0.2">
      <c r="A46" s="537" t="s">
        <v>69</v>
      </c>
      <c r="B46" s="314" t="s">
        <v>130</v>
      </c>
      <c r="C46" s="387">
        <v>9027641</v>
      </c>
      <c r="D46" s="387">
        <v>10155256</v>
      </c>
      <c r="E46" s="542">
        <v>10155256</v>
      </c>
    </row>
    <row r="47" spans="1:5" ht="12" customHeight="1" x14ac:dyDescent="0.2">
      <c r="A47" s="537" t="s">
        <v>70</v>
      </c>
      <c r="B47" s="314" t="s">
        <v>97</v>
      </c>
      <c r="C47" s="387">
        <v>43616126</v>
      </c>
      <c r="D47" s="387">
        <v>37834447</v>
      </c>
      <c r="E47" s="542">
        <v>36407135</v>
      </c>
    </row>
    <row r="48" spans="1:5" s="289" customFormat="1" ht="12" customHeight="1" x14ac:dyDescent="0.2">
      <c r="A48" s="537" t="s">
        <v>71</v>
      </c>
      <c r="B48" s="314" t="s">
        <v>131</v>
      </c>
      <c r="C48" s="387"/>
      <c r="D48" s="387"/>
      <c r="E48" s="542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542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1231900</v>
      </c>
      <c r="D50" s="393">
        <f>SUM(D51:D53)</f>
        <v>1121991</v>
      </c>
      <c r="E50" s="531">
        <f>SUM(E51:E53)</f>
        <v>1121991</v>
      </c>
    </row>
    <row r="51" spans="1:5" ht="12" customHeight="1" x14ac:dyDescent="0.2">
      <c r="A51" s="537" t="s">
        <v>74</v>
      </c>
      <c r="B51" s="315" t="s">
        <v>152</v>
      </c>
      <c r="C51" s="79">
        <v>1231900</v>
      </c>
      <c r="D51" s="79">
        <v>1121991</v>
      </c>
      <c r="E51" s="518">
        <v>1121991</v>
      </c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542"/>
    </row>
    <row r="53" spans="1:5" ht="15" customHeight="1" x14ac:dyDescent="0.2">
      <c r="A53" s="537" t="s">
        <v>76</v>
      </c>
      <c r="B53" s="314" t="s">
        <v>43</v>
      </c>
      <c r="C53" s="387"/>
      <c r="D53" s="387"/>
      <c r="E53" s="542"/>
    </row>
    <row r="54" spans="1:5" ht="13.5" thickBot="1" x14ac:dyDescent="0.25">
      <c r="A54" s="537" t="s">
        <v>77</v>
      </c>
      <c r="B54" s="314" t="s">
        <v>670</v>
      </c>
      <c r="C54" s="387"/>
      <c r="D54" s="387"/>
      <c r="E54" s="542"/>
    </row>
    <row r="55" spans="1:5" ht="15" customHeight="1" thickBot="1" x14ac:dyDescent="0.25">
      <c r="A55" s="524" t="s">
        <v>8</v>
      </c>
      <c r="B55" s="528" t="s">
        <v>564</v>
      </c>
      <c r="C55" s="85">
        <f>+C44+C50</f>
        <v>95117319</v>
      </c>
      <c r="D55" s="85">
        <f>+D44+D50</f>
        <v>92312613</v>
      </c>
      <c r="E55" s="532">
        <f>+E44+E50</f>
        <v>90885301</v>
      </c>
    </row>
    <row r="56" spans="1:5" ht="13.5" thickBot="1" x14ac:dyDescent="0.25">
      <c r="C56" s="533"/>
      <c r="D56" s="533"/>
      <c r="E56" s="533"/>
    </row>
    <row r="57" spans="1:5" ht="13.5" thickBot="1" x14ac:dyDescent="0.25">
      <c r="A57" s="615" t="s">
        <v>726</v>
      </c>
      <c r="B57" s="616"/>
      <c r="C57" s="89"/>
      <c r="D57" s="89"/>
      <c r="E57" s="522"/>
    </row>
    <row r="58" spans="1:5" ht="13.5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04425-5D1E-49FC-AF9D-CD7D58DDDB02}">
  <sheetPr>
    <tabColor rgb="FF92D050"/>
  </sheetPr>
  <dimension ref="A1:E58"/>
  <sheetViews>
    <sheetView zoomScaleNormal="100" zoomScaleSheetLayoutView="145" workbookViewId="0">
      <selection activeCell="K42" sqref="K42"/>
    </sheetView>
  </sheetViews>
  <sheetFormatPr defaultRowHeight="12.75" x14ac:dyDescent="0.2"/>
  <cols>
    <col min="1" max="1" width="18.6640625" style="529" customWidth="1"/>
    <col min="2" max="2" width="62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+CONCATENATE("8.1.2. melléklet a ……/",LEFT(ÖSSZEFÜGGÉSEK!A4,4)+1,". (……) önkormányzati rendelethez")</f>
        <v>8.1.2.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740</v>
      </c>
      <c r="C2" s="758"/>
      <c r="D2" s="759"/>
      <c r="E2" s="534" t="s">
        <v>47</v>
      </c>
    </row>
    <row r="3" spans="1:5" s="511" customFormat="1" ht="24.75" thickBot="1" x14ac:dyDescent="0.25">
      <c r="A3" s="509" t="s">
        <v>143</v>
      </c>
      <c r="B3" s="760" t="s">
        <v>667</v>
      </c>
      <c r="C3" s="763"/>
      <c r="D3" s="764"/>
      <c r="E3" s="535" t="s">
        <v>47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'8.1.1. sz. mell.'!E4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0</v>
      </c>
      <c r="D8" s="554">
        <f>SUM(D9:D18)</f>
        <v>0</v>
      </c>
      <c r="E8" s="531">
        <f>SUM(E9:E18)</f>
        <v>0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555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/>
      <c r="D10" s="556"/>
      <c r="E10" s="91"/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556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556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/>
      <c r="D13" s="556"/>
      <c r="E13" s="91"/>
    </row>
    <row r="14" spans="1:5" s="487" customFormat="1" ht="12" customHeight="1" x14ac:dyDescent="0.2">
      <c r="A14" s="537" t="s">
        <v>72</v>
      </c>
      <c r="B14" s="314" t="s">
        <v>546</v>
      </c>
      <c r="C14" s="390"/>
      <c r="D14" s="556"/>
      <c r="E14" s="91"/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556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557"/>
      <c r="E16" s="519"/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556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92"/>
      <c r="E18" s="515"/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554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556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556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556"/>
      <c r="E22" s="91"/>
    </row>
    <row r="23" spans="1:5" s="487" customFormat="1" ht="12" customHeight="1" thickBot="1" x14ac:dyDescent="0.25">
      <c r="A23" s="537" t="s">
        <v>77</v>
      </c>
      <c r="B23" s="314" t="s">
        <v>668</v>
      </c>
      <c r="C23" s="390"/>
      <c r="D23" s="556"/>
      <c r="E23" s="91"/>
    </row>
    <row r="24" spans="1:5" s="487" customFormat="1" ht="12" customHeight="1" thickBot="1" x14ac:dyDescent="0.25">
      <c r="A24" s="524" t="s">
        <v>8</v>
      </c>
      <c r="B24" s="334" t="s">
        <v>121</v>
      </c>
      <c r="C24" s="40"/>
      <c r="D24" s="558"/>
      <c r="E24" s="530"/>
    </row>
    <row r="25" spans="1:5" s="487" customFormat="1" ht="12" customHeight="1" thickBot="1" x14ac:dyDescent="0.25">
      <c r="A25" s="524" t="s">
        <v>9</v>
      </c>
      <c r="B25" s="334" t="s">
        <v>551</v>
      </c>
      <c r="C25" s="393">
        <f>+C26+C27</f>
        <v>0</v>
      </c>
      <c r="D25" s="554">
        <f>+D26+D27</f>
        <v>0</v>
      </c>
      <c r="E25" s="531">
        <f>+E26+E27</f>
        <v>0</v>
      </c>
    </row>
    <row r="26" spans="1:5" s="487" customFormat="1" ht="12" customHeight="1" x14ac:dyDescent="0.2">
      <c r="A26" s="538" t="s">
        <v>321</v>
      </c>
      <c r="B26" s="539" t="s">
        <v>549</v>
      </c>
      <c r="C26" s="79"/>
      <c r="D26" s="545"/>
      <c r="E26" s="518"/>
    </row>
    <row r="27" spans="1:5" s="487" customFormat="1" ht="12" customHeight="1" x14ac:dyDescent="0.2">
      <c r="A27" s="538" t="s">
        <v>322</v>
      </c>
      <c r="B27" s="540" t="s">
        <v>552</v>
      </c>
      <c r="C27" s="394"/>
      <c r="D27" s="559"/>
      <c r="E27" s="517"/>
    </row>
    <row r="28" spans="1:5" s="487" customFormat="1" ht="12" customHeight="1" thickBot="1" x14ac:dyDescent="0.25">
      <c r="A28" s="537" t="s">
        <v>323</v>
      </c>
      <c r="B28" s="541" t="s">
        <v>669</v>
      </c>
      <c r="C28" s="521"/>
      <c r="D28" s="560"/>
      <c r="E28" s="516"/>
    </row>
    <row r="29" spans="1:5" s="487" customFormat="1" ht="12" customHeight="1" thickBot="1" x14ac:dyDescent="0.25">
      <c r="A29" s="524" t="s">
        <v>10</v>
      </c>
      <c r="B29" s="334" t="s">
        <v>553</v>
      </c>
      <c r="C29" s="393">
        <f>+C30+C31+C32</f>
        <v>0</v>
      </c>
      <c r="D29" s="554">
        <f>+D30+D31+D32</f>
        <v>0</v>
      </c>
      <c r="E29" s="531">
        <f>+E30+E31+E32</f>
        <v>0</v>
      </c>
    </row>
    <row r="30" spans="1:5" s="487" customFormat="1" ht="12" customHeight="1" x14ac:dyDescent="0.2">
      <c r="A30" s="538" t="s">
        <v>61</v>
      </c>
      <c r="B30" s="539" t="s">
        <v>340</v>
      </c>
      <c r="C30" s="79"/>
      <c r="D30" s="545"/>
      <c r="E30" s="518"/>
    </row>
    <row r="31" spans="1:5" s="487" customFormat="1" ht="12" customHeight="1" x14ac:dyDescent="0.2">
      <c r="A31" s="538" t="s">
        <v>62</v>
      </c>
      <c r="B31" s="540" t="s">
        <v>341</v>
      </c>
      <c r="C31" s="394"/>
      <c r="D31" s="559"/>
      <c r="E31" s="517"/>
    </row>
    <row r="32" spans="1:5" s="487" customFormat="1" ht="12" customHeight="1" thickBot="1" x14ac:dyDescent="0.25">
      <c r="A32" s="537" t="s">
        <v>63</v>
      </c>
      <c r="B32" s="523" t="s">
        <v>343</v>
      </c>
      <c r="C32" s="521"/>
      <c r="D32" s="560"/>
      <c r="E32" s="516"/>
    </row>
    <row r="33" spans="1:5" s="487" customFormat="1" ht="12" customHeight="1" thickBot="1" x14ac:dyDescent="0.25">
      <c r="A33" s="524" t="s">
        <v>11</v>
      </c>
      <c r="B33" s="334" t="s">
        <v>465</v>
      </c>
      <c r="C33" s="40"/>
      <c r="D33" s="558"/>
      <c r="E33" s="530"/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558"/>
      <c r="E34" s="530"/>
    </row>
    <row r="35" spans="1:5" s="487" customFormat="1" ht="12" customHeight="1" thickBot="1" x14ac:dyDescent="0.25">
      <c r="A35" s="461" t="s">
        <v>13</v>
      </c>
      <c r="B35" s="334" t="s">
        <v>555</v>
      </c>
      <c r="C35" s="393">
        <f>+C8+C19+C24+C25+C29+C33+C34</f>
        <v>0</v>
      </c>
      <c r="D35" s="554">
        <f>+D8+D19+D24+D25+D29+D33+D34</f>
        <v>0</v>
      </c>
      <c r="E35" s="531">
        <f>+E8+E19+E24+E25+E29+E33+E34</f>
        <v>0</v>
      </c>
    </row>
    <row r="36" spans="1:5" s="514" customFormat="1" ht="12" customHeight="1" thickBot="1" x14ac:dyDescent="0.25">
      <c r="A36" s="526" t="s">
        <v>14</v>
      </c>
      <c r="B36" s="334" t="s">
        <v>556</v>
      </c>
      <c r="C36" s="393">
        <f>+C37+C38+C39</f>
        <v>0</v>
      </c>
      <c r="D36" s="554">
        <f>+D37+D38+D39</f>
        <v>0</v>
      </c>
      <c r="E36" s="531">
        <f>+E37+E38+E39</f>
        <v>0</v>
      </c>
    </row>
    <row r="37" spans="1:5" s="514" customFormat="1" ht="15" customHeight="1" x14ac:dyDescent="0.2">
      <c r="A37" s="538" t="s">
        <v>557</v>
      </c>
      <c r="B37" s="539" t="s">
        <v>158</v>
      </c>
      <c r="C37" s="79"/>
      <c r="D37" s="545"/>
      <c r="E37" s="518"/>
    </row>
    <row r="38" spans="1:5" s="514" customFormat="1" ht="15" customHeight="1" x14ac:dyDescent="0.2">
      <c r="A38" s="538" t="s">
        <v>558</v>
      </c>
      <c r="B38" s="540" t="s">
        <v>2</v>
      </c>
      <c r="C38" s="394"/>
      <c r="D38" s="559"/>
      <c r="E38" s="517"/>
    </row>
    <row r="39" spans="1:5" ht="13.5" thickBot="1" x14ac:dyDescent="0.25">
      <c r="A39" s="537" t="s">
        <v>559</v>
      </c>
      <c r="B39" s="523" t="s">
        <v>560</v>
      </c>
      <c r="C39" s="521"/>
      <c r="D39" s="560"/>
      <c r="E39" s="516"/>
    </row>
    <row r="40" spans="1:5" s="513" customFormat="1" ht="16.5" customHeight="1" thickBot="1" x14ac:dyDescent="0.25">
      <c r="A40" s="526" t="s">
        <v>15</v>
      </c>
      <c r="B40" s="527" t="s">
        <v>561</v>
      </c>
      <c r="C40" s="85">
        <f>+C35+C36</f>
        <v>0</v>
      </c>
      <c r="D40" s="561">
        <f>+D35+D36</f>
        <v>0</v>
      </c>
      <c r="E40" s="679">
        <f>+E35+E36</f>
        <v>0</v>
      </c>
    </row>
    <row r="41" spans="1:5" s="289" customFormat="1" ht="12" customHeight="1" x14ac:dyDescent="0.2">
      <c r="A41" s="469"/>
      <c r="B41" s="470"/>
      <c r="C41" s="485"/>
      <c r="D41" s="485"/>
      <c r="E41" s="485"/>
    </row>
    <row r="42" spans="1:5" ht="12" customHeight="1" thickBot="1" x14ac:dyDescent="0.25">
      <c r="A42" s="471"/>
      <c r="B42" s="472"/>
      <c r="C42" s="486"/>
      <c r="D42" s="486"/>
      <c r="E42" s="486"/>
    </row>
    <row r="43" spans="1:5" ht="12" customHeight="1" thickBot="1" x14ac:dyDescent="0.25">
      <c r="A43" s="754" t="s">
        <v>42</v>
      </c>
      <c r="B43" s="755"/>
      <c r="C43" s="755"/>
      <c r="D43" s="755"/>
      <c r="E43" s="756"/>
    </row>
    <row r="44" spans="1:5" ht="12" customHeight="1" thickBot="1" x14ac:dyDescent="0.25">
      <c r="A44" s="524" t="s">
        <v>6</v>
      </c>
      <c r="B44" s="334" t="s">
        <v>562</v>
      </c>
      <c r="C44" s="393">
        <f>SUM(C45:C49)</f>
        <v>0</v>
      </c>
      <c r="D44" s="393">
        <f>SUM(D45:D49)</f>
        <v>0</v>
      </c>
      <c r="E44" s="531">
        <f>SUM(E45:E49)</f>
        <v>0</v>
      </c>
    </row>
    <row r="45" spans="1:5" ht="12" customHeight="1" x14ac:dyDescent="0.2">
      <c r="A45" s="537" t="s">
        <v>68</v>
      </c>
      <c r="B45" s="315" t="s">
        <v>36</v>
      </c>
      <c r="C45" s="79"/>
      <c r="D45" s="79"/>
      <c r="E45" s="518"/>
    </row>
    <row r="46" spans="1:5" ht="12" customHeight="1" x14ac:dyDescent="0.2">
      <c r="A46" s="537" t="s">
        <v>69</v>
      </c>
      <c r="B46" s="314" t="s">
        <v>130</v>
      </c>
      <c r="C46" s="387"/>
      <c r="D46" s="387"/>
      <c r="E46" s="542"/>
    </row>
    <row r="47" spans="1:5" ht="12" customHeight="1" x14ac:dyDescent="0.2">
      <c r="A47" s="537" t="s">
        <v>70</v>
      </c>
      <c r="B47" s="314" t="s">
        <v>97</v>
      </c>
      <c r="C47" s="387"/>
      <c r="D47" s="387"/>
      <c r="E47" s="542"/>
    </row>
    <row r="48" spans="1:5" s="289" customFormat="1" ht="12" customHeight="1" x14ac:dyDescent="0.2">
      <c r="A48" s="537" t="s">
        <v>71</v>
      </c>
      <c r="B48" s="314" t="s">
        <v>131</v>
      </c>
      <c r="C48" s="387"/>
      <c r="D48" s="387"/>
      <c r="E48" s="542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542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0</v>
      </c>
      <c r="D50" s="393">
        <f>SUM(D51:D53)</f>
        <v>0</v>
      </c>
      <c r="E50" s="531">
        <f>SUM(E51:E53)</f>
        <v>0</v>
      </c>
    </row>
    <row r="51" spans="1:5" ht="12" customHeight="1" x14ac:dyDescent="0.2">
      <c r="A51" s="537" t="s">
        <v>74</v>
      </c>
      <c r="B51" s="315" t="s">
        <v>152</v>
      </c>
      <c r="C51" s="79"/>
      <c r="D51" s="79"/>
      <c r="E51" s="518"/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542"/>
    </row>
    <row r="53" spans="1:5" ht="15" customHeight="1" x14ac:dyDescent="0.2">
      <c r="A53" s="537" t="s">
        <v>76</v>
      </c>
      <c r="B53" s="314" t="s">
        <v>43</v>
      </c>
      <c r="C53" s="387"/>
      <c r="D53" s="387"/>
      <c r="E53" s="542"/>
    </row>
    <row r="54" spans="1:5" ht="13.5" thickBot="1" x14ac:dyDescent="0.25">
      <c r="A54" s="537" t="s">
        <v>77</v>
      </c>
      <c r="B54" s="314" t="s">
        <v>670</v>
      </c>
      <c r="C54" s="387"/>
      <c r="D54" s="387"/>
      <c r="E54" s="542"/>
    </row>
    <row r="55" spans="1:5" ht="15" customHeight="1" thickBot="1" x14ac:dyDescent="0.25">
      <c r="A55" s="524" t="s">
        <v>8</v>
      </c>
      <c r="B55" s="528" t="s">
        <v>564</v>
      </c>
      <c r="C55" s="85">
        <f>+C44+C50</f>
        <v>0</v>
      </c>
      <c r="D55" s="85">
        <f>+D44+D50</f>
        <v>0</v>
      </c>
      <c r="E55" s="679">
        <f>+E44+E50</f>
        <v>0</v>
      </c>
    </row>
    <row r="56" spans="1:5" ht="13.5" thickBot="1" x14ac:dyDescent="0.25">
      <c r="C56" s="533"/>
      <c r="D56" s="533"/>
      <c r="E56" s="533"/>
    </row>
    <row r="57" spans="1:5" ht="13.5" thickBot="1" x14ac:dyDescent="0.25">
      <c r="A57" s="615" t="s">
        <v>726</v>
      </c>
      <c r="B57" s="616"/>
      <c r="C57" s="89"/>
      <c r="D57" s="89"/>
      <c r="E57" s="522"/>
    </row>
    <row r="58" spans="1:5" ht="13.5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D48A-E4A7-41F9-8FDA-1AC9DD2AD6BC}">
  <sheetPr>
    <tabColor rgb="FF92D050"/>
  </sheetPr>
  <dimension ref="A1:E58"/>
  <sheetViews>
    <sheetView zoomScaleNormal="100" zoomScaleSheetLayoutView="145" workbookViewId="0">
      <selection activeCell="G41" sqref="G41"/>
    </sheetView>
  </sheetViews>
  <sheetFormatPr defaultRowHeight="12.75" x14ac:dyDescent="0.2"/>
  <cols>
    <col min="1" max="1" width="18.6640625" style="529" customWidth="1"/>
    <col min="2" max="2" width="62" style="31" customWidth="1"/>
    <col min="3" max="5" width="15.83203125" style="31" customWidth="1"/>
    <col min="6" max="16384" width="9.33203125" style="31"/>
  </cols>
  <sheetData>
    <row r="1" spans="1:5" s="464" customFormat="1" ht="21" customHeight="1" thickBot="1" x14ac:dyDescent="0.25">
      <c r="A1" s="463"/>
      <c r="B1" s="465"/>
      <c r="C1" s="510"/>
      <c r="D1" s="510"/>
      <c r="E1" s="599" t="str">
        <f>+CONCATENATE("8.1.3. melléklet a ……/",LEFT(ÖSSZEFÜGGÉSEK!A4,4)+1,". (……) önkormányzati rendelethez")</f>
        <v>8.1.3. melléklet a ……/2018. (……) önkormányzati rendelethez</v>
      </c>
    </row>
    <row r="2" spans="1:5" s="511" customFormat="1" ht="25.5" customHeight="1" x14ac:dyDescent="0.2">
      <c r="A2" s="491" t="s">
        <v>144</v>
      </c>
      <c r="B2" s="757" t="s">
        <v>740</v>
      </c>
      <c r="C2" s="758"/>
      <c r="D2" s="759"/>
      <c r="E2" s="534" t="s">
        <v>47</v>
      </c>
    </row>
    <row r="3" spans="1:5" s="511" customFormat="1" ht="24.75" thickBot="1" x14ac:dyDescent="0.25">
      <c r="A3" s="509" t="s">
        <v>143</v>
      </c>
      <c r="B3" s="760" t="s">
        <v>677</v>
      </c>
      <c r="C3" s="763"/>
      <c r="D3" s="764"/>
      <c r="E3" s="535" t="s">
        <v>48</v>
      </c>
    </row>
    <row r="4" spans="1:5" s="512" customFormat="1" ht="15.95" customHeight="1" thickBot="1" x14ac:dyDescent="0.3">
      <c r="A4" s="466"/>
      <c r="B4" s="466"/>
      <c r="C4" s="467"/>
      <c r="D4" s="467"/>
      <c r="E4" s="467" t="str">
        <f>'8.1.2. sz. mell.'!E4</f>
        <v>Forintban!</v>
      </c>
    </row>
    <row r="5" spans="1:5" ht="24.75" thickBot="1" x14ac:dyDescent="0.25">
      <c r="A5" s="299" t="s">
        <v>145</v>
      </c>
      <c r="B5" s="300" t="s">
        <v>724</v>
      </c>
      <c r="C5" s="75" t="s">
        <v>171</v>
      </c>
      <c r="D5" s="75" t="s">
        <v>176</v>
      </c>
      <c r="E5" s="468" t="s">
        <v>177</v>
      </c>
    </row>
    <row r="6" spans="1:5" s="513" customFormat="1" ht="12.95" customHeight="1" thickBot="1" x14ac:dyDescent="0.25">
      <c r="A6" s="461" t="s">
        <v>405</v>
      </c>
      <c r="B6" s="462" t="s">
        <v>406</v>
      </c>
      <c r="C6" s="462" t="s">
        <v>407</v>
      </c>
      <c r="D6" s="88" t="s">
        <v>408</v>
      </c>
      <c r="E6" s="86" t="s">
        <v>409</v>
      </c>
    </row>
    <row r="7" spans="1:5" s="513" customFormat="1" ht="15.95" customHeight="1" thickBot="1" x14ac:dyDescent="0.25">
      <c r="A7" s="754" t="s">
        <v>41</v>
      </c>
      <c r="B7" s="755"/>
      <c r="C7" s="755"/>
      <c r="D7" s="755"/>
      <c r="E7" s="756"/>
    </row>
    <row r="8" spans="1:5" s="487" customFormat="1" ht="12" customHeight="1" thickBot="1" x14ac:dyDescent="0.25">
      <c r="A8" s="461" t="s">
        <v>6</v>
      </c>
      <c r="B8" s="525" t="s">
        <v>545</v>
      </c>
      <c r="C8" s="393">
        <f>SUM(C9:C18)</f>
        <v>0</v>
      </c>
      <c r="D8" s="554">
        <f>SUM(D9:D18)</f>
        <v>0</v>
      </c>
      <c r="E8" s="531">
        <f>SUM(E9:E18)</f>
        <v>0</v>
      </c>
    </row>
    <row r="9" spans="1:5" s="487" customFormat="1" ht="12" customHeight="1" x14ac:dyDescent="0.2">
      <c r="A9" s="536" t="s">
        <v>68</v>
      </c>
      <c r="B9" s="316" t="s">
        <v>327</v>
      </c>
      <c r="C9" s="82"/>
      <c r="D9" s="555"/>
      <c r="E9" s="520"/>
    </row>
    <row r="10" spans="1:5" s="487" customFormat="1" ht="12" customHeight="1" x14ac:dyDescent="0.2">
      <c r="A10" s="537" t="s">
        <v>69</v>
      </c>
      <c r="B10" s="314" t="s">
        <v>328</v>
      </c>
      <c r="C10" s="390"/>
      <c r="D10" s="556"/>
      <c r="E10" s="91"/>
    </row>
    <row r="11" spans="1:5" s="487" customFormat="1" ht="12" customHeight="1" x14ac:dyDescent="0.2">
      <c r="A11" s="537" t="s">
        <v>70</v>
      </c>
      <c r="B11" s="314" t="s">
        <v>329</v>
      </c>
      <c r="C11" s="390"/>
      <c r="D11" s="556"/>
      <c r="E11" s="91"/>
    </row>
    <row r="12" spans="1:5" s="487" customFormat="1" ht="12" customHeight="1" x14ac:dyDescent="0.2">
      <c r="A12" s="537" t="s">
        <v>71</v>
      </c>
      <c r="B12" s="314" t="s">
        <v>330</v>
      </c>
      <c r="C12" s="390"/>
      <c r="D12" s="556"/>
      <c r="E12" s="91"/>
    </row>
    <row r="13" spans="1:5" s="487" customFormat="1" ht="12" customHeight="1" x14ac:dyDescent="0.2">
      <c r="A13" s="537" t="s">
        <v>104</v>
      </c>
      <c r="B13" s="314" t="s">
        <v>331</v>
      </c>
      <c r="C13" s="390"/>
      <c r="D13" s="556"/>
      <c r="E13" s="91"/>
    </row>
    <row r="14" spans="1:5" s="487" customFormat="1" ht="12" customHeight="1" x14ac:dyDescent="0.2">
      <c r="A14" s="537" t="s">
        <v>72</v>
      </c>
      <c r="B14" s="314" t="s">
        <v>546</v>
      </c>
      <c r="C14" s="390"/>
      <c r="D14" s="556"/>
      <c r="E14" s="91"/>
    </row>
    <row r="15" spans="1:5" s="514" customFormat="1" ht="12" customHeight="1" x14ac:dyDescent="0.2">
      <c r="A15" s="537" t="s">
        <v>73</v>
      </c>
      <c r="B15" s="313" t="s">
        <v>547</v>
      </c>
      <c r="C15" s="390"/>
      <c r="D15" s="556"/>
      <c r="E15" s="91"/>
    </row>
    <row r="16" spans="1:5" s="514" customFormat="1" ht="12" customHeight="1" x14ac:dyDescent="0.2">
      <c r="A16" s="537" t="s">
        <v>81</v>
      </c>
      <c r="B16" s="314" t="s">
        <v>334</v>
      </c>
      <c r="C16" s="83"/>
      <c r="D16" s="557"/>
      <c r="E16" s="519"/>
    </row>
    <row r="17" spans="1:5" s="487" customFormat="1" ht="12" customHeight="1" x14ac:dyDescent="0.2">
      <c r="A17" s="537" t="s">
        <v>82</v>
      </c>
      <c r="B17" s="314" t="s">
        <v>336</v>
      </c>
      <c r="C17" s="390"/>
      <c r="D17" s="556"/>
      <c r="E17" s="91"/>
    </row>
    <row r="18" spans="1:5" s="514" customFormat="1" ht="12" customHeight="1" thickBot="1" x14ac:dyDescent="0.25">
      <c r="A18" s="537" t="s">
        <v>83</v>
      </c>
      <c r="B18" s="313" t="s">
        <v>338</v>
      </c>
      <c r="C18" s="392"/>
      <c r="D18" s="92"/>
      <c r="E18" s="515"/>
    </row>
    <row r="19" spans="1:5" s="514" customFormat="1" ht="12" customHeight="1" thickBot="1" x14ac:dyDescent="0.25">
      <c r="A19" s="461" t="s">
        <v>7</v>
      </c>
      <c r="B19" s="525" t="s">
        <v>548</v>
      </c>
      <c r="C19" s="393">
        <f>SUM(C20:C22)</f>
        <v>0</v>
      </c>
      <c r="D19" s="554">
        <f>SUM(D20:D22)</f>
        <v>0</v>
      </c>
      <c r="E19" s="531">
        <f>SUM(E20:E22)</f>
        <v>0</v>
      </c>
    </row>
    <row r="20" spans="1:5" s="514" customFormat="1" ht="12" customHeight="1" x14ac:dyDescent="0.2">
      <c r="A20" s="537" t="s">
        <v>74</v>
      </c>
      <c r="B20" s="315" t="s">
        <v>308</v>
      </c>
      <c r="C20" s="390"/>
      <c r="D20" s="556"/>
      <c r="E20" s="91"/>
    </row>
    <row r="21" spans="1:5" s="514" customFormat="1" ht="12" customHeight="1" x14ac:dyDescent="0.2">
      <c r="A21" s="537" t="s">
        <v>75</v>
      </c>
      <c r="B21" s="314" t="s">
        <v>549</v>
      </c>
      <c r="C21" s="390"/>
      <c r="D21" s="556"/>
      <c r="E21" s="91"/>
    </row>
    <row r="22" spans="1:5" s="514" customFormat="1" ht="12" customHeight="1" x14ac:dyDescent="0.2">
      <c r="A22" s="537" t="s">
        <v>76</v>
      </c>
      <c r="B22" s="314" t="s">
        <v>550</v>
      </c>
      <c r="C22" s="390"/>
      <c r="D22" s="556"/>
      <c r="E22" s="91"/>
    </row>
    <row r="23" spans="1:5" s="487" customFormat="1" ht="12" customHeight="1" thickBot="1" x14ac:dyDescent="0.25">
      <c r="A23" s="537" t="s">
        <v>77</v>
      </c>
      <c r="B23" s="314" t="s">
        <v>668</v>
      </c>
      <c r="C23" s="390"/>
      <c r="D23" s="556"/>
      <c r="E23" s="91"/>
    </row>
    <row r="24" spans="1:5" s="487" customFormat="1" ht="12" customHeight="1" thickBot="1" x14ac:dyDescent="0.25">
      <c r="A24" s="524" t="s">
        <v>8</v>
      </c>
      <c r="B24" s="334" t="s">
        <v>121</v>
      </c>
      <c r="C24" s="40"/>
      <c r="D24" s="558"/>
      <c r="E24" s="530"/>
    </row>
    <row r="25" spans="1:5" s="487" customFormat="1" ht="12" customHeight="1" thickBot="1" x14ac:dyDescent="0.25">
      <c r="A25" s="524" t="s">
        <v>9</v>
      </c>
      <c r="B25" s="334" t="s">
        <v>551</v>
      </c>
      <c r="C25" s="393">
        <f>+C26+C27</f>
        <v>0</v>
      </c>
      <c r="D25" s="554">
        <f>+D26+D27</f>
        <v>0</v>
      </c>
      <c r="E25" s="531">
        <f>+E26+E27</f>
        <v>0</v>
      </c>
    </row>
    <row r="26" spans="1:5" s="487" customFormat="1" ht="12" customHeight="1" x14ac:dyDescent="0.2">
      <c r="A26" s="538" t="s">
        <v>321</v>
      </c>
      <c r="B26" s="539" t="s">
        <v>549</v>
      </c>
      <c r="C26" s="79"/>
      <c r="D26" s="545"/>
      <c r="E26" s="518"/>
    </row>
    <row r="27" spans="1:5" s="487" customFormat="1" ht="12" customHeight="1" x14ac:dyDescent="0.2">
      <c r="A27" s="538" t="s">
        <v>322</v>
      </c>
      <c r="B27" s="540" t="s">
        <v>552</v>
      </c>
      <c r="C27" s="394"/>
      <c r="D27" s="559"/>
      <c r="E27" s="517"/>
    </row>
    <row r="28" spans="1:5" s="487" customFormat="1" ht="12" customHeight="1" thickBot="1" x14ac:dyDescent="0.25">
      <c r="A28" s="537" t="s">
        <v>323</v>
      </c>
      <c r="B28" s="541" t="s">
        <v>669</v>
      </c>
      <c r="C28" s="521"/>
      <c r="D28" s="560"/>
      <c r="E28" s="516"/>
    </row>
    <row r="29" spans="1:5" s="487" customFormat="1" ht="12" customHeight="1" thickBot="1" x14ac:dyDescent="0.25">
      <c r="A29" s="524" t="s">
        <v>10</v>
      </c>
      <c r="B29" s="334" t="s">
        <v>553</v>
      </c>
      <c r="C29" s="393">
        <f>+C30+C31+C32</f>
        <v>0</v>
      </c>
      <c r="D29" s="554">
        <f>+D30+D31+D32</f>
        <v>0</v>
      </c>
      <c r="E29" s="531">
        <f>+E30+E31+E32</f>
        <v>0</v>
      </c>
    </row>
    <row r="30" spans="1:5" s="487" customFormat="1" ht="12" customHeight="1" x14ac:dyDescent="0.2">
      <c r="A30" s="538" t="s">
        <v>61</v>
      </c>
      <c r="B30" s="539" t="s">
        <v>340</v>
      </c>
      <c r="C30" s="79"/>
      <c r="D30" s="545"/>
      <c r="E30" s="518"/>
    </row>
    <row r="31" spans="1:5" s="487" customFormat="1" ht="12" customHeight="1" x14ac:dyDescent="0.2">
      <c r="A31" s="538" t="s">
        <v>62</v>
      </c>
      <c r="B31" s="540" t="s">
        <v>341</v>
      </c>
      <c r="C31" s="394"/>
      <c r="D31" s="559"/>
      <c r="E31" s="517"/>
    </row>
    <row r="32" spans="1:5" s="487" customFormat="1" ht="12" customHeight="1" thickBot="1" x14ac:dyDescent="0.25">
      <c r="A32" s="537" t="s">
        <v>63</v>
      </c>
      <c r="B32" s="523" t="s">
        <v>343</v>
      </c>
      <c r="C32" s="521"/>
      <c r="D32" s="560"/>
      <c r="E32" s="516"/>
    </row>
    <row r="33" spans="1:5" s="487" customFormat="1" ht="12" customHeight="1" thickBot="1" x14ac:dyDescent="0.25">
      <c r="A33" s="524" t="s">
        <v>11</v>
      </c>
      <c r="B33" s="334" t="s">
        <v>465</v>
      </c>
      <c r="C33" s="40"/>
      <c r="D33" s="558"/>
      <c r="E33" s="530"/>
    </row>
    <row r="34" spans="1:5" s="487" customFormat="1" ht="12" customHeight="1" thickBot="1" x14ac:dyDescent="0.25">
      <c r="A34" s="524" t="s">
        <v>12</v>
      </c>
      <c r="B34" s="334" t="s">
        <v>554</v>
      </c>
      <c r="C34" s="40"/>
      <c r="D34" s="558"/>
      <c r="E34" s="530"/>
    </row>
    <row r="35" spans="1:5" s="487" customFormat="1" ht="12" customHeight="1" thickBot="1" x14ac:dyDescent="0.25">
      <c r="A35" s="461" t="s">
        <v>13</v>
      </c>
      <c r="B35" s="334" t="s">
        <v>555</v>
      </c>
      <c r="C35" s="393">
        <f>+C8+C19+C24+C25+C29+C33+C34</f>
        <v>0</v>
      </c>
      <c r="D35" s="554">
        <f>+D8+D19+D24+D25+D29+D33+D34</f>
        <v>0</v>
      </c>
      <c r="E35" s="531">
        <f>+E8+E19+E24+E25+E29+E33+E34</f>
        <v>0</v>
      </c>
    </row>
    <row r="36" spans="1:5" s="514" customFormat="1" ht="12" customHeight="1" thickBot="1" x14ac:dyDescent="0.25">
      <c r="A36" s="526" t="s">
        <v>14</v>
      </c>
      <c r="B36" s="334" t="s">
        <v>556</v>
      </c>
      <c r="C36" s="393">
        <f>+C37+C38+C39</f>
        <v>0</v>
      </c>
      <c r="D36" s="554">
        <f>+D37+D38+D39</f>
        <v>0</v>
      </c>
      <c r="E36" s="531">
        <f>+E37+E38+E39</f>
        <v>0</v>
      </c>
    </row>
    <row r="37" spans="1:5" s="514" customFormat="1" ht="15" customHeight="1" x14ac:dyDescent="0.2">
      <c r="A37" s="538" t="s">
        <v>557</v>
      </c>
      <c r="B37" s="539" t="s">
        <v>158</v>
      </c>
      <c r="C37" s="79"/>
      <c r="D37" s="545"/>
      <c r="E37" s="518"/>
    </row>
    <row r="38" spans="1:5" s="514" customFormat="1" ht="15" customHeight="1" x14ac:dyDescent="0.2">
      <c r="A38" s="538" t="s">
        <v>558</v>
      </c>
      <c r="B38" s="540" t="s">
        <v>2</v>
      </c>
      <c r="C38" s="394"/>
      <c r="D38" s="559"/>
      <c r="E38" s="517"/>
    </row>
    <row r="39" spans="1:5" ht="13.5" thickBot="1" x14ac:dyDescent="0.25">
      <c r="A39" s="537" t="s">
        <v>559</v>
      </c>
      <c r="B39" s="523" t="s">
        <v>560</v>
      </c>
      <c r="C39" s="521"/>
      <c r="D39" s="560"/>
      <c r="E39" s="516"/>
    </row>
    <row r="40" spans="1:5" s="513" customFormat="1" ht="16.5" customHeight="1" thickBot="1" x14ac:dyDescent="0.25">
      <c r="A40" s="526" t="s">
        <v>15</v>
      </c>
      <c r="B40" s="527" t="s">
        <v>561</v>
      </c>
      <c r="C40" s="85">
        <f>+C35+C36</f>
        <v>0</v>
      </c>
      <c r="D40" s="561">
        <f>+D35+D36</f>
        <v>0</v>
      </c>
      <c r="E40" s="532">
        <f>+E35+E36</f>
        <v>0</v>
      </c>
    </row>
    <row r="41" spans="1:5" s="289" customFormat="1" ht="12" customHeight="1" x14ac:dyDescent="0.2">
      <c r="A41" s="469"/>
      <c r="B41" s="470"/>
      <c r="C41" s="485"/>
      <c r="D41" s="485"/>
      <c r="E41" s="485"/>
    </row>
    <row r="42" spans="1:5" ht="12" customHeight="1" thickBot="1" x14ac:dyDescent="0.25">
      <c r="A42" s="471"/>
      <c r="B42" s="472"/>
      <c r="C42" s="486"/>
      <c r="D42" s="486"/>
      <c r="E42" s="486"/>
    </row>
    <row r="43" spans="1:5" ht="12" customHeight="1" thickBot="1" x14ac:dyDescent="0.25">
      <c r="A43" s="754" t="s">
        <v>42</v>
      </c>
      <c r="B43" s="755"/>
      <c r="C43" s="755"/>
      <c r="D43" s="755"/>
      <c r="E43" s="756"/>
    </row>
    <row r="44" spans="1:5" ht="12" customHeight="1" thickBot="1" x14ac:dyDescent="0.25">
      <c r="A44" s="524" t="s">
        <v>6</v>
      </c>
      <c r="B44" s="334" t="s">
        <v>562</v>
      </c>
      <c r="C44" s="393">
        <f>SUM(C45:C49)</f>
        <v>0</v>
      </c>
      <c r="D44" s="393">
        <f>SUM(D45:D49)</f>
        <v>0</v>
      </c>
      <c r="E44" s="531">
        <f>SUM(E45:E49)</f>
        <v>0</v>
      </c>
    </row>
    <row r="45" spans="1:5" ht="12" customHeight="1" x14ac:dyDescent="0.2">
      <c r="A45" s="537" t="s">
        <v>68</v>
      </c>
      <c r="B45" s="315" t="s">
        <v>36</v>
      </c>
      <c r="C45" s="79"/>
      <c r="D45" s="79"/>
      <c r="E45" s="518"/>
    </row>
    <row r="46" spans="1:5" ht="12" customHeight="1" x14ac:dyDescent="0.2">
      <c r="A46" s="537" t="s">
        <v>69</v>
      </c>
      <c r="B46" s="314" t="s">
        <v>130</v>
      </c>
      <c r="C46" s="387"/>
      <c r="D46" s="387"/>
      <c r="E46" s="542"/>
    </row>
    <row r="47" spans="1:5" ht="12" customHeight="1" x14ac:dyDescent="0.2">
      <c r="A47" s="537" t="s">
        <v>70</v>
      </c>
      <c r="B47" s="314" t="s">
        <v>97</v>
      </c>
      <c r="C47" s="387"/>
      <c r="D47" s="387"/>
      <c r="E47" s="542"/>
    </row>
    <row r="48" spans="1:5" s="289" customFormat="1" ht="12" customHeight="1" x14ac:dyDescent="0.2">
      <c r="A48" s="537" t="s">
        <v>71</v>
      </c>
      <c r="B48" s="314" t="s">
        <v>131</v>
      </c>
      <c r="C48" s="387"/>
      <c r="D48" s="387"/>
      <c r="E48" s="542"/>
    </row>
    <row r="49" spans="1:5" ht="12" customHeight="1" thickBot="1" x14ac:dyDescent="0.25">
      <c r="A49" s="537" t="s">
        <v>104</v>
      </c>
      <c r="B49" s="314" t="s">
        <v>132</v>
      </c>
      <c r="C49" s="387"/>
      <c r="D49" s="387"/>
      <c r="E49" s="542"/>
    </row>
    <row r="50" spans="1:5" ht="12" customHeight="1" thickBot="1" x14ac:dyDescent="0.25">
      <c r="A50" s="524" t="s">
        <v>7</v>
      </c>
      <c r="B50" s="334" t="s">
        <v>563</v>
      </c>
      <c r="C50" s="393">
        <f>SUM(C51:C53)</f>
        <v>0</v>
      </c>
      <c r="D50" s="393">
        <f>SUM(D51:D53)</f>
        <v>0</v>
      </c>
      <c r="E50" s="531">
        <f>SUM(E51:E53)</f>
        <v>0</v>
      </c>
    </row>
    <row r="51" spans="1:5" ht="12" customHeight="1" x14ac:dyDescent="0.2">
      <c r="A51" s="537" t="s">
        <v>74</v>
      </c>
      <c r="B51" s="315" t="s">
        <v>152</v>
      </c>
      <c r="C51" s="79"/>
      <c r="D51" s="79"/>
      <c r="E51" s="518"/>
    </row>
    <row r="52" spans="1:5" ht="12" customHeight="1" x14ac:dyDescent="0.2">
      <c r="A52" s="537" t="s">
        <v>75</v>
      </c>
      <c r="B52" s="314" t="s">
        <v>134</v>
      </c>
      <c r="C52" s="387"/>
      <c r="D52" s="387"/>
      <c r="E52" s="542"/>
    </row>
    <row r="53" spans="1:5" ht="15" customHeight="1" x14ac:dyDescent="0.2">
      <c r="A53" s="537" t="s">
        <v>76</v>
      </c>
      <c r="B53" s="314" t="s">
        <v>43</v>
      </c>
      <c r="C53" s="387"/>
      <c r="D53" s="387"/>
      <c r="E53" s="542"/>
    </row>
    <row r="54" spans="1:5" ht="13.5" thickBot="1" x14ac:dyDescent="0.25">
      <c r="A54" s="537" t="s">
        <v>77</v>
      </c>
      <c r="B54" s="314" t="s">
        <v>670</v>
      </c>
      <c r="C54" s="387"/>
      <c r="D54" s="387"/>
      <c r="E54" s="542"/>
    </row>
    <row r="55" spans="1:5" ht="15" customHeight="1" thickBot="1" x14ac:dyDescent="0.25">
      <c r="A55" s="524" t="s">
        <v>8</v>
      </c>
      <c r="B55" s="528" t="s">
        <v>564</v>
      </c>
      <c r="C55" s="85">
        <f>+C44+C50</f>
        <v>0</v>
      </c>
      <c r="D55" s="85">
        <f>+D44+D50</f>
        <v>0</v>
      </c>
      <c r="E55" s="532">
        <f>+E44+E50</f>
        <v>0</v>
      </c>
    </row>
    <row r="56" spans="1:5" ht="13.5" thickBot="1" x14ac:dyDescent="0.25">
      <c r="C56" s="533"/>
      <c r="D56" s="533"/>
      <c r="E56" s="533"/>
    </row>
    <row r="57" spans="1:5" ht="13.5" thickBot="1" x14ac:dyDescent="0.25">
      <c r="A57" s="615" t="s">
        <v>726</v>
      </c>
      <c r="B57" s="616"/>
      <c r="C57" s="89"/>
      <c r="D57" s="89"/>
      <c r="E57" s="522"/>
    </row>
    <row r="58" spans="1:5" ht="13.5" thickBot="1" x14ac:dyDescent="0.25">
      <c r="A58" s="617" t="s">
        <v>725</v>
      </c>
      <c r="B58" s="618"/>
      <c r="C58" s="89"/>
      <c r="D58" s="89"/>
      <c r="E58" s="52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C2CE-4437-4E15-A757-F46E77C0E2B0}">
  <sheetPr>
    <tabColor rgb="FF92D050"/>
  </sheetPr>
  <dimension ref="A1:G36"/>
  <sheetViews>
    <sheetView zoomScaleNormal="100" workbookViewId="0">
      <selection activeCell="F7" sqref="F7"/>
    </sheetView>
  </sheetViews>
  <sheetFormatPr defaultRowHeight="12.75" x14ac:dyDescent="0.2"/>
  <cols>
    <col min="1" max="1" width="7" style="287" customWidth="1"/>
    <col min="2" max="2" width="32" style="31" customWidth="1"/>
    <col min="3" max="3" width="12.5" style="31" customWidth="1"/>
    <col min="4" max="6" width="11.83203125" style="31" customWidth="1"/>
    <col min="7" max="7" width="12.83203125" style="31" customWidth="1"/>
    <col min="8" max="16384" width="9.33203125" style="31"/>
  </cols>
  <sheetData>
    <row r="1" spans="1:7" ht="14.25" thickBot="1" x14ac:dyDescent="0.25">
      <c r="G1" s="38" t="s">
        <v>743</v>
      </c>
    </row>
    <row r="2" spans="1:7" ht="17.25" customHeight="1" thickBot="1" x14ac:dyDescent="0.25">
      <c r="A2" s="765" t="s">
        <v>4</v>
      </c>
      <c r="B2" s="767" t="s">
        <v>299</v>
      </c>
      <c r="C2" s="767" t="s">
        <v>671</v>
      </c>
      <c r="D2" s="767" t="s">
        <v>713</v>
      </c>
      <c r="E2" s="769" t="s">
        <v>672</v>
      </c>
      <c r="F2" s="769"/>
      <c r="G2" s="770"/>
    </row>
    <row r="3" spans="1:7" s="288" customFormat="1" ht="57.75" customHeight="1" thickBot="1" x14ac:dyDescent="0.25">
      <c r="A3" s="766"/>
      <c r="B3" s="768"/>
      <c r="C3" s="768"/>
      <c r="D3" s="768"/>
      <c r="E3" s="29" t="s">
        <v>673</v>
      </c>
      <c r="F3" s="29" t="s">
        <v>674</v>
      </c>
      <c r="G3" s="613" t="s">
        <v>675</v>
      </c>
    </row>
    <row r="4" spans="1:7" s="289" customFormat="1" ht="15" customHeight="1" thickBot="1" x14ac:dyDescent="0.25">
      <c r="A4" s="461" t="s">
        <v>405</v>
      </c>
      <c r="B4" s="462" t="s">
        <v>406</v>
      </c>
      <c r="C4" s="462" t="s">
        <v>407</v>
      </c>
      <c r="D4" s="462" t="s">
        <v>408</v>
      </c>
      <c r="E4" s="462" t="s">
        <v>714</v>
      </c>
      <c r="F4" s="462" t="s">
        <v>486</v>
      </c>
      <c r="G4" s="546" t="s">
        <v>487</v>
      </c>
    </row>
    <row r="5" spans="1:7" ht="15" customHeight="1" x14ac:dyDescent="0.2">
      <c r="A5" s="290" t="s">
        <v>6</v>
      </c>
      <c r="B5" s="291" t="s">
        <v>739</v>
      </c>
      <c r="C5" s="292">
        <v>517631</v>
      </c>
      <c r="D5" s="292"/>
      <c r="E5" s="293">
        <f>C5+D5</f>
        <v>517631</v>
      </c>
      <c r="F5" s="292">
        <v>517631</v>
      </c>
      <c r="G5" s="294"/>
    </row>
    <row r="6" spans="1:7" ht="21" customHeight="1" x14ac:dyDescent="0.2">
      <c r="A6" s="295" t="s">
        <v>7</v>
      </c>
      <c r="B6" s="296" t="s">
        <v>740</v>
      </c>
      <c r="C6" s="2">
        <v>1385764</v>
      </c>
      <c r="D6" s="2"/>
      <c r="E6" s="293">
        <f t="shared" ref="E6:E35" si="0">C6+D6</f>
        <v>1385764</v>
      </c>
      <c r="F6" s="2">
        <v>1385764</v>
      </c>
      <c r="G6" s="144"/>
    </row>
    <row r="7" spans="1:7" ht="15" customHeight="1" x14ac:dyDescent="0.2">
      <c r="A7" s="295" t="s">
        <v>8</v>
      </c>
      <c r="B7" s="296"/>
      <c r="C7" s="2"/>
      <c r="D7" s="2"/>
      <c r="E7" s="293">
        <f t="shared" si="0"/>
        <v>0</v>
      </c>
      <c r="F7" s="2"/>
      <c r="G7" s="144"/>
    </row>
    <row r="8" spans="1:7" ht="15" customHeight="1" x14ac:dyDescent="0.2">
      <c r="A8" s="295" t="s">
        <v>9</v>
      </c>
      <c r="B8" s="296"/>
      <c r="C8" s="2"/>
      <c r="D8" s="2"/>
      <c r="E8" s="293">
        <f t="shared" si="0"/>
        <v>0</v>
      </c>
      <c r="F8" s="2"/>
      <c r="G8" s="144"/>
    </row>
    <row r="9" spans="1:7" ht="15" customHeight="1" x14ac:dyDescent="0.2">
      <c r="A9" s="295" t="s">
        <v>10</v>
      </c>
      <c r="B9" s="296"/>
      <c r="C9" s="2"/>
      <c r="D9" s="2"/>
      <c r="E9" s="293">
        <f t="shared" si="0"/>
        <v>0</v>
      </c>
      <c r="F9" s="2"/>
      <c r="G9" s="144"/>
    </row>
    <row r="10" spans="1:7" ht="15" customHeight="1" x14ac:dyDescent="0.2">
      <c r="A10" s="295" t="s">
        <v>11</v>
      </c>
      <c r="B10" s="296"/>
      <c r="C10" s="2"/>
      <c r="D10" s="2"/>
      <c r="E10" s="293">
        <f t="shared" si="0"/>
        <v>0</v>
      </c>
      <c r="F10" s="2"/>
      <c r="G10" s="144"/>
    </row>
    <row r="11" spans="1:7" ht="15" customHeight="1" x14ac:dyDescent="0.2">
      <c r="A11" s="295" t="s">
        <v>12</v>
      </c>
      <c r="B11" s="296"/>
      <c r="C11" s="2"/>
      <c r="D11" s="2"/>
      <c r="E11" s="293">
        <f t="shared" si="0"/>
        <v>0</v>
      </c>
      <c r="F11" s="2"/>
      <c r="G11" s="144"/>
    </row>
    <row r="12" spans="1:7" ht="15" customHeight="1" x14ac:dyDescent="0.2">
      <c r="A12" s="295" t="s">
        <v>13</v>
      </c>
      <c r="B12" s="296"/>
      <c r="C12" s="2"/>
      <c r="D12" s="2"/>
      <c r="E12" s="293">
        <f t="shared" si="0"/>
        <v>0</v>
      </c>
      <c r="F12" s="2"/>
      <c r="G12" s="144"/>
    </row>
    <row r="13" spans="1:7" ht="15" customHeight="1" x14ac:dyDescent="0.2">
      <c r="A13" s="295" t="s">
        <v>14</v>
      </c>
      <c r="B13" s="296"/>
      <c r="C13" s="2"/>
      <c r="D13" s="2"/>
      <c r="E13" s="293">
        <f t="shared" si="0"/>
        <v>0</v>
      </c>
      <c r="F13" s="2"/>
      <c r="G13" s="144"/>
    </row>
    <row r="14" spans="1:7" ht="15" customHeight="1" x14ac:dyDescent="0.2">
      <c r="A14" s="295" t="s">
        <v>15</v>
      </c>
      <c r="B14" s="296"/>
      <c r="C14" s="2"/>
      <c r="D14" s="2"/>
      <c r="E14" s="293">
        <f t="shared" si="0"/>
        <v>0</v>
      </c>
      <c r="F14" s="2"/>
      <c r="G14" s="144"/>
    </row>
    <row r="15" spans="1:7" ht="15" customHeight="1" x14ac:dyDescent="0.2">
      <c r="A15" s="295" t="s">
        <v>16</v>
      </c>
      <c r="B15" s="296"/>
      <c r="C15" s="2"/>
      <c r="D15" s="2"/>
      <c r="E15" s="293">
        <f t="shared" si="0"/>
        <v>0</v>
      </c>
      <c r="F15" s="2"/>
      <c r="G15" s="144"/>
    </row>
    <row r="16" spans="1:7" ht="15" customHeight="1" x14ac:dyDescent="0.2">
      <c r="A16" s="295" t="s">
        <v>17</v>
      </c>
      <c r="B16" s="296"/>
      <c r="C16" s="2"/>
      <c r="D16" s="2"/>
      <c r="E16" s="293">
        <f t="shared" si="0"/>
        <v>0</v>
      </c>
      <c r="F16" s="2"/>
      <c r="G16" s="144"/>
    </row>
    <row r="17" spans="1:7" ht="15" customHeight="1" x14ac:dyDescent="0.2">
      <c r="A17" s="295" t="s">
        <v>18</v>
      </c>
      <c r="B17" s="296"/>
      <c r="C17" s="2"/>
      <c r="D17" s="2"/>
      <c r="E17" s="293">
        <f t="shared" si="0"/>
        <v>0</v>
      </c>
      <c r="F17" s="2"/>
      <c r="G17" s="144"/>
    </row>
    <row r="18" spans="1:7" ht="15" customHeight="1" x14ac:dyDescent="0.2">
      <c r="A18" s="295" t="s">
        <v>19</v>
      </c>
      <c r="B18" s="296"/>
      <c r="C18" s="2"/>
      <c r="D18" s="2"/>
      <c r="E18" s="293">
        <f t="shared" si="0"/>
        <v>0</v>
      </c>
      <c r="F18" s="2"/>
      <c r="G18" s="144"/>
    </row>
    <row r="19" spans="1:7" ht="15" customHeight="1" x14ac:dyDescent="0.2">
      <c r="A19" s="295" t="s">
        <v>20</v>
      </c>
      <c r="B19" s="296"/>
      <c r="C19" s="2"/>
      <c r="D19" s="2"/>
      <c r="E19" s="293">
        <f t="shared" si="0"/>
        <v>0</v>
      </c>
      <c r="F19" s="2"/>
      <c r="G19" s="144"/>
    </row>
    <row r="20" spans="1:7" ht="15" customHeight="1" x14ac:dyDescent="0.2">
      <c r="A20" s="295" t="s">
        <v>21</v>
      </c>
      <c r="B20" s="296"/>
      <c r="C20" s="2"/>
      <c r="D20" s="2"/>
      <c r="E20" s="293">
        <f t="shared" si="0"/>
        <v>0</v>
      </c>
      <c r="F20" s="2"/>
      <c r="G20" s="144"/>
    </row>
    <row r="21" spans="1:7" ht="15" customHeight="1" x14ac:dyDescent="0.2">
      <c r="A21" s="295" t="s">
        <v>22</v>
      </c>
      <c r="B21" s="296"/>
      <c r="C21" s="2"/>
      <c r="D21" s="2"/>
      <c r="E21" s="293">
        <f t="shared" si="0"/>
        <v>0</v>
      </c>
      <c r="F21" s="2"/>
      <c r="G21" s="144"/>
    </row>
    <row r="22" spans="1:7" ht="15" customHeight="1" x14ac:dyDescent="0.2">
      <c r="A22" s="295" t="s">
        <v>23</v>
      </c>
      <c r="B22" s="296"/>
      <c r="C22" s="2"/>
      <c r="D22" s="2"/>
      <c r="E22" s="293">
        <f t="shared" si="0"/>
        <v>0</v>
      </c>
      <c r="F22" s="2"/>
      <c r="G22" s="144"/>
    </row>
    <row r="23" spans="1:7" ht="15" customHeight="1" x14ac:dyDescent="0.2">
      <c r="A23" s="295" t="s">
        <v>24</v>
      </c>
      <c r="B23" s="296"/>
      <c r="C23" s="2"/>
      <c r="D23" s="2"/>
      <c r="E23" s="293">
        <f t="shared" si="0"/>
        <v>0</v>
      </c>
      <c r="F23" s="2"/>
      <c r="G23" s="144"/>
    </row>
    <row r="24" spans="1:7" ht="15" customHeight="1" x14ac:dyDescent="0.2">
      <c r="A24" s="295" t="s">
        <v>25</v>
      </c>
      <c r="B24" s="296"/>
      <c r="C24" s="2"/>
      <c r="D24" s="2"/>
      <c r="E24" s="293">
        <f t="shared" si="0"/>
        <v>0</v>
      </c>
      <c r="F24" s="2"/>
      <c r="G24" s="144"/>
    </row>
    <row r="25" spans="1:7" ht="15" customHeight="1" x14ac:dyDescent="0.2">
      <c r="A25" s="295" t="s">
        <v>26</v>
      </c>
      <c r="B25" s="296"/>
      <c r="C25" s="2"/>
      <c r="D25" s="2"/>
      <c r="E25" s="293">
        <f t="shared" si="0"/>
        <v>0</v>
      </c>
      <c r="F25" s="2"/>
      <c r="G25" s="144"/>
    </row>
    <row r="26" spans="1:7" ht="15" customHeight="1" x14ac:dyDescent="0.2">
      <c r="A26" s="295" t="s">
        <v>27</v>
      </c>
      <c r="B26" s="296"/>
      <c r="C26" s="2"/>
      <c r="D26" s="2"/>
      <c r="E26" s="293">
        <f t="shared" si="0"/>
        <v>0</v>
      </c>
      <c r="F26" s="2"/>
      <c r="G26" s="144"/>
    </row>
    <row r="27" spans="1:7" ht="15" customHeight="1" x14ac:dyDescent="0.2">
      <c r="A27" s="295" t="s">
        <v>28</v>
      </c>
      <c r="B27" s="296"/>
      <c r="C27" s="2"/>
      <c r="D27" s="2"/>
      <c r="E27" s="293">
        <f t="shared" si="0"/>
        <v>0</v>
      </c>
      <c r="F27" s="2"/>
      <c r="G27" s="144"/>
    </row>
    <row r="28" spans="1:7" ht="15" customHeight="1" x14ac:dyDescent="0.2">
      <c r="A28" s="295" t="s">
        <v>29</v>
      </c>
      <c r="B28" s="296"/>
      <c r="C28" s="2"/>
      <c r="D28" s="2"/>
      <c r="E28" s="293">
        <f t="shared" si="0"/>
        <v>0</v>
      </c>
      <c r="F28" s="2"/>
      <c r="G28" s="144"/>
    </row>
    <row r="29" spans="1:7" ht="15" customHeight="1" x14ac:dyDescent="0.2">
      <c r="A29" s="295" t="s">
        <v>30</v>
      </c>
      <c r="B29" s="296"/>
      <c r="C29" s="2"/>
      <c r="D29" s="2"/>
      <c r="E29" s="293">
        <f t="shared" si="0"/>
        <v>0</v>
      </c>
      <c r="F29" s="2"/>
      <c r="G29" s="144"/>
    </row>
    <row r="30" spans="1:7" ht="15" customHeight="1" x14ac:dyDescent="0.2">
      <c r="A30" s="295" t="s">
        <v>31</v>
      </c>
      <c r="B30" s="296"/>
      <c r="C30" s="2"/>
      <c r="D30" s="2"/>
      <c r="E30" s="293"/>
      <c r="F30" s="2"/>
      <c r="G30" s="144"/>
    </row>
    <row r="31" spans="1:7" ht="15" customHeight="1" x14ac:dyDescent="0.2">
      <c r="A31" s="295" t="s">
        <v>32</v>
      </c>
      <c r="B31" s="296"/>
      <c r="C31" s="2"/>
      <c r="D31" s="2"/>
      <c r="E31" s="293">
        <f t="shared" si="0"/>
        <v>0</v>
      </c>
      <c r="F31" s="2"/>
      <c r="G31" s="144"/>
    </row>
    <row r="32" spans="1:7" ht="15" customHeight="1" x14ac:dyDescent="0.2">
      <c r="A32" s="295" t="s">
        <v>33</v>
      </c>
      <c r="B32" s="296"/>
      <c r="C32" s="2"/>
      <c r="D32" s="2"/>
      <c r="E32" s="293">
        <f t="shared" si="0"/>
        <v>0</v>
      </c>
      <c r="F32" s="2"/>
      <c r="G32" s="144"/>
    </row>
    <row r="33" spans="1:7" ht="15" customHeight="1" x14ac:dyDescent="0.2">
      <c r="A33" s="295" t="s">
        <v>34</v>
      </c>
      <c r="B33" s="296"/>
      <c r="C33" s="2"/>
      <c r="D33" s="2"/>
      <c r="E33" s="293">
        <f t="shared" si="0"/>
        <v>0</v>
      </c>
      <c r="F33" s="2"/>
      <c r="G33" s="144"/>
    </row>
    <row r="34" spans="1:7" ht="15" customHeight="1" x14ac:dyDescent="0.2">
      <c r="A34" s="295" t="s">
        <v>88</v>
      </c>
      <c r="B34" s="296"/>
      <c r="C34" s="2"/>
      <c r="D34" s="2"/>
      <c r="E34" s="293">
        <f t="shared" si="0"/>
        <v>0</v>
      </c>
      <c r="F34" s="2"/>
      <c r="G34" s="144"/>
    </row>
    <row r="35" spans="1:7" ht="15" customHeight="1" thickBot="1" x14ac:dyDescent="0.25">
      <c r="A35" s="295" t="s">
        <v>180</v>
      </c>
      <c r="B35" s="297"/>
      <c r="C35" s="3"/>
      <c r="D35" s="3"/>
      <c r="E35" s="293">
        <f t="shared" si="0"/>
        <v>0</v>
      </c>
      <c r="F35" s="3"/>
      <c r="G35" s="298"/>
    </row>
    <row r="36" spans="1:7" ht="15" customHeight="1" thickBot="1" x14ac:dyDescent="0.25">
      <c r="A36" s="771" t="s">
        <v>39</v>
      </c>
      <c r="B36" s="772"/>
      <c r="C36" s="13">
        <f>SUM(C5:C35)</f>
        <v>1903395</v>
      </c>
      <c r="D36" s="13">
        <f>SUM(D5:D35)</f>
        <v>0</v>
      </c>
      <c r="E36" s="13">
        <f>SUM(E5:E35)</f>
        <v>1903395</v>
      </c>
      <c r="F36" s="13">
        <f>SUM(F5:F35)</f>
        <v>1903395</v>
      </c>
      <c r="G36" s="14">
        <f>SUM(G5:G35)</f>
        <v>0</v>
      </c>
    </row>
  </sheetData>
  <mergeCells count="6">
    <mergeCell ref="A2:A3"/>
    <mergeCell ref="B2:B3"/>
    <mergeCell ref="C2:C3"/>
    <mergeCell ref="D2:D3"/>
    <mergeCell ref="E2:G2"/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……/2018. (……) önkormányzati rendelethez&amp;"Times New Roman CE,Dőlt"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6F68-4D6C-424A-B2C1-1D1A9C97B83D}">
  <sheetPr>
    <tabColor rgb="FF92D050"/>
  </sheetPr>
  <dimension ref="A1:I157"/>
  <sheetViews>
    <sheetView topLeftCell="A109" zoomScale="120" zoomScaleNormal="120" zoomScaleSheetLayoutView="100" workbookViewId="0">
      <selection activeCell="C147" sqref="C147"/>
    </sheetView>
  </sheetViews>
  <sheetFormatPr defaultRowHeight="15.75" x14ac:dyDescent="0.25"/>
  <cols>
    <col min="1" max="1" width="9" style="355" customWidth="1"/>
    <col min="2" max="2" width="64.83203125" style="355" customWidth="1"/>
    <col min="3" max="3" width="17.33203125" style="355" customWidth="1"/>
    <col min="4" max="5" width="17.33203125" style="356" customWidth="1"/>
    <col min="6" max="16384" width="9.33203125" style="366"/>
  </cols>
  <sheetData>
    <row r="1" spans="1:5" ht="15.95" customHeight="1" x14ac:dyDescent="0.25">
      <c r="A1" s="716" t="s">
        <v>3</v>
      </c>
      <c r="B1" s="716"/>
      <c r="C1" s="716"/>
      <c r="D1" s="716"/>
      <c r="E1" s="716"/>
    </row>
    <row r="2" spans="1:5" ht="15.95" customHeight="1" thickBot="1" x14ac:dyDescent="0.3">
      <c r="A2" s="44" t="s">
        <v>108</v>
      </c>
      <c r="B2" s="44"/>
      <c r="C2" s="44"/>
      <c r="D2" s="353"/>
      <c r="E2" s="353" t="str">
        <f>'9. sz. mell'!G1</f>
        <v>9. sz. melléklet</v>
      </c>
    </row>
    <row r="3" spans="1:5" ht="15.95" customHeight="1" x14ac:dyDescent="0.25">
      <c r="A3" s="717" t="s">
        <v>56</v>
      </c>
      <c r="B3" s="719" t="s">
        <v>5</v>
      </c>
      <c r="C3" s="773" t="str">
        <f>+CONCATENATE(LEFT(ÖSSZEFÜGGÉSEK!A4,4)-1,". évi tény")</f>
        <v>2016. évi tény</v>
      </c>
      <c r="D3" s="721" t="str">
        <f>+CONCATENATE(LEFT(ÖSSZEFÜGGÉSEK!A4,4),". évi")</f>
        <v>2017. évi</v>
      </c>
      <c r="E3" s="722"/>
    </row>
    <row r="4" spans="1:5" ht="38.1" customHeight="1" thickBot="1" x14ac:dyDescent="0.3">
      <c r="A4" s="718"/>
      <c r="B4" s="720"/>
      <c r="C4" s="774"/>
      <c r="D4" s="46" t="s">
        <v>176</v>
      </c>
      <c r="E4" s="47" t="s">
        <v>177</v>
      </c>
    </row>
    <row r="5" spans="1:5" s="367" customFormat="1" ht="12" customHeight="1" thickBot="1" x14ac:dyDescent="0.25">
      <c r="A5" s="331" t="s">
        <v>405</v>
      </c>
      <c r="B5" s="332" t="s">
        <v>406</v>
      </c>
      <c r="C5" s="332" t="s">
        <v>407</v>
      </c>
      <c r="D5" s="332" t="s">
        <v>409</v>
      </c>
      <c r="E5" s="333" t="s">
        <v>486</v>
      </c>
    </row>
    <row r="6" spans="1:5" s="368" customFormat="1" ht="12" customHeight="1" thickBot="1" x14ac:dyDescent="0.25">
      <c r="A6" s="326" t="s">
        <v>6</v>
      </c>
      <c r="B6" s="562" t="s">
        <v>300</v>
      </c>
      <c r="C6" s="358">
        <f>+C7+C8+C9+C10+C11+C12</f>
        <v>75519365</v>
      </c>
      <c r="D6" s="358">
        <f>+D7+D8+D9+D10+D11+D12</f>
        <v>104021991</v>
      </c>
      <c r="E6" s="341">
        <f>+E7+E8+E9+E10+E11+E12</f>
        <v>104021991</v>
      </c>
    </row>
    <row r="7" spans="1:5" s="368" customFormat="1" ht="12" customHeight="1" x14ac:dyDescent="0.2">
      <c r="A7" s="321" t="s">
        <v>68</v>
      </c>
      <c r="B7" s="563" t="s">
        <v>301</v>
      </c>
      <c r="C7" s="360">
        <v>20129106</v>
      </c>
      <c r="D7" s="360">
        <v>31994697</v>
      </c>
      <c r="E7" s="343">
        <v>31994697</v>
      </c>
    </row>
    <row r="8" spans="1:5" s="368" customFormat="1" ht="12" customHeight="1" x14ac:dyDescent="0.2">
      <c r="A8" s="320" t="s">
        <v>69</v>
      </c>
      <c r="B8" s="564" t="s">
        <v>302</v>
      </c>
      <c r="C8" s="359">
        <v>26445800</v>
      </c>
      <c r="D8" s="359">
        <v>35984559</v>
      </c>
      <c r="E8" s="342">
        <v>35984559</v>
      </c>
    </row>
    <row r="9" spans="1:5" s="368" customFormat="1" ht="12" customHeight="1" x14ac:dyDescent="0.2">
      <c r="A9" s="320" t="s">
        <v>70</v>
      </c>
      <c r="B9" s="564" t="s">
        <v>303</v>
      </c>
      <c r="C9" s="359">
        <v>24500716</v>
      </c>
      <c r="D9" s="359">
        <v>30290904</v>
      </c>
      <c r="E9" s="342">
        <v>30290904</v>
      </c>
    </row>
    <row r="10" spans="1:5" s="368" customFormat="1" ht="12" customHeight="1" x14ac:dyDescent="0.2">
      <c r="A10" s="320" t="s">
        <v>71</v>
      </c>
      <c r="B10" s="564" t="s">
        <v>304</v>
      </c>
      <c r="C10" s="359">
        <v>2644990</v>
      </c>
      <c r="D10" s="359">
        <v>2975067</v>
      </c>
      <c r="E10" s="342">
        <v>2975067</v>
      </c>
    </row>
    <row r="11" spans="1:5" s="368" customFormat="1" ht="12" customHeight="1" x14ac:dyDescent="0.2">
      <c r="A11" s="320" t="s">
        <v>104</v>
      </c>
      <c r="B11" s="564" t="s">
        <v>305</v>
      </c>
      <c r="C11" s="552">
        <v>1794129</v>
      </c>
      <c r="D11" s="359">
        <v>2609044</v>
      </c>
      <c r="E11" s="342">
        <v>2609044</v>
      </c>
    </row>
    <row r="12" spans="1:5" s="368" customFormat="1" ht="12" customHeight="1" thickBot="1" x14ac:dyDescent="0.25">
      <c r="A12" s="322" t="s">
        <v>72</v>
      </c>
      <c r="B12" s="565" t="s">
        <v>306</v>
      </c>
      <c r="C12" s="553">
        <v>4624</v>
      </c>
      <c r="D12" s="361">
        <v>167720</v>
      </c>
      <c r="E12" s="344">
        <v>167720</v>
      </c>
    </row>
    <row r="13" spans="1:5" s="368" customFormat="1" ht="12" customHeight="1" thickBot="1" x14ac:dyDescent="0.25">
      <c r="A13" s="326" t="s">
        <v>7</v>
      </c>
      <c r="B13" s="566" t="s">
        <v>307</v>
      </c>
      <c r="C13" s="358">
        <f>+C14+C15+C16+C17+C18</f>
        <v>22722438</v>
      </c>
      <c r="D13" s="358">
        <f>+D14+D15+D16+D17+D18</f>
        <v>18884943</v>
      </c>
      <c r="E13" s="341">
        <f>+E14+E15+E16+E17+E18</f>
        <v>18844943</v>
      </c>
    </row>
    <row r="14" spans="1:5" s="368" customFormat="1" ht="12" customHeight="1" x14ac:dyDescent="0.2">
      <c r="A14" s="321" t="s">
        <v>74</v>
      </c>
      <c r="B14" s="563" t="s">
        <v>308</v>
      </c>
      <c r="C14" s="360"/>
      <c r="D14" s="360"/>
      <c r="E14" s="343"/>
    </row>
    <row r="15" spans="1:5" s="368" customFormat="1" ht="12" customHeight="1" x14ac:dyDescent="0.2">
      <c r="A15" s="320" t="s">
        <v>75</v>
      </c>
      <c r="B15" s="564" t="s">
        <v>309</v>
      </c>
      <c r="C15" s="359"/>
      <c r="D15" s="359"/>
      <c r="E15" s="342"/>
    </row>
    <row r="16" spans="1:5" s="368" customFormat="1" ht="12" customHeight="1" x14ac:dyDescent="0.2">
      <c r="A16" s="320" t="s">
        <v>76</v>
      </c>
      <c r="B16" s="564" t="s">
        <v>310</v>
      </c>
      <c r="C16" s="359"/>
      <c r="D16" s="359"/>
      <c r="E16" s="342"/>
    </row>
    <row r="17" spans="1:5" s="368" customFormat="1" ht="12" customHeight="1" x14ac:dyDescent="0.2">
      <c r="A17" s="320" t="s">
        <v>77</v>
      </c>
      <c r="B17" s="564" t="s">
        <v>311</v>
      </c>
      <c r="C17" s="359"/>
      <c r="D17" s="359"/>
      <c r="E17" s="342"/>
    </row>
    <row r="18" spans="1:5" s="368" customFormat="1" ht="12" customHeight="1" x14ac:dyDescent="0.2">
      <c r="A18" s="320" t="s">
        <v>78</v>
      </c>
      <c r="B18" s="564" t="s">
        <v>312</v>
      </c>
      <c r="C18" s="359">
        <v>22722438</v>
      </c>
      <c r="D18" s="359">
        <v>18884943</v>
      </c>
      <c r="E18" s="342">
        <v>18844943</v>
      </c>
    </row>
    <row r="19" spans="1:5" s="368" customFormat="1" ht="12" customHeight="1" thickBot="1" x14ac:dyDescent="0.25">
      <c r="A19" s="322" t="s">
        <v>85</v>
      </c>
      <c r="B19" s="565" t="s">
        <v>313</v>
      </c>
      <c r="C19" s="361"/>
      <c r="D19" s="361"/>
      <c r="E19" s="344"/>
    </row>
    <row r="20" spans="1:5" s="368" customFormat="1" ht="12" customHeight="1" thickBot="1" x14ac:dyDescent="0.25">
      <c r="A20" s="326" t="s">
        <v>8</v>
      </c>
      <c r="B20" s="562" t="s">
        <v>314</v>
      </c>
      <c r="C20" s="358">
        <f>+C21+C22+C23+C24+C25</f>
        <v>6000000</v>
      </c>
      <c r="D20" s="358">
        <f>+D21+D22+D23+D24+D25</f>
        <v>160348571</v>
      </c>
      <c r="E20" s="341">
        <f>+E21+E22+E23+E24+E25</f>
        <v>160348571</v>
      </c>
    </row>
    <row r="21" spans="1:5" s="368" customFormat="1" ht="12" customHeight="1" x14ac:dyDescent="0.2">
      <c r="A21" s="321" t="s">
        <v>57</v>
      </c>
      <c r="B21" s="563" t="s">
        <v>315</v>
      </c>
      <c r="C21" s="360">
        <v>6000000</v>
      </c>
      <c r="D21" s="360"/>
      <c r="E21" s="343"/>
    </row>
    <row r="22" spans="1:5" s="368" customFormat="1" ht="12" customHeight="1" x14ac:dyDescent="0.2">
      <c r="A22" s="320" t="s">
        <v>58</v>
      </c>
      <c r="B22" s="564" t="s">
        <v>316</v>
      </c>
      <c r="C22" s="359"/>
      <c r="D22" s="359"/>
      <c r="E22" s="342"/>
    </row>
    <row r="23" spans="1:5" s="368" customFormat="1" ht="12" customHeight="1" x14ac:dyDescent="0.2">
      <c r="A23" s="320" t="s">
        <v>59</v>
      </c>
      <c r="B23" s="564" t="s">
        <v>317</v>
      </c>
      <c r="C23" s="359"/>
      <c r="D23" s="359"/>
      <c r="E23" s="342"/>
    </row>
    <row r="24" spans="1:5" s="368" customFormat="1" ht="12" customHeight="1" x14ac:dyDescent="0.2">
      <c r="A24" s="320" t="s">
        <v>60</v>
      </c>
      <c r="B24" s="564" t="s">
        <v>318</v>
      </c>
      <c r="C24" s="359"/>
      <c r="D24" s="359"/>
      <c r="E24" s="342"/>
    </row>
    <row r="25" spans="1:5" s="368" customFormat="1" ht="12" customHeight="1" x14ac:dyDescent="0.2">
      <c r="A25" s="320" t="s">
        <v>118</v>
      </c>
      <c r="B25" s="564" t="s">
        <v>319</v>
      </c>
      <c r="C25" s="359"/>
      <c r="D25" s="359">
        <v>160348571</v>
      </c>
      <c r="E25" s="342">
        <v>160348571</v>
      </c>
    </row>
    <row r="26" spans="1:5" s="368" customFormat="1" ht="12" customHeight="1" thickBot="1" x14ac:dyDescent="0.25">
      <c r="A26" s="322" t="s">
        <v>119</v>
      </c>
      <c r="B26" s="565" t="s">
        <v>320</v>
      </c>
      <c r="C26" s="361"/>
      <c r="D26" s="361">
        <v>160348571</v>
      </c>
      <c r="E26" s="344">
        <v>160348571</v>
      </c>
    </row>
    <row r="27" spans="1:5" s="368" customFormat="1" ht="12" customHeight="1" thickBot="1" x14ac:dyDescent="0.25">
      <c r="A27" s="331" t="s">
        <v>120</v>
      </c>
      <c r="B27" s="327" t="s">
        <v>715</v>
      </c>
      <c r="C27" s="364">
        <f>SUM(C28:C33)</f>
        <v>133181150</v>
      </c>
      <c r="D27" s="364">
        <f>SUM(D28:D33)</f>
        <v>175275260</v>
      </c>
      <c r="E27" s="377">
        <f>SUM(E28:E33)</f>
        <v>162482205</v>
      </c>
    </row>
    <row r="28" spans="1:5" s="368" customFormat="1" ht="12" customHeight="1" x14ac:dyDescent="0.2">
      <c r="A28" s="497" t="s">
        <v>321</v>
      </c>
      <c r="B28" s="369" t="s">
        <v>719</v>
      </c>
      <c r="C28" s="360">
        <v>43362595</v>
      </c>
      <c r="D28" s="360">
        <v>75145498</v>
      </c>
      <c r="E28" s="343">
        <v>70849138</v>
      </c>
    </row>
    <row r="29" spans="1:5" s="368" customFormat="1" ht="12" customHeight="1" x14ac:dyDescent="0.2">
      <c r="A29" s="498" t="s">
        <v>322</v>
      </c>
      <c r="B29" s="370" t="s">
        <v>720</v>
      </c>
      <c r="C29" s="359"/>
      <c r="D29" s="359"/>
      <c r="E29" s="342"/>
    </row>
    <row r="30" spans="1:5" s="368" customFormat="1" ht="12" customHeight="1" x14ac:dyDescent="0.2">
      <c r="A30" s="498" t="s">
        <v>323</v>
      </c>
      <c r="B30" s="370" t="s">
        <v>721</v>
      </c>
      <c r="C30" s="359">
        <v>81124886</v>
      </c>
      <c r="D30" s="359">
        <v>88849420</v>
      </c>
      <c r="E30" s="342">
        <v>83502044</v>
      </c>
    </row>
    <row r="31" spans="1:5" s="368" customFormat="1" ht="12" customHeight="1" x14ac:dyDescent="0.2">
      <c r="A31" s="498" t="s">
        <v>716</v>
      </c>
      <c r="B31" s="370" t="s">
        <v>738</v>
      </c>
      <c r="C31" s="359">
        <v>8349286</v>
      </c>
      <c r="D31" s="359">
        <v>9526565</v>
      </c>
      <c r="E31" s="342">
        <v>7440776</v>
      </c>
    </row>
    <row r="32" spans="1:5" s="368" customFormat="1" ht="12" customHeight="1" x14ac:dyDescent="0.2">
      <c r="A32" s="498" t="s">
        <v>717</v>
      </c>
      <c r="B32" s="370" t="s">
        <v>324</v>
      </c>
      <c r="C32" s="359"/>
      <c r="D32" s="359"/>
      <c r="E32" s="342"/>
    </row>
    <row r="33" spans="1:5" s="368" customFormat="1" ht="12" customHeight="1" thickBot="1" x14ac:dyDescent="0.25">
      <c r="A33" s="499" t="s">
        <v>718</v>
      </c>
      <c r="B33" s="350" t="s">
        <v>325</v>
      </c>
      <c r="C33" s="361">
        <v>344383</v>
      </c>
      <c r="D33" s="361">
        <v>1753777</v>
      </c>
      <c r="E33" s="344">
        <v>690247</v>
      </c>
    </row>
    <row r="34" spans="1:5" s="368" customFormat="1" ht="12" customHeight="1" thickBot="1" x14ac:dyDescent="0.25">
      <c r="A34" s="326" t="s">
        <v>10</v>
      </c>
      <c r="B34" s="562" t="s">
        <v>326</v>
      </c>
      <c r="C34" s="358">
        <f>SUM(C35:C44)</f>
        <v>31650308</v>
      </c>
      <c r="D34" s="358">
        <f>SUM(D35:D44)</f>
        <v>43384492</v>
      </c>
      <c r="E34" s="341">
        <f>SUM(E35:E44)</f>
        <v>37387988</v>
      </c>
    </row>
    <row r="35" spans="1:5" s="368" customFormat="1" ht="12" customHeight="1" x14ac:dyDescent="0.2">
      <c r="A35" s="321" t="s">
        <v>61</v>
      </c>
      <c r="B35" s="563" t="s">
        <v>327</v>
      </c>
      <c r="C35" s="360"/>
      <c r="D35" s="360"/>
      <c r="E35" s="343"/>
    </row>
    <row r="36" spans="1:5" s="368" customFormat="1" ht="12" customHeight="1" x14ac:dyDescent="0.2">
      <c r="A36" s="320" t="s">
        <v>62</v>
      </c>
      <c r="B36" s="564" t="s">
        <v>328</v>
      </c>
      <c r="C36" s="359">
        <v>5522630</v>
      </c>
      <c r="D36" s="359">
        <v>13740670</v>
      </c>
      <c r="E36" s="342">
        <v>13164311</v>
      </c>
    </row>
    <row r="37" spans="1:5" s="368" customFormat="1" ht="12" customHeight="1" x14ac:dyDescent="0.2">
      <c r="A37" s="320" t="s">
        <v>63</v>
      </c>
      <c r="B37" s="564" t="s">
        <v>329</v>
      </c>
      <c r="C37" s="359">
        <v>777810</v>
      </c>
      <c r="D37" s="359">
        <v>1334806</v>
      </c>
      <c r="E37" s="342">
        <v>1334806</v>
      </c>
    </row>
    <row r="38" spans="1:5" s="368" customFormat="1" ht="12" customHeight="1" x14ac:dyDescent="0.2">
      <c r="A38" s="320" t="s">
        <v>122</v>
      </c>
      <c r="B38" s="564" t="s">
        <v>330</v>
      </c>
      <c r="C38" s="359">
        <v>10234855</v>
      </c>
      <c r="D38" s="359">
        <v>8465556</v>
      </c>
      <c r="E38" s="342">
        <v>4684984</v>
      </c>
    </row>
    <row r="39" spans="1:5" s="368" customFormat="1" ht="12" customHeight="1" x14ac:dyDescent="0.2">
      <c r="A39" s="320" t="s">
        <v>123</v>
      </c>
      <c r="B39" s="564" t="s">
        <v>331</v>
      </c>
      <c r="C39" s="359">
        <v>9257731</v>
      </c>
      <c r="D39" s="359">
        <v>9859963</v>
      </c>
      <c r="E39" s="342">
        <v>9380127</v>
      </c>
    </row>
    <row r="40" spans="1:5" s="368" customFormat="1" ht="12" customHeight="1" x14ac:dyDescent="0.2">
      <c r="A40" s="320" t="s">
        <v>124</v>
      </c>
      <c r="B40" s="564" t="s">
        <v>332</v>
      </c>
      <c r="C40" s="359">
        <v>5572189</v>
      </c>
      <c r="D40" s="359">
        <v>9879559</v>
      </c>
      <c r="E40" s="342">
        <v>8719822</v>
      </c>
    </row>
    <row r="41" spans="1:5" s="368" customFormat="1" ht="12" customHeight="1" x14ac:dyDescent="0.2">
      <c r="A41" s="320" t="s">
        <v>125</v>
      </c>
      <c r="B41" s="564" t="s">
        <v>333</v>
      </c>
      <c r="C41" s="359"/>
      <c r="D41" s="359"/>
      <c r="E41" s="342"/>
    </row>
    <row r="42" spans="1:5" s="368" customFormat="1" ht="12" customHeight="1" x14ac:dyDescent="0.2">
      <c r="A42" s="320" t="s">
        <v>126</v>
      </c>
      <c r="B42" s="564" t="s">
        <v>334</v>
      </c>
      <c r="C42" s="359">
        <v>70236</v>
      </c>
      <c r="D42" s="359">
        <v>20553</v>
      </c>
      <c r="E42" s="342">
        <v>20553</v>
      </c>
    </row>
    <row r="43" spans="1:5" s="368" customFormat="1" ht="12" customHeight="1" x14ac:dyDescent="0.2">
      <c r="A43" s="320" t="s">
        <v>335</v>
      </c>
      <c r="B43" s="564" t="s">
        <v>336</v>
      </c>
      <c r="C43" s="362"/>
      <c r="D43" s="362"/>
      <c r="E43" s="345"/>
    </row>
    <row r="44" spans="1:5" s="368" customFormat="1" ht="12" customHeight="1" thickBot="1" x14ac:dyDescent="0.25">
      <c r="A44" s="322" t="s">
        <v>337</v>
      </c>
      <c r="B44" s="565" t="s">
        <v>338</v>
      </c>
      <c r="C44" s="363">
        <v>214857</v>
      </c>
      <c r="D44" s="363">
        <v>83385</v>
      </c>
      <c r="E44" s="346">
        <v>83385</v>
      </c>
    </row>
    <row r="45" spans="1:5" s="368" customFormat="1" ht="12" customHeight="1" thickBot="1" x14ac:dyDescent="0.25">
      <c r="A45" s="326" t="s">
        <v>11</v>
      </c>
      <c r="B45" s="562" t="s">
        <v>339</v>
      </c>
      <c r="C45" s="358">
        <f>SUM(C46:C50)</f>
        <v>2150000</v>
      </c>
      <c r="D45" s="358">
        <f>SUM(D46:D50)</f>
        <v>8404650</v>
      </c>
      <c r="E45" s="341">
        <f>SUM(E46:E50)</f>
        <v>8404650</v>
      </c>
    </row>
    <row r="46" spans="1:5" s="368" customFormat="1" ht="12" customHeight="1" x14ac:dyDescent="0.2">
      <c r="A46" s="321" t="s">
        <v>64</v>
      </c>
      <c r="B46" s="563" t="s">
        <v>340</v>
      </c>
      <c r="C46" s="379"/>
      <c r="D46" s="379"/>
      <c r="E46" s="347"/>
    </row>
    <row r="47" spans="1:5" s="368" customFormat="1" ht="12" customHeight="1" x14ac:dyDescent="0.2">
      <c r="A47" s="320" t="s">
        <v>65</v>
      </c>
      <c r="B47" s="564" t="s">
        <v>341</v>
      </c>
      <c r="C47" s="362">
        <v>2150000</v>
      </c>
      <c r="D47" s="362">
        <v>8404650</v>
      </c>
      <c r="E47" s="345">
        <v>8404650</v>
      </c>
    </row>
    <row r="48" spans="1:5" s="368" customFormat="1" ht="12" customHeight="1" x14ac:dyDescent="0.2">
      <c r="A48" s="320" t="s">
        <v>342</v>
      </c>
      <c r="B48" s="564" t="s">
        <v>343</v>
      </c>
      <c r="C48" s="362"/>
      <c r="D48" s="362"/>
      <c r="E48" s="345"/>
    </row>
    <row r="49" spans="1:5" s="368" customFormat="1" ht="12" customHeight="1" x14ac:dyDescent="0.2">
      <c r="A49" s="320" t="s">
        <v>344</v>
      </c>
      <c r="B49" s="564" t="s">
        <v>345</v>
      </c>
      <c r="C49" s="362"/>
      <c r="D49" s="362"/>
      <c r="E49" s="345"/>
    </row>
    <row r="50" spans="1:5" s="368" customFormat="1" ht="12" customHeight="1" thickBot="1" x14ac:dyDescent="0.25">
      <c r="A50" s="322" t="s">
        <v>346</v>
      </c>
      <c r="B50" s="565" t="s">
        <v>347</v>
      </c>
      <c r="C50" s="363"/>
      <c r="D50" s="363"/>
      <c r="E50" s="346"/>
    </row>
    <row r="51" spans="1:5" s="368" customFormat="1" ht="13.5" thickBot="1" x14ac:dyDescent="0.25">
      <c r="A51" s="326" t="s">
        <v>127</v>
      </c>
      <c r="B51" s="562" t="s">
        <v>348</v>
      </c>
      <c r="C51" s="358">
        <f>SUM(C52:C54)</f>
        <v>520000</v>
      </c>
      <c r="D51" s="358">
        <f>SUM(D52:D54)</f>
        <v>333500</v>
      </c>
      <c r="E51" s="341">
        <f>SUM(E52:E54)</f>
        <v>333500</v>
      </c>
    </row>
    <row r="52" spans="1:5" s="368" customFormat="1" ht="12.75" x14ac:dyDescent="0.2">
      <c r="A52" s="321" t="s">
        <v>66</v>
      </c>
      <c r="B52" s="563" t="s">
        <v>349</v>
      </c>
      <c r="C52" s="360"/>
      <c r="D52" s="360"/>
      <c r="E52" s="343"/>
    </row>
    <row r="53" spans="1:5" s="368" customFormat="1" ht="14.25" customHeight="1" x14ac:dyDescent="0.2">
      <c r="A53" s="320" t="s">
        <v>67</v>
      </c>
      <c r="B53" s="564" t="s">
        <v>565</v>
      </c>
      <c r="C53" s="359"/>
      <c r="D53" s="359"/>
      <c r="E53" s="342"/>
    </row>
    <row r="54" spans="1:5" s="368" customFormat="1" ht="12.75" x14ac:dyDescent="0.2">
      <c r="A54" s="320" t="s">
        <v>351</v>
      </c>
      <c r="B54" s="564" t="s">
        <v>352</v>
      </c>
      <c r="C54" s="359">
        <v>520000</v>
      </c>
      <c r="D54" s="359">
        <v>333500</v>
      </c>
      <c r="E54" s="342">
        <v>333500</v>
      </c>
    </row>
    <row r="55" spans="1:5" s="368" customFormat="1" ht="13.5" thickBot="1" x14ac:dyDescent="0.25">
      <c r="A55" s="322" t="s">
        <v>353</v>
      </c>
      <c r="B55" s="565" t="s">
        <v>354</v>
      </c>
      <c r="C55" s="361"/>
      <c r="D55" s="361"/>
      <c r="E55" s="344"/>
    </row>
    <row r="56" spans="1:5" s="368" customFormat="1" ht="13.5" thickBot="1" x14ac:dyDescent="0.25">
      <c r="A56" s="326" t="s">
        <v>13</v>
      </c>
      <c r="B56" s="566" t="s">
        <v>355</v>
      </c>
      <c r="C56" s="358">
        <f>SUM(C57:C59)</f>
        <v>583430</v>
      </c>
      <c r="D56" s="358">
        <f>SUM(D57:D59)</f>
        <v>914250</v>
      </c>
      <c r="E56" s="341">
        <f>SUM(E57:E59)</f>
        <v>807597</v>
      </c>
    </row>
    <row r="57" spans="1:5" s="368" customFormat="1" ht="12.75" x14ac:dyDescent="0.2">
      <c r="A57" s="320" t="s">
        <v>128</v>
      </c>
      <c r="B57" s="563" t="s">
        <v>356</v>
      </c>
      <c r="C57" s="362"/>
      <c r="D57" s="362"/>
      <c r="E57" s="345"/>
    </row>
    <row r="58" spans="1:5" s="368" customFormat="1" ht="12.75" customHeight="1" x14ac:dyDescent="0.2">
      <c r="A58" s="320" t="s">
        <v>129</v>
      </c>
      <c r="B58" s="564" t="s">
        <v>566</v>
      </c>
      <c r="C58" s="362">
        <v>583430</v>
      </c>
      <c r="D58" s="362">
        <v>914250</v>
      </c>
      <c r="E58" s="345">
        <v>807597</v>
      </c>
    </row>
    <row r="59" spans="1:5" s="368" customFormat="1" ht="12.75" x14ac:dyDescent="0.2">
      <c r="A59" s="320" t="s">
        <v>153</v>
      </c>
      <c r="B59" s="564" t="s">
        <v>358</v>
      </c>
      <c r="C59" s="362"/>
      <c r="D59" s="362"/>
      <c r="E59" s="345"/>
    </row>
    <row r="60" spans="1:5" s="368" customFormat="1" ht="13.5" thickBot="1" x14ac:dyDescent="0.25">
      <c r="A60" s="320" t="s">
        <v>359</v>
      </c>
      <c r="B60" s="565" t="s">
        <v>360</v>
      </c>
      <c r="C60" s="362"/>
      <c r="D60" s="362"/>
      <c r="E60" s="345"/>
    </row>
    <row r="61" spans="1:5" s="368" customFormat="1" ht="13.5" thickBot="1" x14ac:dyDescent="0.25">
      <c r="A61" s="326" t="s">
        <v>14</v>
      </c>
      <c r="B61" s="562" t="s">
        <v>361</v>
      </c>
      <c r="C61" s="364">
        <f>+C6+C13+C20+C27+C34+C45+C51+C56</f>
        <v>272326691</v>
      </c>
      <c r="D61" s="364">
        <f>+D6+D13+D20+D27+D34+D45+D51+D56</f>
        <v>511567657</v>
      </c>
      <c r="E61" s="377">
        <f>+E6+E13+E20+E27+E34+E45+E51+E56</f>
        <v>492631445</v>
      </c>
    </row>
    <row r="62" spans="1:5" s="368" customFormat="1" ht="13.5" thickBot="1" x14ac:dyDescent="0.25">
      <c r="A62" s="380" t="s">
        <v>362</v>
      </c>
      <c r="B62" s="566" t="s">
        <v>678</v>
      </c>
      <c r="C62" s="358">
        <f>SUM(C63:C65)</f>
        <v>0</v>
      </c>
      <c r="D62" s="358">
        <f>SUM(D63:D65)</f>
        <v>0</v>
      </c>
      <c r="E62" s="341">
        <f>SUM(E63:E65)</f>
        <v>0</v>
      </c>
    </row>
    <row r="63" spans="1:5" s="368" customFormat="1" ht="12.75" x14ac:dyDescent="0.2">
      <c r="A63" s="320" t="s">
        <v>364</v>
      </c>
      <c r="B63" s="563" t="s">
        <v>365</v>
      </c>
      <c r="C63" s="362"/>
      <c r="D63" s="362"/>
      <c r="E63" s="345"/>
    </row>
    <row r="64" spans="1:5" s="368" customFormat="1" ht="12.75" x14ac:dyDescent="0.2">
      <c r="A64" s="320" t="s">
        <v>366</v>
      </c>
      <c r="B64" s="564" t="s">
        <v>367</v>
      </c>
      <c r="C64" s="362"/>
      <c r="D64" s="362"/>
      <c r="E64" s="345"/>
    </row>
    <row r="65" spans="1:5" s="368" customFormat="1" ht="13.5" thickBot="1" x14ac:dyDescent="0.25">
      <c r="A65" s="320" t="s">
        <v>368</v>
      </c>
      <c r="B65" s="306" t="s">
        <v>410</v>
      </c>
      <c r="C65" s="362"/>
      <c r="D65" s="362"/>
      <c r="E65" s="345"/>
    </row>
    <row r="66" spans="1:5" s="368" customFormat="1" ht="13.5" thickBot="1" x14ac:dyDescent="0.25">
      <c r="A66" s="380" t="s">
        <v>370</v>
      </c>
      <c r="B66" s="566" t="s">
        <v>371</v>
      </c>
      <c r="C66" s="358">
        <f>SUM(C67:C70)</f>
        <v>115945929</v>
      </c>
      <c r="D66" s="358">
        <f>SUM(D67:D70)</f>
        <v>83580042</v>
      </c>
      <c r="E66" s="341">
        <f>SUM(E67:E70)</f>
        <v>83580042</v>
      </c>
    </row>
    <row r="67" spans="1:5" s="368" customFormat="1" ht="12.75" x14ac:dyDescent="0.2">
      <c r="A67" s="320" t="s">
        <v>105</v>
      </c>
      <c r="B67" s="671" t="s">
        <v>372</v>
      </c>
      <c r="C67" s="362">
        <v>115945929</v>
      </c>
      <c r="D67" s="362">
        <v>83580042</v>
      </c>
      <c r="E67" s="345">
        <v>83580042</v>
      </c>
    </row>
    <row r="68" spans="1:5" s="368" customFormat="1" ht="12.75" x14ac:dyDescent="0.2">
      <c r="A68" s="320" t="s">
        <v>106</v>
      </c>
      <c r="B68" s="671" t="s">
        <v>733</v>
      </c>
      <c r="C68" s="362"/>
      <c r="D68" s="362"/>
      <c r="E68" s="345"/>
    </row>
    <row r="69" spans="1:5" s="368" customFormat="1" ht="12" customHeight="1" x14ac:dyDescent="0.2">
      <c r="A69" s="320" t="s">
        <v>373</v>
      </c>
      <c r="B69" s="671" t="s">
        <v>374</v>
      </c>
      <c r="C69" s="362"/>
      <c r="D69" s="362"/>
      <c r="E69" s="345"/>
    </row>
    <row r="70" spans="1:5" s="368" customFormat="1" ht="12" customHeight="1" thickBot="1" x14ac:dyDescent="0.25">
      <c r="A70" s="320" t="s">
        <v>375</v>
      </c>
      <c r="B70" s="672" t="s">
        <v>734</v>
      </c>
      <c r="C70" s="362"/>
      <c r="D70" s="362"/>
      <c r="E70" s="345"/>
    </row>
    <row r="71" spans="1:5" s="368" customFormat="1" ht="12" customHeight="1" thickBot="1" x14ac:dyDescent="0.25">
      <c r="A71" s="380" t="s">
        <v>376</v>
      </c>
      <c r="B71" s="566" t="s">
        <v>377</v>
      </c>
      <c r="C71" s="358">
        <f>SUM(C72:C73)</f>
        <v>9928171</v>
      </c>
      <c r="D71" s="358">
        <f>SUM(D72:D73)</f>
        <v>9602042</v>
      </c>
      <c r="E71" s="341">
        <f>SUM(E72:E73)</f>
        <v>9602042</v>
      </c>
    </row>
    <row r="72" spans="1:5" s="368" customFormat="1" ht="12" customHeight="1" x14ac:dyDescent="0.2">
      <c r="A72" s="320" t="s">
        <v>378</v>
      </c>
      <c r="B72" s="563" t="s">
        <v>379</v>
      </c>
      <c r="C72" s="362">
        <v>9928171</v>
      </c>
      <c r="D72" s="362">
        <v>9602042</v>
      </c>
      <c r="E72" s="345">
        <v>9602042</v>
      </c>
    </row>
    <row r="73" spans="1:5" s="368" customFormat="1" ht="12" customHeight="1" thickBot="1" x14ac:dyDescent="0.25">
      <c r="A73" s="320" t="s">
        <v>380</v>
      </c>
      <c r="B73" s="565" t="s">
        <v>381</v>
      </c>
      <c r="C73" s="362"/>
      <c r="D73" s="362"/>
      <c r="E73" s="345"/>
    </row>
    <row r="74" spans="1:5" s="368" customFormat="1" ht="12" customHeight="1" thickBot="1" x14ac:dyDescent="0.25">
      <c r="A74" s="380" t="s">
        <v>382</v>
      </c>
      <c r="B74" s="566" t="s">
        <v>383</v>
      </c>
      <c r="C74" s="358">
        <f>SUM(C75:C77)</f>
        <v>3277299</v>
      </c>
      <c r="D74" s="358">
        <f>SUM(D75:D77)</f>
        <v>0</v>
      </c>
      <c r="E74" s="341">
        <f>SUM(E75:E77)</f>
        <v>3680858</v>
      </c>
    </row>
    <row r="75" spans="1:5" s="368" customFormat="1" ht="12" customHeight="1" x14ac:dyDescent="0.2">
      <c r="A75" s="320" t="s">
        <v>384</v>
      </c>
      <c r="B75" s="563" t="s">
        <v>385</v>
      </c>
      <c r="C75" s="362">
        <v>3277299</v>
      </c>
      <c r="D75" s="362"/>
      <c r="E75" s="345">
        <v>3680858</v>
      </c>
    </row>
    <row r="76" spans="1:5" s="368" customFormat="1" ht="12" customHeight="1" x14ac:dyDescent="0.2">
      <c r="A76" s="320" t="s">
        <v>386</v>
      </c>
      <c r="B76" s="564" t="s">
        <v>387</v>
      </c>
      <c r="C76" s="362"/>
      <c r="D76" s="362"/>
      <c r="E76" s="345"/>
    </row>
    <row r="77" spans="1:5" s="368" customFormat="1" ht="12" customHeight="1" thickBot="1" x14ac:dyDescent="0.25">
      <c r="A77" s="320" t="s">
        <v>388</v>
      </c>
      <c r="B77" s="670" t="s">
        <v>735</v>
      </c>
      <c r="C77" s="362"/>
      <c r="D77" s="362"/>
      <c r="E77" s="345"/>
    </row>
    <row r="78" spans="1:5" s="368" customFormat="1" ht="12" customHeight="1" thickBot="1" x14ac:dyDescent="0.25">
      <c r="A78" s="380" t="s">
        <v>389</v>
      </c>
      <c r="B78" s="566" t="s">
        <v>390</v>
      </c>
      <c r="C78" s="358">
        <f>SUM(C79:C82)</f>
        <v>0</v>
      </c>
      <c r="D78" s="358">
        <f>SUM(D79:D82)</f>
        <v>0</v>
      </c>
      <c r="E78" s="341">
        <f>SUM(E79:E82)</f>
        <v>0</v>
      </c>
    </row>
    <row r="79" spans="1:5" s="368" customFormat="1" ht="12" customHeight="1" x14ac:dyDescent="0.2">
      <c r="A79" s="550" t="s">
        <v>391</v>
      </c>
      <c r="B79" s="563" t="s">
        <v>392</v>
      </c>
      <c r="C79" s="362"/>
      <c r="D79" s="362"/>
      <c r="E79" s="345"/>
    </row>
    <row r="80" spans="1:5" s="368" customFormat="1" ht="12" customHeight="1" x14ac:dyDescent="0.2">
      <c r="A80" s="551" t="s">
        <v>393</v>
      </c>
      <c r="B80" s="564" t="s">
        <v>394</v>
      </c>
      <c r="C80" s="362"/>
      <c r="D80" s="362"/>
      <c r="E80" s="345"/>
    </row>
    <row r="81" spans="1:5" s="368" customFormat="1" ht="12" customHeight="1" x14ac:dyDescent="0.2">
      <c r="A81" s="551" t="s">
        <v>395</v>
      </c>
      <c r="B81" s="564" t="s">
        <v>396</v>
      </c>
      <c r="C81" s="362"/>
      <c r="D81" s="362"/>
      <c r="E81" s="345"/>
    </row>
    <row r="82" spans="1:5" s="368" customFormat="1" ht="12" customHeight="1" thickBot="1" x14ac:dyDescent="0.25">
      <c r="A82" s="381" t="s">
        <v>397</v>
      </c>
      <c r="B82" s="565" t="s">
        <v>398</v>
      </c>
      <c r="C82" s="362"/>
      <c r="D82" s="362"/>
      <c r="E82" s="345"/>
    </row>
    <row r="83" spans="1:5" s="368" customFormat="1" ht="12" customHeight="1" thickBot="1" x14ac:dyDescent="0.25">
      <c r="A83" s="380" t="s">
        <v>399</v>
      </c>
      <c r="B83" s="566" t="s">
        <v>400</v>
      </c>
      <c r="C83" s="383"/>
      <c r="D83" s="383"/>
      <c r="E83" s="384"/>
    </row>
    <row r="84" spans="1:5" s="368" customFormat="1" ht="13.5" customHeight="1" thickBot="1" x14ac:dyDescent="0.25">
      <c r="A84" s="380" t="s">
        <v>401</v>
      </c>
      <c r="B84" s="304" t="s">
        <v>402</v>
      </c>
      <c r="C84" s="364">
        <f>+C62+C66+C71+C74+C78+C83</f>
        <v>129151399</v>
      </c>
      <c r="D84" s="364">
        <f>+D62+D66+D71+D74+D78+D83</f>
        <v>93182084</v>
      </c>
      <c r="E84" s="377">
        <f>+E62+E66+E71+E74+E78+E83</f>
        <v>96862942</v>
      </c>
    </row>
    <row r="85" spans="1:5" s="368" customFormat="1" ht="12" customHeight="1" thickBot="1" x14ac:dyDescent="0.25">
      <c r="A85" s="382" t="s">
        <v>403</v>
      </c>
      <c r="B85" s="307" t="s">
        <v>404</v>
      </c>
      <c r="C85" s="364">
        <f>+C61+C84</f>
        <v>401478090</v>
      </c>
      <c r="D85" s="364">
        <f>+D61+D84</f>
        <v>604749741</v>
      </c>
      <c r="E85" s="377">
        <f>+E61+E84</f>
        <v>589494387</v>
      </c>
    </row>
    <row r="86" spans="1:5" ht="16.5" customHeight="1" x14ac:dyDescent="0.25">
      <c r="A86" s="716" t="s">
        <v>35</v>
      </c>
      <c r="B86" s="716"/>
      <c r="C86" s="716"/>
      <c r="D86" s="716"/>
      <c r="E86" s="716"/>
    </row>
    <row r="87" spans="1:5" s="374" customFormat="1" ht="16.5" customHeight="1" thickBot="1" x14ac:dyDescent="0.3">
      <c r="A87" s="45" t="s">
        <v>109</v>
      </c>
      <c r="B87" s="45"/>
      <c r="C87" s="45"/>
      <c r="D87" s="335"/>
      <c r="E87" s="335" t="str">
        <f>E2</f>
        <v>9. sz. melléklet</v>
      </c>
    </row>
    <row r="88" spans="1:5" s="374" customFormat="1" ht="16.5" customHeight="1" x14ac:dyDescent="0.25">
      <c r="A88" s="717" t="s">
        <v>56</v>
      </c>
      <c r="B88" s="719" t="s">
        <v>170</v>
      </c>
      <c r="C88" s="773" t="str">
        <f>+C3</f>
        <v>2016. évi tény</v>
      </c>
      <c r="D88" s="721" t="str">
        <f>+D3</f>
        <v>2017. évi</v>
      </c>
      <c r="E88" s="722"/>
    </row>
    <row r="89" spans="1:5" ht="38.1" customHeight="1" thickBot="1" x14ac:dyDescent="0.3">
      <c r="A89" s="718"/>
      <c r="B89" s="720"/>
      <c r="C89" s="774"/>
      <c r="D89" s="46" t="s">
        <v>176</v>
      </c>
      <c r="E89" s="47" t="s">
        <v>177</v>
      </c>
    </row>
    <row r="90" spans="1:5" s="367" customFormat="1" ht="12" customHeight="1" thickBot="1" x14ac:dyDescent="0.25">
      <c r="A90" s="331" t="s">
        <v>405</v>
      </c>
      <c r="B90" s="332" t="s">
        <v>406</v>
      </c>
      <c r="C90" s="332" t="s">
        <v>407</v>
      </c>
      <c r="D90" s="332" t="s">
        <v>409</v>
      </c>
      <c r="E90" s="378" t="s">
        <v>486</v>
      </c>
    </row>
    <row r="91" spans="1:5" ht="12" customHeight="1" thickBot="1" x14ac:dyDescent="0.3">
      <c r="A91" s="328" t="s">
        <v>6</v>
      </c>
      <c r="B91" s="330" t="s">
        <v>567</v>
      </c>
      <c r="C91" s="357">
        <f>SUM(C92:C96)</f>
        <v>277010051</v>
      </c>
      <c r="D91" s="357">
        <f>+D92+D93+D94+D95+D96</f>
        <v>299013728</v>
      </c>
      <c r="E91" s="312">
        <f>+E92+E93+E94+E95+E96</f>
        <v>291020879</v>
      </c>
    </row>
    <row r="92" spans="1:5" ht="12" customHeight="1" x14ac:dyDescent="0.25">
      <c r="A92" s="323" t="s">
        <v>68</v>
      </c>
      <c r="B92" s="567" t="s">
        <v>36</v>
      </c>
      <c r="C92" s="76">
        <v>105299578</v>
      </c>
      <c r="D92" s="76">
        <v>120372071</v>
      </c>
      <c r="E92" s="311">
        <v>115359432</v>
      </c>
    </row>
    <row r="93" spans="1:5" ht="12" customHeight="1" x14ac:dyDescent="0.25">
      <c r="A93" s="320" t="s">
        <v>69</v>
      </c>
      <c r="B93" s="568" t="s">
        <v>130</v>
      </c>
      <c r="C93" s="359">
        <v>26988909</v>
      </c>
      <c r="D93" s="359">
        <v>26446494</v>
      </c>
      <c r="E93" s="342">
        <v>25481227</v>
      </c>
    </row>
    <row r="94" spans="1:5" ht="12" customHeight="1" x14ac:dyDescent="0.25">
      <c r="A94" s="320" t="s">
        <v>70</v>
      </c>
      <c r="B94" s="568" t="s">
        <v>97</v>
      </c>
      <c r="C94" s="361">
        <v>99526084</v>
      </c>
      <c r="D94" s="361">
        <v>107627667</v>
      </c>
      <c r="E94" s="344">
        <v>105682724</v>
      </c>
    </row>
    <row r="95" spans="1:5" ht="12" customHeight="1" x14ac:dyDescent="0.25">
      <c r="A95" s="320" t="s">
        <v>71</v>
      </c>
      <c r="B95" s="569" t="s">
        <v>131</v>
      </c>
      <c r="C95" s="361">
        <v>10203003</v>
      </c>
      <c r="D95" s="361">
        <v>8703948</v>
      </c>
      <c r="E95" s="344">
        <v>8703948</v>
      </c>
    </row>
    <row r="96" spans="1:5" ht="12" customHeight="1" x14ac:dyDescent="0.25">
      <c r="A96" s="320" t="s">
        <v>80</v>
      </c>
      <c r="B96" s="570" t="s">
        <v>132</v>
      </c>
      <c r="C96" s="361">
        <v>34992477</v>
      </c>
      <c r="D96" s="361">
        <v>35863548</v>
      </c>
      <c r="E96" s="344">
        <v>35793548</v>
      </c>
    </row>
    <row r="97" spans="1:5" ht="12" customHeight="1" x14ac:dyDescent="0.25">
      <c r="A97" s="320" t="s">
        <v>72</v>
      </c>
      <c r="B97" s="568" t="s">
        <v>412</v>
      </c>
      <c r="C97" s="361">
        <v>408831</v>
      </c>
      <c r="D97" s="361">
        <v>977678</v>
      </c>
      <c r="E97" s="344">
        <v>977678</v>
      </c>
    </row>
    <row r="98" spans="1:5" ht="12" customHeight="1" x14ac:dyDescent="0.25">
      <c r="A98" s="320" t="s">
        <v>73</v>
      </c>
      <c r="B98" s="571" t="s">
        <v>413</v>
      </c>
      <c r="C98" s="361"/>
      <c r="D98" s="361"/>
      <c r="E98" s="344"/>
    </row>
    <row r="99" spans="1:5" ht="12" customHeight="1" x14ac:dyDescent="0.25">
      <c r="A99" s="320" t="s">
        <v>81</v>
      </c>
      <c r="B99" s="568" t="s">
        <v>414</v>
      </c>
      <c r="C99" s="361">
        <v>1784240</v>
      </c>
      <c r="D99" s="361">
        <v>2230612</v>
      </c>
      <c r="E99" s="344">
        <v>2230612</v>
      </c>
    </row>
    <row r="100" spans="1:5" ht="12" customHeight="1" x14ac:dyDescent="0.25">
      <c r="A100" s="320" t="s">
        <v>82</v>
      </c>
      <c r="B100" s="568" t="s">
        <v>415</v>
      </c>
      <c r="C100" s="361"/>
      <c r="D100" s="361"/>
      <c r="E100" s="344"/>
    </row>
    <row r="101" spans="1:5" ht="12" customHeight="1" x14ac:dyDescent="0.25">
      <c r="A101" s="320" t="s">
        <v>83</v>
      </c>
      <c r="B101" s="571" t="s">
        <v>416</v>
      </c>
      <c r="C101" s="361"/>
      <c r="D101" s="361"/>
      <c r="E101" s="344"/>
    </row>
    <row r="102" spans="1:5" ht="12" customHeight="1" x14ac:dyDescent="0.25">
      <c r="A102" s="320" t="s">
        <v>84</v>
      </c>
      <c r="B102" s="571" t="s">
        <v>417</v>
      </c>
      <c r="C102" s="361"/>
      <c r="D102" s="361"/>
      <c r="E102" s="344"/>
    </row>
    <row r="103" spans="1:5" ht="12" customHeight="1" x14ac:dyDescent="0.25">
      <c r="A103" s="320" t="s">
        <v>86</v>
      </c>
      <c r="B103" s="568" t="s">
        <v>418</v>
      </c>
      <c r="C103" s="361"/>
      <c r="D103" s="361"/>
      <c r="E103" s="344"/>
    </row>
    <row r="104" spans="1:5" ht="12" customHeight="1" x14ac:dyDescent="0.25">
      <c r="A104" s="319" t="s">
        <v>133</v>
      </c>
      <c r="B104" s="572" t="s">
        <v>419</v>
      </c>
      <c r="C104" s="361"/>
      <c r="D104" s="361"/>
      <c r="E104" s="344"/>
    </row>
    <row r="105" spans="1:5" ht="12" customHeight="1" x14ac:dyDescent="0.25">
      <c r="A105" s="320" t="s">
        <v>420</v>
      </c>
      <c r="B105" s="572" t="s">
        <v>421</v>
      </c>
      <c r="C105" s="361"/>
      <c r="D105" s="361"/>
      <c r="E105" s="344"/>
    </row>
    <row r="106" spans="1:5" ht="12" customHeight="1" thickBot="1" x14ac:dyDescent="0.3">
      <c r="A106" s="324" t="s">
        <v>422</v>
      </c>
      <c r="B106" s="573" t="s">
        <v>423</v>
      </c>
      <c r="C106" s="77">
        <v>32799406</v>
      </c>
      <c r="D106" s="77">
        <v>32655258</v>
      </c>
      <c r="E106" s="305">
        <v>32585258</v>
      </c>
    </row>
    <row r="107" spans="1:5" ht="12" customHeight="1" thickBot="1" x14ac:dyDescent="0.3">
      <c r="A107" s="326" t="s">
        <v>7</v>
      </c>
      <c r="B107" s="329" t="s">
        <v>568</v>
      </c>
      <c r="C107" s="358">
        <f>+C108+C110+C112</f>
        <v>27139327</v>
      </c>
      <c r="D107" s="358">
        <f>+D108+D110+D112</f>
        <v>227458714</v>
      </c>
      <c r="E107" s="341">
        <f>+E108+E110+E112</f>
        <v>24593250</v>
      </c>
    </row>
    <row r="108" spans="1:5" ht="12" customHeight="1" x14ac:dyDescent="0.25">
      <c r="A108" s="321" t="s">
        <v>74</v>
      </c>
      <c r="B108" s="568" t="s">
        <v>152</v>
      </c>
      <c r="C108" s="360">
        <v>11512098</v>
      </c>
      <c r="D108" s="360">
        <v>182340416</v>
      </c>
      <c r="E108" s="343">
        <v>19061845</v>
      </c>
    </row>
    <row r="109" spans="1:5" ht="12" customHeight="1" x14ac:dyDescent="0.25">
      <c r="A109" s="321" t="s">
        <v>75</v>
      </c>
      <c r="B109" s="572" t="s">
        <v>425</v>
      </c>
      <c r="C109" s="360"/>
      <c r="D109" s="360">
        <v>160348571</v>
      </c>
      <c r="E109" s="343"/>
    </row>
    <row r="110" spans="1:5" x14ac:dyDescent="0.25">
      <c r="A110" s="321" t="s">
        <v>76</v>
      </c>
      <c r="B110" s="572" t="s">
        <v>134</v>
      </c>
      <c r="C110" s="359">
        <v>6727229</v>
      </c>
      <c r="D110" s="359">
        <v>41518298</v>
      </c>
      <c r="E110" s="342">
        <v>1931405</v>
      </c>
    </row>
    <row r="111" spans="1:5" ht="12" customHeight="1" x14ac:dyDescent="0.25">
      <c r="A111" s="321" t="s">
        <v>77</v>
      </c>
      <c r="B111" s="572" t="s">
        <v>426</v>
      </c>
      <c r="C111" s="359"/>
      <c r="D111" s="359"/>
      <c r="E111" s="342"/>
    </row>
    <row r="112" spans="1:5" ht="12" customHeight="1" x14ac:dyDescent="0.25">
      <c r="A112" s="321" t="s">
        <v>78</v>
      </c>
      <c r="B112" s="565" t="s">
        <v>154</v>
      </c>
      <c r="C112" s="359">
        <v>8900000</v>
      </c>
      <c r="D112" s="359">
        <v>3600000</v>
      </c>
      <c r="E112" s="342">
        <v>3600000</v>
      </c>
    </row>
    <row r="113" spans="1:5" x14ac:dyDescent="0.25">
      <c r="A113" s="321" t="s">
        <v>85</v>
      </c>
      <c r="B113" s="564" t="s">
        <v>427</v>
      </c>
      <c r="C113" s="359"/>
      <c r="D113" s="359"/>
      <c r="E113" s="342"/>
    </row>
    <row r="114" spans="1:5" x14ac:dyDescent="0.25">
      <c r="A114" s="321" t="s">
        <v>87</v>
      </c>
      <c r="B114" s="574" t="s">
        <v>428</v>
      </c>
      <c r="C114" s="359"/>
      <c r="D114" s="359"/>
      <c r="E114" s="342"/>
    </row>
    <row r="115" spans="1:5" ht="12" customHeight="1" x14ac:dyDescent="0.25">
      <c r="A115" s="321" t="s">
        <v>135</v>
      </c>
      <c r="B115" s="568" t="s">
        <v>415</v>
      </c>
      <c r="C115" s="359"/>
      <c r="D115" s="359"/>
      <c r="E115" s="342"/>
    </row>
    <row r="116" spans="1:5" ht="12" customHeight="1" x14ac:dyDescent="0.25">
      <c r="A116" s="321" t="s">
        <v>136</v>
      </c>
      <c r="B116" s="568" t="s">
        <v>429</v>
      </c>
      <c r="C116" s="359"/>
      <c r="D116" s="359"/>
      <c r="E116" s="342"/>
    </row>
    <row r="117" spans="1:5" ht="12" customHeight="1" x14ac:dyDescent="0.25">
      <c r="A117" s="321" t="s">
        <v>137</v>
      </c>
      <c r="B117" s="568" t="s">
        <v>430</v>
      </c>
      <c r="C117" s="359"/>
      <c r="D117" s="359"/>
      <c r="E117" s="342"/>
    </row>
    <row r="118" spans="1:5" s="385" customFormat="1" ht="12" customHeight="1" x14ac:dyDescent="0.2">
      <c r="A118" s="321" t="s">
        <v>431</v>
      </c>
      <c r="B118" s="568" t="s">
        <v>418</v>
      </c>
      <c r="C118" s="359"/>
      <c r="D118" s="359"/>
      <c r="E118" s="342"/>
    </row>
    <row r="119" spans="1:5" ht="12" customHeight="1" x14ac:dyDescent="0.25">
      <c r="A119" s="321" t="s">
        <v>432</v>
      </c>
      <c r="B119" s="568" t="s">
        <v>433</v>
      </c>
      <c r="C119" s="359"/>
      <c r="D119" s="359">
        <v>3600000</v>
      </c>
      <c r="E119" s="342">
        <v>3600000</v>
      </c>
    </row>
    <row r="120" spans="1:5" ht="12" customHeight="1" thickBot="1" x14ac:dyDescent="0.3">
      <c r="A120" s="319" t="s">
        <v>434</v>
      </c>
      <c r="B120" s="568" t="s">
        <v>435</v>
      </c>
      <c r="C120" s="361"/>
      <c r="D120" s="361"/>
      <c r="E120" s="344"/>
    </row>
    <row r="121" spans="1:5" ht="12" customHeight="1" thickBot="1" x14ac:dyDescent="0.3">
      <c r="A121" s="326" t="s">
        <v>8</v>
      </c>
      <c r="B121" s="544" t="s">
        <v>436</v>
      </c>
      <c r="C121" s="358">
        <f>+C122+C123</f>
        <v>0</v>
      </c>
      <c r="D121" s="358">
        <f>+D122+D123</f>
        <v>0</v>
      </c>
      <c r="E121" s="341">
        <f>+E122+E123</f>
        <v>0</v>
      </c>
    </row>
    <row r="122" spans="1:5" ht="12" customHeight="1" x14ac:dyDescent="0.25">
      <c r="A122" s="321" t="s">
        <v>57</v>
      </c>
      <c r="B122" s="574" t="s">
        <v>44</v>
      </c>
      <c r="C122" s="360"/>
      <c r="D122" s="360"/>
      <c r="E122" s="343"/>
    </row>
    <row r="123" spans="1:5" ht="12" customHeight="1" thickBot="1" x14ac:dyDescent="0.3">
      <c r="A123" s="322" t="s">
        <v>58</v>
      </c>
      <c r="B123" s="572" t="s">
        <v>45</v>
      </c>
      <c r="C123" s="361"/>
      <c r="D123" s="361"/>
      <c r="E123" s="344"/>
    </row>
    <row r="124" spans="1:5" ht="12" customHeight="1" thickBot="1" x14ac:dyDescent="0.3">
      <c r="A124" s="326" t="s">
        <v>9</v>
      </c>
      <c r="B124" s="544" t="s">
        <v>437</v>
      </c>
      <c r="C124" s="358">
        <f>+C91+C107+C121</f>
        <v>304149378</v>
      </c>
      <c r="D124" s="358">
        <f>+D91+D107+D121</f>
        <v>526472442</v>
      </c>
      <c r="E124" s="341">
        <f>+E91+E107+E121</f>
        <v>315614129</v>
      </c>
    </row>
    <row r="125" spans="1:5" ht="12" customHeight="1" thickBot="1" x14ac:dyDescent="0.3">
      <c r="A125" s="326" t="s">
        <v>10</v>
      </c>
      <c r="B125" s="544" t="s">
        <v>438</v>
      </c>
      <c r="C125" s="358">
        <f>+C126+C127+C128</f>
        <v>0</v>
      </c>
      <c r="D125" s="358">
        <f>+D126+D127+D128</f>
        <v>0</v>
      </c>
      <c r="E125" s="341">
        <f>+E126+E127+E128</f>
        <v>0</v>
      </c>
    </row>
    <row r="126" spans="1:5" ht="12" customHeight="1" x14ac:dyDescent="0.25">
      <c r="A126" s="321" t="s">
        <v>61</v>
      </c>
      <c r="B126" s="574" t="s">
        <v>569</v>
      </c>
      <c r="C126" s="359"/>
      <c r="D126" s="359"/>
      <c r="E126" s="342"/>
    </row>
    <row r="127" spans="1:5" ht="12" customHeight="1" x14ac:dyDescent="0.25">
      <c r="A127" s="321" t="s">
        <v>62</v>
      </c>
      <c r="B127" s="574" t="s">
        <v>570</v>
      </c>
      <c r="C127" s="359"/>
      <c r="D127" s="359"/>
      <c r="E127" s="342"/>
    </row>
    <row r="128" spans="1:5" ht="12" customHeight="1" thickBot="1" x14ac:dyDescent="0.3">
      <c r="A128" s="319" t="s">
        <v>63</v>
      </c>
      <c r="B128" s="575" t="s">
        <v>571</v>
      </c>
      <c r="C128" s="359"/>
      <c r="D128" s="359"/>
      <c r="E128" s="342"/>
    </row>
    <row r="129" spans="1:9" ht="12" customHeight="1" thickBot="1" x14ac:dyDescent="0.3">
      <c r="A129" s="326" t="s">
        <v>11</v>
      </c>
      <c r="B129" s="544" t="s">
        <v>442</v>
      </c>
      <c r="C129" s="358">
        <f>+C130+C131+C132+C133</f>
        <v>85015109</v>
      </c>
      <c r="D129" s="358">
        <f>+D130+D131+D132+D133</f>
        <v>75000000</v>
      </c>
      <c r="E129" s="341">
        <f>+E130+E131+E132+E133</f>
        <v>75000000</v>
      </c>
    </row>
    <row r="130" spans="1:9" ht="12" customHeight="1" x14ac:dyDescent="0.25">
      <c r="A130" s="321" t="s">
        <v>64</v>
      </c>
      <c r="B130" s="574" t="s">
        <v>572</v>
      </c>
      <c r="C130" s="359">
        <v>85015109</v>
      </c>
      <c r="D130" s="359">
        <v>75000000</v>
      </c>
      <c r="E130" s="342">
        <v>75000000</v>
      </c>
    </row>
    <row r="131" spans="1:9" ht="12" customHeight="1" x14ac:dyDescent="0.25">
      <c r="A131" s="321" t="s">
        <v>65</v>
      </c>
      <c r="B131" s="574" t="s">
        <v>573</v>
      </c>
      <c r="C131" s="359"/>
      <c r="D131" s="359"/>
      <c r="E131" s="342"/>
    </row>
    <row r="132" spans="1:9" ht="12" customHeight="1" x14ac:dyDescent="0.25">
      <c r="A132" s="321" t="s">
        <v>342</v>
      </c>
      <c r="B132" s="574" t="s">
        <v>574</v>
      </c>
      <c r="C132" s="359"/>
      <c r="D132" s="359"/>
      <c r="E132" s="342"/>
    </row>
    <row r="133" spans="1:9" ht="12" customHeight="1" thickBot="1" x14ac:dyDescent="0.3">
      <c r="A133" s="319" t="s">
        <v>344</v>
      </c>
      <c r="B133" s="575" t="s">
        <v>575</v>
      </c>
      <c r="C133" s="359"/>
      <c r="D133" s="359"/>
      <c r="E133" s="342"/>
    </row>
    <row r="134" spans="1:9" ht="12" customHeight="1" thickBot="1" x14ac:dyDescent="0.3">
      <c r="A134" s="326" t="s">
        <v>12</v>
      </c>
      <c r="B134" s="544" t="s">
        <v>447</v>
      </c>
      <c r="C134" s="364">
        <f>+C135+C136+C137+C138</f>
        <v>2711561</v>
      </c>
      <c r="D134" s="364">
        <f>+D135+D136+D137+D138</f>
        <v>3277299</v>
      </c>
      <c r="E134" s="377">
        <f>+E135+E136+E137+E138</f>
        <v>3277299</v>
      </c>
    </row>
    <row r="135" spans="1:9" ht="12" customHeight="1" x14ac:dyDescent="0.25">
      <c r="A135" s="321" t="s">
        <v>66</v>
      </c>
      <c r="B135" s="574" t="s">
        <v>448</v>
      </c>
      <c r="C135" s="359"/>
      <c r="D135" s="359"/>
      <c r="E135" s="342"/>
    </row>
    <row r="136" spans="1:9" ht="12" customHeight="1" x14ac:dyDescent="0.25">
      <c r="A136" s="321" t="s">
        <v>67</v>
      </c>
      <c r="B136" s="574" t="s">
        <v>449</v>
      </c>
      <c r="C136" s="359">
        <v>2711561</v>
      </c>
      <c r="D136" s="359">
        <v>3277299</v>
      </c>
      <c r="E136" s="342">
        <v>3277299</v>
      </c>
    </row>
    <row r="137" spans="1:9" ht="12" customHeight="1" x14ac:dyDescent="0.25">
      <c r="A137" s="321" t="s">
        <v>351</v>
      </c>
      <c r="B137" s="574" t="s">
        <v>576</v>
      </c>
      <c r="C137" s="359"/>
      <c r="D137" s="359"/>
      <c r="E137" s="342"/>
    </row>
    <row r="138" spans="1:9" ht="12" customHeight="1" thickBot="1" x14ac:dyDescent="0.3">
      <c r="A138" s="319" t="s">
        <v>353</v>
      </c>
      <c r="B138" s="575" t="s">
        <v>493</v>
      </c>
      <c r="C138" s="359"/>
      <c r="D138" s="359"/>
      <c r="E138" s="342"/>
    </row>
    <row r="139" spans="1:9" ht="15" customHeight="1" thickBot="1" x14ac:dyDescent="0.3">
      <c r="A139" s="326" t="s">
        <v>13</v>
      </c>
      <c r="B139" s="544" t="s">
        <v>543</v>
      </c>
      <c r="C139" s="78">
        <f>+C140+C141+C142+C143</f>
        <v>0</v>
      </c>
      <c r="D139" s="78">
        <f>+D140+D141+D142+D143</f>
        <v>0</v>
      </c>
      <c r="E139" s="310">
        <f>+E140+E141+E142+E143</f>
        <v>0</v>
      </c>
      <c r="F139" s="375"/>
      <c r="G139" s="376"/>
      <c r="H139" s="376"/>
      <c r="I139" s="376"/>
    </row>
    <row r="140" spans="1:9" s="368" customFormat="1" ht="12.95" customHeight="1" x14ac:dyDescent="0.2">
      <c r="A140" s="321" t="s">
        <v>128</v>
      </c>
      <c r="B140" s="574" t="s">
        <v>453</v>
      </c>
      <c r="C140" s="359"/>
      <c r="D140" s="359"/>
      <c r="E140" s="342"/>
    </row>
    <row r="141" spans="1:9" ht="13.5" customHeight="1" x14ac:dyDescent="0.25">
      <c r="A141" s="321" t="s">
        <v>129</v>
      </c>
      <c r="B141" s="574" t="s">
        <v>454</v>
      </c>
      <c r="C141" s="359"/>
      <c r="D141" s="359"/>
      <c r="E141" s="342"/>
    </row>
    <row r="142" spans="1:9" ht="13.5" customHeight="1" x14ac:dyDescent="0.25">
      <c r="A142" s="321" t="s">
        <v>153</v>
      </c>
      <c r="B142" s="574" t="s">
        <v>455</v>
      </c>
      <c r="C142" s="359"/>
      <c r="D142" s="359"/>
      <c r="E142" s="342"/>
    </row>
    <row r="143" spans="1:9" ht="13.5" customHeight="1" thickBot="1" x14ac:dyDescent="0.3">
      <c r="A143" s="321" t="s">
        <v>359</v>
      </c>
      <c r="B143" s="574" t="s">
        <v>456</v>
      </c>
      <c r="C143" s="359"/>
      <c r="D143" s="359"/>
      <c r="E143" s="342"/>
    </row>
    <row r="144" spans="1:9" ht="12.75" customHeight="1" thickBot="1" x14ac:dyDescent="0.3">
      <c r="A144" s="326" t="s">
        <v>14</v>
      </c>
      <c r="B144" s="544" t="s">
        <v>457</v>
      </c>
      <c r="C144" s="308">
        <f>+C125+C129+C134+C139</f>
        <v>87726670</v>
      </c>
      <c r="D144" s="308">
        <f>+D125+D129+D134+D139</f>
        <v>78277299</v>
      </c>
      <c r="E144" s="309">
        <f>+E125+E129+E134+E139</f>
        <v>78277299</v>
      </c>
    </row>
    <row r="145" spans="1:5" ht="13.5" customHeight="1" thickBot="1" x14ac:dyDescent="0.3">
      <c r="A145" s="351" t="s">
        <v>15</v>
      </c>
      <c r="B145" s="576" t="s">
        <v>458</v>
      </c>
      <c r="C145" s="308">
        <f>+C124+C144</f>
        <v>391876048</v>
      </c>
      <c r="D145" s="308">
        <f>+D124+D144</f>
        <v>604749741</v>
      </c>
      <c r="E145" s="309">
        <f>+E124+E144</f>
        <v>393891428</v>
      </c>
    </row>
    <row r="146" spans="1:5" ht="13.5" customHeight="1" x14ac:dyDescent="0.25"/>
    <row r="147" spans="1:5" ht="13.5" customHeight="1" x14ac:dyDescent="0.25"/>
    <row r="148" spans="1:5" ht="7.5" customHeight="1" x14ac:dyDescent="0.25"/>
    <row r="150" spans="1:5" ht="12.75" customHeight="1" x14ac:dyDescent="0.25"/>
    <row r="151" spans="1:5" ht="12.75" customHeight="1" x14ac:dyDescent="0.25"/>
    <row r="152" spans="1:5" ht="12.75" customHeight="1" x14ac:dyDescent="0.25"/>
    <row r="153" spans="1:5" ht="12.7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</sheetData>
  <mergeCells count="10">
    <mergeCell ref="A1:E1"/>
    <mergeCell ref="A3:A4"/>
    <mergeCell ref="B3:B4"/>
    <mergeCell ref="D3:E3"/>
    <mergeCell ref="A86:E86"/>
    <mergeCell ref="A88:A89"/>
    <mergeCell ref="B88:B89"/>
    <mergeCell ref="D88:E88"/>
    <mergeCell ref="C3:C4"/>
    <mergeCell ref="C88:C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..............................Önkormányzat
2017. ÉVI ZÁRSZÁMADÁSÁNAK PÉNZÜGYI MÉRLEGE&amp;10
&amp;R&amp;"Times New Roman CE,Félkövér dőlt"&amp;11 1. tájékoztató tábla a ....../2018. (......) önkormányzati rendelethez</oddHeader>
  </headerFooter>
  <rowBreaks count="1" manualBreakCount="1">
    <brk id="85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99C4A-0D9C-4BD6-85D9-0DEB3D20662A}">
  <sheetPr>
    <tabColor rgb="FF92D050"/>
  </sheetPr>
  <dimension ref="A1:K18"/>
  <sheetViews>
    <sheetView zoomScale="130" zoomScaleNormal="130" workbookViewId="0">
      <selection activeCell="H25" sqref="H25"/>
    </sheetView>
  </sheetViews>
  <sheetFormatPr defaultRowHeight="12.75" x14ac:dyDescent="0.2"/>
  <cols>
    <col min="1" max="1" width="6.83203125" style="5" customWidth="1"/>
    <col min="2" max="2" width="32.33203125" style="4" customWidth="1"/>
    <col min="3" max="3" width="17" style="4" customWidth="1"/>
    <col min="4" max="9" width="12.83203125" style="4" customWidth="1"/>
    <col min="10" max="10" width="13.83203125" style="4" customWidth="1"/>
    <col min="11" max="11" width="4" style="4" customWidth="1"/>
    <col min="12" max="16384" width="9.33203125" style="4"/>
  </cols>
  <sheetData>
    <row r="1" spans="1:11" ht="14.25" thickBot="1" x14ac:dyDescent="0.25">
      <c r="A1" s="94"/>
      <c r="B1" s="95"/>
      <c r="C1" s="95"/>
      <c r="D1" s="95"/>
      <c r="E1" s="95"/>
      <c r="F1" s="95"/>
      <c r="G1" s="95"/>
      <c r="H1" s="95"/>
      <c r="I1" s="95"/>
      <c r="J1" s="96" t="str">
        <f>'1.tájékoztató'!E2</f>
        <v>9. sz. melléklet</v>
      </c>
      <c r="K1" s="725" t="str">
        <f>+CONCATENATE("2. tájékoztató tábla a ......../",LEFT(ÖSSZEFÜGGÉSEK!A4,4)+1,". (........) önkormányzati rendelethez")</f>
        <v>2. tájékoztató tábla a ......../2018. (........) önkormányzati rendelethez</v>
      </c>
    </row>
    <row r="2" spans="1:11" s="100" customFormat="1" ht="26.25" customHeight="1" x14ac:dyDescent="0.2">
      <c r="A2" s="775" t="s">
        <v>56</v>
      </c>
      <c r="B2" s="777" t="s">
        <v>181</v>
      </c>
      <c r="C2" s="777" t="s">
        <v>182</v>
      </c>
      <c r="D2" s="777" t="s">
        <v>183</v>
      </c>
      <c r="E2" s="777" t="str">
        <f>+CONCATENATE(LEFT(ÖSSZEFÜGGÉSEK!A4,4),". évi teljesítés")</f>
        <v>2017. évi teljesítés</v>
      </c>
      <c r="F2" s="97" t="s">
        <v>184</v>
      </c>
      <c r="G2" s="98"/>
      <c r="H2" s="98"/>
      <c r="I2" s="99"/>
      <c r="J2" s="780" t="s">
        <v>185</v>
      </c>
      <c r="K2" s="725"/>
    </row>
    <row r="3" spans="1:11" s="104" customFormat="1" ht="32.25" customHeight="1" thickBot="1" x14ac:dyDescent="0.25">
      <c r="A3" s="776"/>
      <c r="B3" s="778"/>
      <c r="C3" s="778"/>
      <c r="D3" s="779"/>
      <c r="E3" s="779"/>
      <c r="F3" s="101" t="str">
        <f>+CONCATENATE(LEFT(ÖSSZEFÜGGÉSEK!A4,4)+1,".")</f>
        <v>2018.</v>
      </c>
      <c r="G3" s="102" t="str">
        <f>+CONCATENATE(LEFT(ÖSSZEFÜGGÉSEK!A4,4)+2,".")</f>
        <v>2019.</v>
      </c>
      <c r="H3" s="102" t="str">
        <f>+CONCATENATE(LEFT(ÖSSZEFÜGGÉSEK!A4,4)+3,".")</f>
        <v>2020.</v>
      </c>
      <c r="I3" s="103" t="str">
        <f>+CONCATENATE(LEFT(ÖSSZEFÜGGÉSEK!A4,4)+3,". után")</f>
        <v>2020. után</v>
      </c>
      <c r="J3" s="781"/>
      <c r="K3" s="725"/>
    </row>
    <row r="4" spans="1:11" s="106" customFormat="1" ht="14.1" customHeight="1" thickBot="1" x14ac:dyDescent="0.25">
      <c r="A4" s="547" t="s">
        <v>405</v>
      </c>
      <c r="B4" s="105" t="s">
        <v>577</v>
      </c>
      <c r="C4" s="548" t="s">
        <v>407</v>
      </c>
      <c r="D4" s="548" t="s">
        <v>408</v>
      </c>
      <c r="E4" s="548" t="s">
        <v>409</v>
      </c>
      <c r="F4" s="548" t="s">
        <v>486</v>
      </c>
      <c r="G4" s="548" t="s">
        <v>487</v>
      </c>
      <c r="H4" s="548" t="s">
        <v>488</v>
      </c>
      <c r="I4" s="548" t="s">
        <v>489</v>
      </c>
      <c r="J4" s="549" t="s">
        <v>679</v>
      </c>
      <c r="K4" s="725"/>
    </row>
    <row r="5" spans="1:11" ht="33.75" customHeight="1" x14ac:dyDescent="0.2">
      <c r="A5" s="107" t="s">
        <v>6</v>
      </c>
      <c r="B5" s="108" t="s">
        <v>186</v>
      </c>
      <c r="C5" s="109"/>
      <c r="D5" s="110">
        <f t="shared" ref="D5:I5" si="0">SUM(D6:D7)</f>
        <v>0</v>
      </c>
      <c r="E5" s="110">
        <f t="shared" si="0"/>
        <v>0</v>
      </c>
      <c r="F5" s="110">
        <f t="shared" si="0"/>
        <v>0</v>
      </c>
      <c r="G5" s="110">
        <f t="shared" si="0"/>
        <v>0</v>
      </c>
      <c r="H5" s="110">
        <f t="shared" si="0"/>
        <v>0</v>
      </c>
      <c r="I5" s="111">
        <f t="shared" si="0"/>
        <v>0</v>
      </c>
      <c r="J5" s="112">
        <f t="shared" ref="J5:J17" si="1">SUM(F5:I5)</f>
        <v>0</v>
      </c>
      <c r="K5" s="725"/>
    </row>
    <row r="6" spans="1:11" ht="21" customHeight="1" x14ac:dyDescent="0.2">
      <c r="A6" s="113" t="s">
        <v>7</v>
      </c>
      <c r="B6" s="710" t="s">
        <v>764</v>
      </c>
      <c r="C6" s="115"/>
      <c r="D6" s="2"/>
      <c r="E6" s="2"/>
      <c r="F6" s="2"/>
      <c r="G6" s="2"/>
      <c r="H6" s="2"/>
      <c r="I6" s="49"/>
      <c r="J6" s="116">
        <f t="shared" si="1"/>
        <v>0</v>
      </c>
      <c r="K6" s="725"/>
    </row>
    <row r="7" spans="1:11" ht="21" customHeight="1" x14ac:dyDescent="0.2">
      <c r="A7" s="113" t="s">
        <v>8</v>
      </c>
      <c r="B7" s="114" t="s">
        <v>187</v>
      </c>
      <c r="C7" s="115"/>
      <c r="D7" s="2"/>
      <c r="E7" s="2"/>
      <c r="F7" s="2"/>
      <c r="G7" s="2"/>
      <c r="H7" s="2"/>
      <c r="I7" s="49"/>
      <c r="J7" s="116">
        <f t="shared" si="1"/>
        <v>0</v>
      </c>
      <c r="K7" s="725"/>
    </row>
    <row r="8" spans="1:11" ht="36" customHeight="1" x14ac:dyDescent="0.2">
      <c r="A8" s="113" t="s">
        <v>9</v>
      </c>
      <c r="B8" s="117" t="s">
        <v>188</v>
      </c>
      <c r="C8" s="118"/>
      <c r="D8" s="119">
        <f t="shared" ref="D8:I8" si="2">SUM(D9:D10)</f>
        <v>0</v>
      </c>
      <c r="E8" s="119">
        <f t="shared" si="2"/>
        <v>0</v>
      </c>
      <c r="F8" s="119">
        <f t="shared" si="2"/>
        <v>0</v>
      </c>
      <c r="G8" s="119">
        <f t="shared" si="2"/>
        <v>0</v>
      </c>
      <c r="H8" s="119">
        <f t="shared" si="2"/>
        <v>0</v>
      </c>
      <c r="I8" s="120">
        <f t="shared" si="2"/>
        <v>0</v>
      </c>
      <c r="J8" s="121">
        <f t="shared" si="1"/>
        <v>0</v>
      </c>
      <c r="K8" s="725"/>
    </row>
    <row r="9" spans="1:11" ht="21" customHeight="1" x14ac:dyDescent="0.2">
      <c r="A9" s="113" t="s">
        <v>10</v>
      </c>
      <c r="B9" s="114" t="s">
        <v>187</v>
      </c>
      <c r="C9" s="115"/>
      <c r="D9" s="2"/>
      <c r="E9" s="2"/>
      <c r="F9" s="2"/>
      <c r="G9" s="2"/>
      <c r="H9" s="2"/>
      <c r="I9" s="49"/>
      <c r="J9" s="116">
        <f t="shared" si="1"/>
        <v>0</v>
      </c>
      <c r="K9" s="725"/>
    </row>
    <row r="10" spans="1:11" ht="18" customHeight="1" x14ac:dyDescent="0.2">
      <c r="A10" s="113" t="s">
        <v>11</v>
      </c>
      <c r="B10" s="114" t="s">
        <v>187</v>
      </c>
      <c r="C10" s="115"/>
      <c r="D10" s="2"/>
      <c r="E10" s="2"/>
      <c r="F10" s="2"/>
      <c r="G10" s="2"/>
      <c r="H10" s="2"/>
      <c r="I10" s="49"/>
      <c r="J10" s="116">
        <f t="shared" si="1"/>
        <v>0</v>
      </c>
      <c r="K10" s="725"/>
    </row>
    <row r="11" spans="1:11" ht="21" customHeight="1" x14ac:dyDescent="0.2">
      <c r="A11" s="113" t="s">
        <v>12</v>
      </c>
      <c r="B11" s="122" t="s">
        <v>189</v>
      </c>
      <c r="C11" s="118"/>
      <c r="D11" s="119">
        <f t="shared" ref="D11:I11" si="3">SUM(D12:D12)</f>
        <v>0</v>
      </c>
      <c r="E11" s="119">
        <f t="shared" si="3"/>
        <v>0</v>
      </c>
      <c r="F11" s="119">
        <f t="shared" si="3"/>
        <v>0</v>
      </c>
      <c r="G11" s="119">
        <f t="shared" si="3"/>
        <v>0</v>
      </c>
      <c r="H11" s="119">
        <f t="shared" si="3"/>
        <v>0</v>
      </c>
      <c r="I11" s="120">
        <f t="shared" si="3"/>
        <v>0</v>
      </c>
      <c r="J11" s="121">
        <f t="shared" si="1"/>
        <v>0</v>
      </c>
      <c r="K11" s="725"/>
    </row>
    <row r="12" spans="1:11" ht="21" customHeight="1" x14ac:dyDescent="0.2">
      <c r="A12" s="113" t="s">
        <v>13</v>
      </c>
      <c r="B12" s="114" t="s">
        <v>187</v>
      </c>
      <c r="C12" s="115"/>
      <c r="D12" s="2"/>
      <c r="E12" s="2"/>
      <c r="F12" s="2"/>
      <c r="G12" s="2"/>
      <c r="H12" s="2"/>
      <c r="I12" s="49"/>
      <c r="J12" s="116">
        <f t="shared" si="1"/>
        <v>0</v>
      </c>
      <c r="K12" s="725"/>
    </row>
    <row r="13" spans="1:11" ht="21" customHeight="1" x14ac:dyDescent="0.2">
      <c r="A13" s="113" t="s">
        <v>14</v>
      </c>
      <c r="B13" s="122" t="s">
        <v>190</v>
      </c>
      <c r="C13" s="118"/>
      <c r="D13" s="119">
        <f t="shared" ref="D13:I13" si="4">SUM(D14:D14)</f>
        <v>0</v>
      </c>
      <c r="E13" s="119">
        <f t="shared" si="4"/>
        <v>0</v>
      </c>
      <c r="F13" s="119">
        <f t="shared" si="4"/>
        <v>0</v>
      </c>
      <c r="G13" s="119">
        <f t="shared" si="4"/>
        <v>0</v>
      </c>
      <c r="H13" s="119">
        <f t="shared" si="4"/>
        <v>0</v>
      </c>
      <c r="I13" s="120">
        <f t="shared" si="4"/>
        <v>0</v>
      </c>
      <c r="J13" s="121">
        <f t="shared" si="1"/>
        <v>0</v>
      </c>
      <c r="K13" s="725"/>
    </row>
    <row r="14" spans="1:11" ht="21" customHeight="1" x14ac:dyDescent="0.2">
      <c r="A14" s="113" t="s">
        <v>15</v>
      </c>
      <c r="B14" s="114" t="s">
        <v>187</v>
      </c>
      <c r="C14" s="115"/>
      <c r="D14" s="2"/>
      <c r="E14" s="2"/>
      <c r="F14" s="2"/>
      <c r="G14" s="2"/>
      <c r="H14" s="2"/>
      <c r="I14" s="49"/>
      <c r="J14" s="116">
        <f t="shared" si="1"/>
        <v>0</v>
      </c>
      <c r="K14" s="725"/>
    </row>
    <row r="15" spans="1:11" ht="21" customHeight="1" x14ac:dyDescent="0.2">
      <c r="A15" s="123" t="s">
        <v>16</v>
      </c>
      <c r="B15" s="124" t="s">
        <v>191</v>
      </c>
      <c r="C15" s="125"/>
      <c r="D15" s="126">
        <f t="shared" ref="D15:I15" si="5">SUM(D16:D17)</f>
        <v>0</v>
      </c>
      <c r="E15" s="126">
        <f t="shared" si="5"/>
        <v>0</v>
      </c>
      <c r="F15" s="126">
        <f t="shared" si="5"/>
        <v>0</v>
      </c>
      <c r="G15" s="126">
        <f t="shared" si="5"/>
        <v>0</v>
      </c>
      <c r="H15" s="126">
        <f t="shared" si="5"/>
        <v>0</v>
      </c>
      <c r="I15" s="127">
        <f t="shared" si="5"/>
        <v>0</v>
      </c>
      <c r="J15" s="121">
        <f t="shared" si="1"/>
        <v>0</v>
      </c>
      <c r="K15" s="725"/>
    </row>
    <row r="16" spans="1:11" ht="21" customHeight="1" x14ac:dyDescent="0.2">
      <c r="A16" s="123" t="s">
        <v>17</v>
      </c>
      <c r="B16" s="114" t="s">
        <v>187</v>
      </c>
      <c r="C16" s="115"/>
      <c r="D16" s="2"/>
      <c r="E16" s="2"/>
      <c r="F16" s="2"/>
      <c r="G16" s="2"/>
      <c r="H16" s="2"/>
      <c r="I16" s="49"/>
      <c r="J16" s="116">
        <f t="shared" si="1"/>
        <v>0</v>
      </c>
      <c r="K16" s="725"/>
    </row>
    <row r="17" spans="1:11" ht="21" customHeight="1" thickBot="1" x14ac:dyDescent="0.25">
      <c r="A17" s="123" t="s">
        <v>18</v>
      </c>
      <c r="B17" s="114" t="s">
        <v>187</v>
      </c>
      <c r="C17" s="128"/>
      <c r="D17" s="129"/>
      <c r="E17" s="129"/>
      <c r="F17" s="129"/>
      <c r="G17" s="129"/>
      <c r="H17" s="129"/>
      <c r="I17" s="130"/>
      <c r="J17" s="116">
        <f t="shared" si="1"/>
        <v>0</v>
      </c>
      <c r="K17" s="725"/>
    </row>
    <row r="18" spans="1:11" ht="21" customHeight="1" thickBot="1" x14ac:dyDescent="0.25">
      <c r="A18" s="131" t="s">
        <v>19</v>
      </c>
      <c r="B18" s="132" t="s">
        <v>192</v>
      </c>
      <c r="C18" s="133"/>
      <c r="D18" s="134">
        <f t="shared" ref="D18:J18" si="6">D5+D8+D11+D13+D15</f>
        <v>0</v>
      </c>
      <c r="E18" s="134">
        <f t="shared" si="6"/>
        <v>0</v>
      </c>
      <c r="F18" s="134">
        <f t="shared" si="6"/>
        <v>0</v>
      </c>
      <c r="G18" s="134">
        <f t="shared" si="6"/>
        <v>0</v>
      </c>
      <c r="H18" s="134">
        <f t="shared" si="6"/>
        <v>0</v>
      </c>
      <c r="I18" s="135">
        <f t="shared" si="6"/>
        <v>0</v>
      </c>
      <c r="J18" s="709">
        <f t="shared" si="6"/>
        <v>0</v>
      </c>
      <c r="K18" s="725"/>
    </row>
  </sheetData>
  <mergeCells count="7">
    <mergeCell ref="K1:K18"/>
    <mergeCell ref="A2:A3"/>
    <mergeCell ref="B2:B3"/>
    <mergeCell ref="C2:C3"/>
    <mergeCell ref="D2:D3"/>
    <mergeCell ref="E2:E3"/>
    <mergeCell ref="J2:J3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7D61-DA6D-4A55-A974-8B5E49894733}">
  <sheetPr>
    <tabColor rgb="FF92D050"/>
  </sheetPr>
  <dimension ref="A1:I20"/>
  <sheetViews>
    <sheetView zoomScale="130" zoomScaleNormal="130" workbookViewId="0">
      <selection activeCell="B21" sqref="B21"/>
    </sheetView>
  </sheetViews>
  <sheetFormatPr defaultRowHeight="12.75" x14ac:dyDescent="0.2"/>
  <cols>
    <col min="1" max="1" width="6.83203125" style="5" customWidth="1"/>
    <col min="2" max="2" width="50.33203125" style="4" customWidth="1"/>
    <col min="3" max="5" width="12.83203125" style="4" customWidth="1"/>
    <col min="6" max="6" width="13.83203125" style="4" customWidth="1"/>
    <col min="7" max="7" width="15.5" style="4" customWidth="1"/>
    <col min="8" max="8" width="16.83203125" style="4" customWidth="1"/>
    <col min="9" max="9" width="5.6640625" style="4" customWidth="1"/>
    <col min="10" max="16384" width="9.33203125" style="4"/>
  </cols>
  <sheetData>
    <row r="1" spans="1:9" s="18" customFormat="1" ht="15.75" thickBot="1" x14ac:dyDescent="0.25">
      <c r="A1" s="688"/>
      <c r="B1" s="689"/>
      <c r="C1" s="689"/>
      <c r="D1" s="689"/>
      <c r="E1" s="689"/>
      <c r="F1" s="689"/>
      <c r="G1" s="689"/>
      <c r="H1" s="690" t="str">
        <f>'2. tájékoztató tábla'!J1</f>
        <v>9. sz. melléklet</v>
      </c>
      <c r="I1" s="782" t="str">
        <f>+CONCATENATE("3. tájékoztató tábla a ......../",LEFT(ÖSSZEFÜGGÉSEK!A4,4)+1,". (........) önkormányzati rendelethez")</f>
        <v>3. tájékoztató tábla a ......../2018. (........) önkormányzati rendelethez</v>
      </c>
    </row>
    <row r="2" spans="1:9" s="100" customFormat="1" ht="26.25" customHeight="1" x14ac:dyDescent="0.2">
      <c r="A2" s="746" t="s">
        <v>56</v>
      </c>
      <c r="B2" s="786" t="s">
        <v>193</v>
      </c>
      <c r="C2" s="746" t="s">
        <v>194</v>
      </c>
      <c r="D2" s="746" t="s">
        <v>195</v>
      </c>
      <c r="E2" s="788" t="str">
        <f>+CONCATENATE("Hitel, kölcsön állomány ",LEFT(ÖSSZEFÜGGÉSEK!A4,4),". dec. 31-én")</f>
        <v>Hitel, kölcsön állomány 2017. dec. 31-én</v>
      </c>
      <c r="F2" s="790" t="s">
        <v>196</v>
      </c>
      <c r="G2" s="791"/>
      <c r="H2" s="783" t="str">
        <f>+CONCATENATE(LEFT(ÖSSZEFÜGGÉSEK!A4,4)+2,". után")</f>
        <v>2019. után</v>
      </c>
      <c r="I2" s="782"/>
    </row>
    <row r="3" spans="1:9" s="104" customFormat="1" ht="21.75" customHeight="1" thickBot="1" x14ac:dyDescent="0.25">
      <c r="A3" s="785"/>
      <c r="B3" s="787"/>
      <c r="C3" s="787"/>
      <c r="D3" s="785"/>
      <c r="E3" s="789"/>
      <c r="F3" s="138" t="str">
        <f>+CONCATENATE(LEFT(ÖSSZEFÜGGÉSEK!A4,4)+1,".")</f>
        <v>2018.</v>
      </c>
      <c r="G3" s="139" t="str">
        <f>+CONCATENATE(LEFT(ÖSSZEFÜGGÉSEK!A4,4)+2,".")</f>
        <v>2019.</v>
      </c>
      <c r="H3" s="784"/>
      <c r="I3" s="782"/>
    </row>
    <row r="4" spans="1:9" s="143" customFormat="1" ht="12.95" customHeight="1" thickBot="1" x14ac:dyDescent="0.25">
      <c r="A4" s="140" t="s">
        <v>405</v>
      </c>
      <c r="B4" s="93" t="s">
        <v>406</v>
      </c>
      <c r="C4" s="93" t="s">
        <v>407</v>
      </c>
      <c r="D4" s="141" t="s">
        <v>408</v>
      </c>
      <c r="E4" s="140" t="s">
        <v>409</v>
      </c>
      <c r="F4" s="141" t="s">
        <v>486</v>
      </c>
      <c r="G4" s="141" t="s">
        <v>487</v>
      </c>
      <c r="H4" s="142" t="s">
        <v>488</v>
      </c>
      <c r="I4" s="782"/>
    </row>
    <row r="5" spans="1:9" ht="22.5" customHeight="1" thickBot="1" x14ac:dyDescent="0.25">
      <c r="A5" s="691" t="s">
        <v>6</v>
      </c>
      <c r="B5" s="692" t="s">
        <v>197</v>
      </c>
      <c r="C5" s="693"/>
      <c r="D5" s="694"/>
      <c r="E5" s="695">
        <f>SUM(E6:E11)</f>
        <v>0</v>
      </c>
      <c r="F5" s="696">
        <f>SUM(F6:F11)</f>
        <v>0</v>
      </c>
      <c r="G5" s="696">
        <f>SUM(G6:G11)</f>
        <v>0</v>
      </c>
      <c r="H5" s="697">
        <f>SUM(H6:H11)</f>
        <v>0</v>
      </c>
      <c r="I5" s="782"/>
    </row>
    <row r="6" spans="1:9" ht="22.5" customHeight="1" x14ac:dyDescent="0.2">
      <c r="A6" s="698" t="s">
        <v>7</v>
      </c>
      <c r="B6" s="708" t="s">
        <v>764</v>
      </c>
      <c r="C6" s="700"/>
      <c r="D6" s="701"/>
      <c r="E6" s="702"/>
      <c r="F6" s="703"/>
      <c r="G6" s="703"/>
      <c r="H6" s="704"/>
      <c r="I6" s="782"/>
    </row>
    <row r="7" spans="1:9" ht="22.5" customHeight="1" x14ac:dyDescent="0.2">
      <c r="A7" s="698" t="s">
        <v>8</v>
      </c>
      <c r="B7" s="699" t="s">
        <v>187</v>
      </c>
      <c r="C7" s="700"/>
      <c r="D7" s="701"/>
      <c r="E7" s="702"/>
      <c r="F7" s="703"/>
      <c r="G7" s="703"/>
      <c r="H7" s="704"/>
      <c r="I7" s="782"/>
    </row>
    <row r="8" spans="1:9" ht="22.5" customHeight="1" x14ac:dyDescent="0.2">
      <c r="A8" s="698" t="s">
        <v>9</v>
      </c>
      <c r="B8" s="699" t="s">
        <v>187</v>
      </c>
      <c r="C8" s="700"/>
      <c r="D8" s="701"/>
      <c r="E8" s="702"/>
      <c r="F8" s="703"/>
      <c r="G8" s="703"/>
      <c r="H8" s="704"/>
      <c r="I8" s="782"/>
    </row>
    <row r="9" spans="1:9" ht="22.5" customHeight="1" x14ac:dyDescent="0.2">
      <c r="A9" s="698" t="s">
        <v>10</v>
      </c>
      <c r="B9" s="699" t="s">
        <v>187</v>
      </c>
      <c r="C9" s="700"/>
      <c r="D9" s="701"/>
      <c r="E9" s="702"/>
      <c r="F9" s="703"/>
      <c r="G9" s="703"/>
      <c r="H9" s="704"/>
      <c r="I9" s="782"/>
    </row>
    <row r="10" spans="1:9" ht="22.5" customHeight="1" x14ac:dyDescent="0.2">
      <c r="A10" s="698" t="s">
        <v>11</v>
      </c>
      <c r="B10" s="699" t="s">
        <v>187</v>
      </c>
      <c r="C10" s="700"/>
      <c r="D10" s="701"/>
      <c r="E10" s="702"/>
      <c r="F10" s="703"/>
      <c r="G10" s="703"/>
      <c r="H10" s="704"/>
      <c r="I10" s="782"/>
    </row>
    <row r="11" spans="1:9" ht="22.5" customHeight="1" thickBot="1" x14ac:dyDescent="0.25">
      <c r="A11" s="698" t="s">
        <v>12</v>
      </c>
      <c r="B11" s="699" t="s">
        <v>187</v>
      </c>
      <c r="C11" s="700"/>
      <c r="D11" s="701"/>
      <c r="E11" s="702"/>
      <c r="F11" s="703"/>
      <c r="G11" s="703"/>
      <c r="H11" s="704"/>
      <c r="I11" s="782"/>
    </row>
    <row r="12" spans="1:9" ht="22.5" customHeight="1" thickBot="1" x14ac:dyDescent="0.25">
      <c r="A12" s="691" t="s">
        <v>13</v>
      </c>
      <c r="B12" s="692" t="s">
        <v>198</v>
      </c>
      <c r="C12" s="705"/>
      <c r="D12" s="706"/>
      <c r="E12" s="695">
        <f>SUM(E13:E18)</f>
        <v>0</v>
      </c>
      <c r="F12" s="696">
        <f>SUM(F13:F18)</f>
        <v>0</v>
      </c>
      <c r="G12" s="696">
        <f>SUM(G13:G18)</f>
        <v>0</v>
      </c>
      <c r="H12" s="697">
        <f>SUM(H13:H18)</f>
        <v>0</v>
      </c>
      <c r="I12" s="782"/>
    </row>
    <row r="13" spans="1:9" ht="22.5" customHeight="1" x14ac:dyDescent="0.2">
      <c r="A13" s="698" t="s">
        <v>14</v>
      </c>
      <c r="B13" s="699" t="s">
        <v>187</v>
      </c>
      <c r="C13" s="700"/>
      <c r="D13" s="701"/>
      <c r="E13" s="702"/>
      <c r="F13" s="703"/>
      <c r="G13" s="703"/>
      <c r="H13" s="704"/>
      <c r="I13" s="782"/>
    </row>
    <row r="14" spans="1:9" ht="22.5" customHeight="1" x14ac:dyDescent="0.2">
      <c r="A14" s="698" t="s">
        <v>15</v>
      </c>
      <c r="B14" s="699" t="s">
        <v>187</v>
      </c>
      <c r="C14" s="700"/>
      <c r="D14" s="701"/>
      <c r="E14" s="702"/>
      <c r="F14" s="703"/>
      <c r="G14" s="703"/>
      <c r="H14" s="704"/>
      <c r="I14" s="782"/>
    </row>
    <row r="15" spans="1:9" ht="22.5" customHeight="1" x14ac:dyDescent="0.2">
      <c r="A15" s="698" t="s">
        <v>16</v>
      </c>
      <c r="B15" s="699" t="s">
        <v>187</v>
      </c>
      <c r="C15" s="700"/>
      <c r="D15" s="701"/>
      <c r="E15" s="702"/>
      <c r="F15" s="703"/>
      <c r="G15" s="703"/>
      <c r="H15" s="704"/>
      <c r="I15" s="782"/>
    </row>
    <row r="16" spans="1:9" ht="22.5" customHeight="1" x14ac:dyDescent="0.2">
      <c r="A16" s="698" t="s">
        <v>17</v>
      </c>
      <c r="B16" s="699" t="s">
        <v>187</v>
      </c>
      <c r="C16" s="700"/>
      <c r="D16" s="701"/>
      <c r="E16" s="702"/>
      <c r="F16" s="703"/>
      <c r="G16" s="703"/>
      <c r="H16" s="704"/>
      <c r="I16" s="782"/>
    </row>
    <row r="17" spans="1:9" ht="22.5" customHeight="1" x14ac:dyDescent="0.2">
      <c r="A17" s="698" t="s">
        <v>18</v>
      </c>
      <c r="B17" s="699" t="s">
        <v>187</v>
      </c>
      <c r="C17" s="700"/>
      <c r="D17" s="701"/>
      <c r="E17" s="702"/>
      <c r="F17" s="703"/>
      <c r="G17" s="703"/>
      <c r="H17" s="704"/>
      <c r="I17" s="782"/>
    </row>
    <row r="18" spans="1:9" ht="22.5" customHeight="1" thickBot="1" x14ac:dyDescent="0.25">
      <c r="A18" s="698" t="s">
        <v>19</v>
      </c>
      <c r="B18" s="699" t="s">
        <v>187</v>
      </c>
      <c r="C18" s="700"/>
      <c r="D18" s="701"/>
      <c r="E18" s="702"/>
      <c r="F18" s="703"/>
      <c r="G18" s="703"/>
      <c r="H18" s="704"/>
      <c r="I18" s="782"/>
    </row>
    <row r="19" spans="1:9" ht="22.5" customHeight="1" thickBot="1" x14ac:dyDescent="0.25">
      <c r="A19" s="691" t="s">
        <v>20</v>
      </c>
      <c r="B19" s="692" t="s">
        <v>680</v>
      </c>
      <c r="C19" s="693"/>
      <c r="D19" s="694"/>
      <c r="E19" s="695">
        <f>E5+E12</f>
        <v>0</v>
      </c>
      <c r="F19" s="696">
        <f>F5+F12</f>
        <v>0</v>
      </c>
      <c r="G19" s="696">
        <f>G5+G12</f>
        <v>0</v>
      </c>
      <c r="H19" s="707">
        <f>H5+H12</f>
        <v>0</v>
      </c>
      <c r="I19" s="782"/>
    </row>
    <row r="20" spans="1:9" ht="20.100000000000001" customHeight="1" x14ac:dyDescent="0.2"/>
  </sheetData>
  <sheetProtection selectLockedCells="1" selectUnlockedCells="1"/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EA91-16D2-4ACA-827B-1078ED7B1C09}">
  <sheetPr>
    <tabColor rgb="FF92D050"/>
  </sheetPr>
  <dimension ref="A1:J22"/>
  <sheetViews>
    <sheetView zoomScaleNormal="100" workbookViewId="0">
      <selection activeCell="H21" sqref="H21"/>
    </sheetView>
  </sheetViews>
  <sheetFormatPr defaultRowHeight="12.75" x14ac:dyDescent="0.2"/>
  <cols>
    <col min="1" max="1" width="5.5" style="8" customWidth="1"/>
    <col min="2" max="2" width="36.83203125" style="8" customWidth="1"/>
    <col min="3" max="8" width="13.83203125" style="8" customWidth="1"/>
    <col min="9" max="9" width="15.1640625" style="8" customWidth="1"/>
    <col min="10" max="10" width="5" style="8" customWidth="1"/>
    <col min="11" max="16384" width="9.33203125" style="8"/>
  </cols>
  <sheetData>
    <row r="1" spans="1:10" ht="34.5" customHeight="1" x14ac:dyDescent="0.2">
      <c r="A1" s="810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2017. december 31-én</v>
      </c>
      <c r="B1" s="811"/>
      <c r="C1" s="811"/>
      <c r="D1" s="811"/>
      <c r="E1" s="811"/>
      <c r="F1" s="811"/>
      <c r="G1" s="811"/>
      <c r="H1" s="811"/>
      <c r="I1" s="811"/>
      <c r="J1" s="782" t="str">
        <f>+CONCATENATE("4. tájékoztató tábla a ......../",LEFT(ÖSSZEFÜGGÉSEK!A4,4)+1,". (........) önkormányzati rendelethez")</f>
        <v>4. tájékoztató tábla a ......../2018. (........) önkormányzati rendelethez</v>
      </c>
    </row>
    <row r="2" spans="1:10" ht="14.25" thickBot="1" x14ac:dyDescent="0.3">
      <c r="H2" s="812" t="str">
        <f>'3. tájékoztató tábla'!H1</f>
        <v>9. sz. melléklet</v>
      </c>
      <c r="I2" s="812"/>
      <c r="J2" s="782"/>
    </row>
    <row r="3" spans="1:10" ht="13.5" thickBot="1" x14ac:dyDescent="0.25">
      <c r="A3" s="813" t="s">
        <v>4</v>
      </c>
      <c r="B3" s="792" t="s">
        <v>199</v>
      </c>
      <c r="C3" s="794" t="s">
        <v>200</v>
      </c>
      <c r="D3" s="796" t="s">
        <v>201</v>
      </c>
      <c r="E3" s="797"/>
      <c r="F3" s="797"/>
      <c r="G3" s="797"/>
      <c r="H3" s="797"/>
      <c r="I3" s="798" t="s">
        <v>202</v>
      </c>
      <c r="J3" s="782"/>
    </row>
    <row r="4" spans="1:10" s="19" customFormat="1" ht="42" customHeight="1" thickBot="1" x14ac:dyDescent="0.25">
      <c r="A4" s="814"/>
      <c r="B4" s="793"/>
      <c r="C4" s="795"/>
      <c r="D4" s="145" t="s">
        <v>203</v>
      </c>
      <c r="E4" s="145" t="s">
        <v>204</v>
      </c>
      <c r="F4" s="145" t="s">
        <v>205</v>
      </c>
      <c r="G4" s="146" t="s">
        <v>206</v>
      </c>
      <c r="H4" s="146" t="s">
        <v>207</v>
      </c>
      <c r="I4" s="799"/>
      <c r="J4" s="782"/>
    </row>
    <row r="5" spans="1:10" s="19" customFormat="1" ht="12" customHeight="1" thickBot="1" x14ac:dyDescent="0.25">
      <c r="A5" s="543" t="s">
        <v>405</v>
      </c>
      <c r="B5" s="147" t="s">
        <v>406</v>
      </c>
      <c r="C5" s="147" t="s">
        <v>407</v>
      </c>
      <c r="D5" s="147" t="s">
        <v>408</v>
      </c>
      <c r="E5" s="147" t="s">
        <v>409</v>
      </c>
      <c r="F5" s="147" t="s">
        <v>486</v>
      </c>
      <c r="G5" s="147" t="s">
        <v>487</v>
      </c>
      <c r="H5" s="147" t="s">
        <v>578</v>
      </c>
      <c r="I5" s="148" t="s">
        <v>579</v>
      </c>
      <c r="J5" s="782"/>
    </row>
    <row r="6" spans="1:10" s="19" customFormat="1" ht="18" customHeight="1" x14ac:dyDescent="0.2">
      <c r="A6" s="800" t="s">
        <v>208</v>
      </c>
      <c r="B6" s="801"/>
      <c r="C6" s="801"/>
      <c r="D6" s="801"/>
      <c r="E6" s="801"/>
      <c r="F6" s="801"/>
      <c r="G6" s="801"/>
      <c r="H6" s="801"/>
      <c r="I6" s="802"/>
      <c r="J6" s="782"/>
    </row>
    <row r="7" spans="1:10" ht="15.95" customHeight="1" x14ac:dyDescent="0.2">
      <c r="A7" s="32" t="s">
        <v>6</v>
      </c>
      <c r="B7" s="30" t="s">
        <v>209</v>
      </c>
      <c r="C7" s="22"/>
      <c r="D7" s="22"/>
      <c r="E7" s="22"/>
      <c r="F7" s="22"/>
      <c r="G7" s="150"/>
      <c r="H7" s="151">
        <f t="shared" ref="H7:H13" si="0">SUM(D7:G7)</f>
        <v>0</v>
      </c>
      <c r="I7" s="33">
        <f t="shared" ref="I7:I13" si="1">C7+H7</f>
        <v>0</v>
      </c>
      <c r="J7" s="782"/>
    </row>
    <row r="8" spans="1:10" ht="22.5" x14ac:dyDescent="0.2">
      <c r="A8" s="32" t="s">
        <v>7</v>
      </c>
      <c r="B8" s="30" t="s">
        <v>146</v>
      </c>
      <c r="C8" s="22">
        <v>3680858</v>
      </c>
      <c r="D8" s="22"/>
      <c r="E8" s="22"/>
      <c r="F8" s="22"/>
      <c r="G8" s="150"/>
      <c r="H8" s="151">
        <f t="shared" si="0"/>
        <v>0</v>
      </c>
      <c r="I8" s="33">
        <f t="shared" si="1"/>
        <v>3680858</v>
      </c>
      <c r="J8" s="782"/>
    </row>
    <row r="9" spans="1:10" ht="22.5" x14ac:dyDescent="0.2">
      <c r="A9" s="32" t="s">
        <v>8</v>
      </c>
      <c r="B9" s="30" t="s">
        <v>147</v>
      </c>
      <c r="C9" s="22"/>
      <c r="D9" s="22"/>
      <c r="E9" s="22"/>
      <c r="F9" s="22"/>
      <c r="G9" s="150"/>
      <c r="H9" s="151">
        <f t="shared" si="0"/>
        <v>0</v>
      </c>
      <c r="I9" s="33">
        <f t="shared" si="1"/>
        <v>0</v>
      </c>
      <c r="J9" s="782"/>
    </row>
    <row r="10" spans="1:10" ht="15.95" customHeight="1" x14ac:dyDescent="0.2">
      <c r="A10" s="32" t="s">
        <v>9</v>
      </c>
      <c r="B10" s="30" t="s">
        <v>148</v>
      </c>
      <c r="C10" s="22"/>
      <c r="D10" s="22"/>
      <c r="E10" s="22"/>
      <c r="F10" s="22"/>
      <c r="G10" s="150"/>
      <c r="H10" s="151">
        <f t="shared" si="0"/>
        <v>0</v>
      </c>
      <c r="I10" s="33">
        <f t="shared" si="1"/>
        <v>0</v>
      </c>
      <c r="J10" s="782"/>
    </row>
    <row r="11" spans="1:10" ht="22.5" x14ac:dyDescent="0.2">
      <c r="A11" s="32" t="s">
        <v>10</v>
      </c>
      <c r="B11" s="30" t="s">
        <v>149</v>
      </c>
      <c r="C11" s="22"/>
      <c r="D11" s="22"/>
      <c r="E11" s="22"/>
      <c r="F11" s="22"/>
      <c r="G11" s="150"/>
      <c r="H11" s="151">
        <f t="shared" si="0"/>
        <v>0</v>
      </c>
      <c r="I11" s="33">
        <f t="shared" si="1"/>
        <v>0</v>
      </c>
      <c r="J11" s="782"/>
    </row>
    <row r="12" spans="1:10" ht="15.95" customHeight="1" x14ac:dyDescent="0.2">
      <c r="A12" s="34" t="s">
        <v>11</v>
      </c>
      <c r="B12" s="35" t="s">
        <v>210</v>
      </c>
      <c r="C12" s="23"/>
      <c r="D12" s="23"/>
      <c r="E12" s="23"/>
      <c r="F12" s="23"/>
      <c r="G12" s="152"/>
      <c r="H12" s="151">
        <f t="shared" si="0"/>
        <v>0</v>
      </c>
      <c r="I12" s="33">
        <f t="shared" si="1"/>
        <v>0</v>
      </c>
      <c r="J12" s="782"/>
    </row>
    <row r="13" spans="1:10" ht="15.95" customHeight="1" thickBot="1" x14ac:dyDescent="0.25">
      <c r="A13" s="153" t="s">
        <v>12</v>
      </c>
      <c r="B13" s="154" t="s">
        <v>211</v>
      </c>
      <c r="C13" s="156"/>
      <c r="D13" s="156"/>
      <c r="E13" s="156"/>
      <c r="F13" s="156"/>
      <c r="G13" s="157"/>
      <c r="H13" s="151">
        <f t="shared" si="0"/>
        <v>0</v>
      </c>
      <c r="I13" s="33">
        <f t="shared" si="1"/>
        <v>0</v>
      </c>
      <c r="J13" s="782"/>
    </row>
    <row r="14" spans="1:10" s="24" customFormat="1" ht="18" customHeight="1" thickBot="1" x14ac:dyDescent="0.25">
      <c r="A14" s="803" t="s">
        <v>212</v>
      </c>
      <c r="B14" s="804"/>
      <c r="C14" s="36">
        <f t="shared" ref="C14:I14" si="2">SUM(C7:C13)</f>
        <v>3680858</v>
      </c>
      <c r="D14" s="36">
        <f>SUM(D7:D13)</f>
        <v>0</v>
      </c>
      <c r="E14" s="36">
        <f t="shared" si="2"/>
        <v>0</v>
      </c>
      <c r="F14" s="36">
        <f t="shared" si="2"/>
        <v>0</v>
      </c>
      <c r="G14" s="158">
        <f t="shared" si="2"/>
        <v>0</v>
      </c>
      <c r="H14" s="158">
        <f t="shared" si="2"/>
        <v>0</v>
      </c>
      <c r="I14" s="37">
        <f t="shared" si="2"/>
        <v>3680858</v>
      </c>
      <c r="J14" s="782"/>
    </row>
    <row r="15" spans="1:10" s="21" customFormat="1" ht="18" customHeight="1" x14ac:dyDescent="0.2">
      <c r="A15" s="805" t="s">
        <v>213</v>
      </c>
      <c r="B15" s="806"/>
      <c r="C15" s="806"/>
      <c r="D15" s="806"/>
      <c r="E15" s="806"/>
      <c r="F15" s="806"/>
      <c r="G15" s="806"/>
      <c r="H15" s="806"/>
      <c r="I15" s="807"/>
      <c r="J15" s="782"/>
    </row>
    <row r="16" spans="1:10" s="21" customFormat="1" x14ac:dyDescent="0.2">
      <c r="A16" s="32" t="s">
        <v>6</v>
      </c>
      <c r="B16" s="30" t="s">
        <v>214</v>
      </c>
      <c r="C16" s="22"/>
      <c r="D16" s="22"/>
      <c r="E16" s="22"/>
      <c r="F16" s="22"/>
      <c r="G16" s="150"/>
      <c r="H16" s="151">
        <f>SUM(D16:G16)</f>
        <v>0</v>
      </c>
      <c r="I16" s="33">
        <f>C16+H16</f>
        <v>0</v>
      </c>
      <c r="J16" s="782"/>
    </row>
    <row r="17" spans="1:10" ht="13.5" thickBot="1" x14ac:dyDescent="0.25">
      <c r="A17" s="153" t="s">
        <v>7</v>
      </c>
      <c r="B17" s="154" t="s">
        <v>211</v>
      </c>
      <c r="C17" s="156"/>
      <c r="D17" s="156"/>
      <c r="E17" s="156"/>
      <c r="F17" s="156"/>
      <c r="G17" s="157"/>
      <c r="H17" s="151">
        <f>SUM(D17:G17)</f>
        <v>0</v>
      </c>
      <c r="I17" s="159">
        <f>C17+H17</f>
        <v>0</v>
      </c>
      <c r="J17" s="782"/>
    </row>
    <row r="18" spans="1:10" ht="15.95" customHeight="1" thickBot="1" x14ac:dyDescent="0.25">
      <c r="A18" s="803" t="s">
        <v>215</v>
      </c>
      <c r="B18" s="804"/>
      <c r="C18" s="36">
        <f t="shared" ref="C18:I18" si="3">SUM(C16:C17)</f>
        <v>0</v>
      </c>
      <c r="D18" s="36">
        <f t="shared" si="3"/>
        <v>0</v>
      </c>
      <c r="E18" s="36">
        <f t="shared" si="3"/>
        <v>0</v>
      </c>
      <c r="F18" s="36">
        <f t="shared" si="3"/>
        <v>0</v>
      </c>
      <c r="G18" s="158">
        <f t="shared" si="3"/>
        <v>0</v>
      </c>
      <c r="H18" s="158">
        <f t="shared" si="3"/>
        <v>0</v>
      </c>
      <c r="I18" s="37">
        <f t="shared" si="3"/>
        <v>0</v>
      </c>
      <c r="J18" s="782"/>
    </row>
    <row r="19" spans="1:10" ht="18" customHeight="1" thickBot="1" x14ac:dyDescent="0.25">
      <c r="A19" s="808" t="s">
        <v>216</v>
      </c>
      <c r="B19" s="809"/>
      <c r="C19" s="160">
        <f t="shared" ref="C19:H19" si="4">C14+C18</f>
        <v>3680858</v>
      </c>
      <c r="D19" s="160">
        <f t="shared" si="4"/>
        <v>0</v>
      </c>
      <c r="E19" s="160">
        <f t="shared" si="4"/>
        <v>0</v>
      </c>
      <c r="F19" s="160">
        <f t="shared" si="4"/>
        <v>0</v>
      </c>
      <c r="G19" s="160">
        <f t="shared" si="4"/>
        <v>0</v>
      </c>
      <c r="H19" s="160">
        <f t="shared" si="4"/>
        <v>0</v>
      </c>
      <c r="I19" s="711" t="s">
        <v>771</v>
      </c>
      <c r="J19" s="782"/>
    </row>
    <row r="22" spans="1:10" ht="22.5" x14ac:dyDescent="0.3">
      <c r="D22" s="687"/>
    </row>
  </sheetData>
  <mergeCells count="13">
    <mergeCell ref="A15:I15"/>
    <mergeCell ref="A18:B18"/>
    <mergeCell ref="J1:J19"/>
    <mergeCell ref="A19:B19"/>
    <mergeCell ref="A1:I1"/>
    <mergeCell ref="H2:I2"/>
    <mergeCell ref="A3:A4"/>
    <mergeCell ref="B3:B4"/>
    <mergeCell ref="C3:C4"/>
    <mergeCell ref="D3:H3"/>
    <mergeCell ref="I3:I4"/>
    <mergeCell ref="A6:I6"/>
    <mergeCell ref="A14:B14"/>
  </mergeCells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13E0-9653-4483-9178-84263255640E}">
  <sheetPr>
    <tabColor rgb="FF92D050"/>
  </sheetPr>
  <dimension ref="A1:D30"/>
  <sheetViews>
    <sheetView zoomScale="175" zoomScaleNormal="175" workbookViewId="0">
      <selection activeCell="B20" sqref="B20"/>
    </sheetView>
  </sheetViews>
  <sheetFormatPr defaultRowHeight="12.75" x14ac:dyDescent="0.2"/>
  <cols>
    <col min="1" max="1" width="5.83203125" style="174" customWidth="1"/>
    <col min="2" max="2" width="55.83203125" style="1" customWidth="1"/>
    <col min="3" max="4" width="14.83203125" style="1" customWidth="1"/>
    <col min="5" max="16384" width="9.33203125" style="1"/>
  </cols>
  <sheetData>
    <row r="1" spans="1:4" s="18" customFormat="1" ht="15.75" thickBot="1" x14ac:dyDescent="0.25">
      <c r="A1" s="136"/>
      <c r="D1" s="137" t="str">
        <f>'3. tájékoztató tábla'!H1</f>
        <v>9. sz. melléklet</v>
      </c>
    </row>
    <row r="2" spans="1:4" s="19" customFormat="1" ht="48" customHeight="1" thickBot="1" x14ac:dyDescent="0.25">
      <c r="A2" s="161" t="s">
        <v>4</v>
      </c>
      <c r="B2" s="145" t="s">
        <v>5</v>
      </c>
      <c r="C2" s="145" t="s">
        <v>217</v>
      </c>
      <c r="D2" s="162" t="s">
        <v>218</v>
      </c>
    </row>
    <row r="3" spans="1:4" s="19" customFormat="1" ht="14.1" customHeight="1" thickBot="1" x14ac:dyDescent="0.25">
      <c r="A3" s="163" t="s">
        <v>405</v>
      </c>
      <c r="B3" s="164" t="s">
        <v>406</v>
      </c>
      <c r="C3" s="164" t="s">
        <v>407</v>
      </c>
      <c r="D3" s="165" t="s">
        <v>408</v>
      </c>
    </row>
    <row r="4" spans="1:4" ht="18" customHeight="1" x14ac:dyDescent="0.2">
      <c r="A4" s="166" t="s">
        <v>6</v>
      </c>
      <c r="B4" s="167" t="s">
        <v>219</v>
      </c>
      <c r="C4" s="647"/>
      <c r="D4" s="648"/>
    </row>
    <row r="5" spans="1:4" ht="18" customHeight="1" x14ac:dyDescent="0.2">
      <c r="A5" s="168" t="s">
        <v>7</v>
      </c>
      <c r="B5" s="169" t="s">
        <v>220</v>
      </c>
      <c r="C5" s="649"/>
      <c r="D5" s="650"/>
    </row>
    <row r="6" spans="1:4" ht="18" customHeight="1" x14ac:dyDescent="0.2">
      <c r="A6" s="168" t="s">
        <v>8</v>
      </c>
      <c r="B6" s="169" t="s">
        <v>221</v>
      </c>
      <c r="C6" s="649"/>
      <c r="D6" s="650"/>
    </row>
    <row r="7" spans="1:4" ht="18" customHeight="1" x14ac:dyDescent="0.2">
      <c r="A7" s="168" t="s">
        <v>9</v>
      </c>
      <c r="B7" s="169" t="s">
        <v>222</v>
      </c>
      <c r="C7" s="649"/>
      <c r="D7" s="650"/>
    </row>
    <row r="8" spans="1:4" ht="18" customHeight="1" x14ac:dyDescent="0.2">
      <c r="A8" s="170" t="s">
        <v>10</v>
      </c>
      <c r="B8" s="169" t="s">
        <v>223</v>
      </c>
      <c r="C8" s="649"/>
      <c r="D8" s="650"/>
    </row>
    <row r="9" spans="1:4" ht="18" customHeight="1" x14ac:dyDescent="0.2">
      <c r="A9" s="168" t="s">
        <v>11</v>
      </c>
      <c r="B9" s="169" t="s">
        <v>224</v>
      </c>
      <c r="C9" s="649"/>
      <c r="D9" s="650"/>
    </row>
    <row r="10" spans="1:4" ht="18" customHeight="1" x14ac:dyDescent="0.2">
      <c r="A10" s="170" t="s">
        <v>12</v>
      </c>
      <c r="B10" s="171" t="s">
        <v>225</v>
      </c>
      <c r="C10" s="649"/>
      <c r="D10" s="650"/>
    </row>
    <row r="11" spans="1:4" ht="18" customHeight="1" x14ac:dyDescent="0.2">
      <c r="A11" s="170" t="s">
        <v>13</v>
      </c>
      <c r="B11" s="171" t="s">
        <v>226</v>
      </c>
      <c r="C11" s="649"/>
      <c r="D11" s="650"/>
    </row>
    <row r="12" spans="1:4" ht="18" customHeight="1" x14ac:dyDescent="0.2">
      <c r="A12" s="168" t="s">
        <v>14</v>
      </c>
      <c r="B12" s="171" t="s">
        <v>227</v>
      </c>
      <c r="C12" s="649"/>
      <c r="D12" s="650"/>
    </row>
    <row r="13" spans="1:4" ht="18" customHeight="1" x14ac:dyDescent="0.2">
      <c r="A13" s="170" t="s">
        <v>15</v>
      </c>
      <c r="B13" s="171" t="s">
        <v>228</v>
      </c>
      <c r="C13" s="649"/>
      <c r="D13" s="650"/>
    </row>
    <row r="14" spans="1:4" ht="22.5" x14ac:dyDescent="0.2">
      <c r="A14" s="168" t="s">
        <v>16</v>
      </c>
      <c r="B14" s="171" t="s">
        <v>229</v>
      </c>
      <c r="C14" s="649"/>
      <c r="D14" s="650"/>
    </row>
    <row r="15" spans="1:4" ht="18" customHeight="1" x14ac:dyDescent="0.2">
      <c r="A15" s="170" t="s">
        <v>17</v>
      </c>
      <c r="B15" s="169" t="s">
        <v>230</v>
      </c>
      <c r="C15" s="649"/>
      <c r="D15" s="650"/>
    </row>
    <row r="16" spans="1:4" ht="18" customHeight="1" x14ac:dyDescent="0.2">
      <c r="A16" s="168" t="s">
        <v>18</v>
      </c>
      <c r="B16" s="169" t="s">
        <v>231</v>
      </c>
      <c r="C16" s="649"/>
      <c r="D16" s="650"/>
    </row>
    <row r="17" spans="1:4" ht="18" customHeight="1" x14ac:dyDescent="0.2">
      <c r="A17" s="170" t="s">
        <v>19</v>
      </c>
      <c r="B17" s="169" t="s">
        <v>232</v>
      </c>
      <c r="C17" s="649"/>
      <c r="D17" s="650"/>
    </row>
    <row r="18" spans="1:4" ht="18" customHeight="1" x14ac:dyDescent="0.2">
      <c r="A18" s="168" t="s">
        <v>20</v>
      </c>
      <c r="B18" s="169" t="s">
        <v>233</v>
      </c>
      <c r="C18" s="649"/>
      <c r="D18" s="650"/>
    </row>
    <row r="19" spans="1:4" ht="18" customHeight="1" x14ac:dyDescent="0.2">
      <c r="A19" s="170" t="s">
        <v>21</v>
      </c>
      <c r="B19" s="169" t="s">
        <v>789</v>
      </c>
      <c r="C19" s="649"/>
      <c r="D19" s="650">
        <v>160000</v>
      </c>
    </row>
    <row r="20" spans="1:4" ht="18" customHeight="1" x14ac:dyDescent="0.2">
      <c r="A20" s="168" t="s">
        <v>22</v>
      </c>
      <c r="B20" s="149"/>
      <c r="C20" s="649"/>
      <c r="D20" s="650"/>
    </row>
    <row r="21" spans="1:4" ht="18" customHeight="1" x14ac:dyDescent="0.2">
      <c r="A21" s="170" t="s">
        <v>23</v>
      </c>
      <c r="B21" s="149"/>
      <c r="C21" s="649"/>
      <c r="D21" s="650"/>
    </row>
    <row r="22" spans="1:4" ht="18" customHeight="1" x14ac:dyDescent="0.2">
      <c r="A22" s="168" t="s">
        <v>24</v>
      </c>
      <c r="B22" s="149"/>
      <c r="C22" s="649"/>
      <c r="D22" s="650"/>
    </row>
    <row r="23" spans="1:4" ht="18" customHeight="1" x14ac:dyDescent="0.2">
      <c r="A23" s="170" t="s">
        <v>25</v>
      </c>
      <c r="B23" s="149"/>
      <c r="C23" s="649"/>
      <c r="D23" s="650"/>
    </row>
    <row r="24" spans="1:4" ht="18" customHeight="1" x14ac:dyDescent="0.2">
      <c r="A24" s="168" t="s">
        <v>26</v>
      </c>
      <c r="B24" s="149"/>
      <c r="C24" s="649"/>
      <c r="D24" s="650"/>
    </row>
    <row r="25" spans="1:4" ht="18" customHeight="1" x14ac:dyDescent="0.2">
      <c r="A25" s="170" t="s">
        <v>27</v>
      </c>
      <c r="B25" s="149"/>
      <c r="C25" s="649"/>
      <c r="D25" s="650"/>
    </row>
    <row r="26" spans="1:4" ht="18" customHeight="1" x14ac:dyDescent="0.2">
      <c r="A26" s="168" t="s">
        <v>28</v>
      </c>
      <c r="B26" s="149"/>
      <c r="C26" s="649"/>
      <c r="D26" s="650"/>
    </row>
    <row r="27" spans="1:4" ht="18" customHeight="1" x14ac:dyDescent="0.2">
      <c r="A27" s="170" t="s">
        <v>29</v>
      </c>
      <c r="B27" s="149"/>
      <c r="C27" s="649"/>
      <c r="D27" s="650"/>
    </row>
    <row r="28" spans="1:4" ht="18" customHeight="1" thickBot="1" x14ac:dyDescent="0.25">
      <c r="A28" s="172" t="s">
        <v>30</v>
      </c>
      <c r="B28" s="155"/>
      <c r="C28" s="651"/>
      <c r="D28" s="652"/>
    </row>
    <row r="29" spans="1:4" ht="18" customHeight="1" thickBot="1" x14ac:dyDescent="0.25">
      <c r="A29" s="259" t="s">
        <v>31</v>
      </c>
      <c r="B29" s="260" t="s">
        <v>39</v>
      </c>
      <c r="C29" s="653">
        <f>+C4+C5+C6+C7+C8+C15+C16+C17+C18+C19+C20+C21+C22+C23+C24+C25+C26+C27+C28</f>
        <v>0</v>
      </c>
      <c r="D29" s="654">
        <f>+D4+D5+D6+D7+D8+D15+D16+D17+D18+D19+D20+D21+D22+D23+D24+D25+D26+D27+D28</f>
        <v>160000</v>
      </c>
    </row>
    <row r="30" spans="1:4" ht="25.5" customHeight="1" x14ac:dyDescent="0.2">
      <c r="A30" s="173"/>
      <c r="B30" s="815" t="s">
        <v>234</v>
      </c>
      <c r="C30" s="815"/>
      <c r="D30" s="815"/>
    </row>
  </sheetData>
  <sheetProtection sheet="1" objects="1" scenarios="1"/>
  <mergeCells count="1">
    <mergeCell ref="B30:D30"/>
  </mergeCells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Az önkormányzat által adott közvetett támogatások
(kedvezmények)
&amp;R&amp;"Times New Roman CE,Félkövér dőlt"&amp;11 5. tájékoztató tábla a ......../2018. (........) önkormányzati rendelethez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E187-F66B-4B97-8E7E-0603399C44F1}">
  <sheetPr>
    <tabColor rgb="FF92D050"/>
  </sheetPr>
  <dimension ref="A1:E36"/>
  <sheetViews>
    <sheetView zoomScale="115" zoomScaleNormal="115" workbookViewId="0">
      <selection activeCell="D30" sqref="D30"/>
    </sheetView>
  </sheetViews>
  <sheetFormatPr defaultRowHeight="12.75" x14ac:dyDescent="0.2"/>
  <cols>
    <col min="1" max="1" width="6.6640625" style="8" customWidth="1"/>
    <col min="2" max="2" width="32.83203125" style="8" customWidth="1"/>
    <col min="3" max="3" width="20.83203125" style="8" customWidth="1"/>
    <col min="4" max="5" width="12.83203125" style="8" customWidth="1"/>
    <col min="6" max="16384" width="9.33203125" style="8"/>
  </cols>
  <sheetData>
    <row r="1" spans="1:5" ht="14.25" thickBot="1" x14ac:dyDescent="0.3">
      <c r="C1" s="175"/>
      <c r="D1" s="175"/>
      <c r="E1" s="175" t="str">
        <f>'5. tájékoztató tábla'!D1</f>
        <v>9. sz. melléklet</v>
      </c>
    </row>
    <row r="2" spans="1:5" ht="42.75" customHeight="1" thickBot="1" x14ac:dyDescent="0.25">
      <c r="A2" s="176" t="s">
        <v>56</v>
      </c>
      <c r="B2" s="177" t="s">
        <v>235</v>
      </c>
      <c r="C2" s="177" t="s">
        <v>236</v>
      </c>
      <c r="D2" s="178" t="s">
        <v>237</v>
      </c>
      <c r="E2" s="179" t="s">
        <v>238</v>
      </c>
    </row>
    <row r="3" spans="1:5" ht="15.95" customHeight="1" x14ac:dyDescent="0.2">
      <c r="A3" s="180" t="s">
        <v>6</v>
      </c>
      <c r="B3" s="181" t="s">
        <v>749</v>
      </c>
      <c r="C3" s="181" t="s">
        <v>745</v>
      </c>
      <c r="D3" s="182">
        <v>10000</v>
      </c>
      <c r="E3" s="183">
        <v>10000</v>
      </c>
    </row>
    <row r="4" spans="1:5" ht="15.95" customHeight="1" x14ac:dyDescent="0.2">
      <c r="A4" s="184" t="s">
        <v>7</v>
      </c>
      <c r="B4" s="185" t="s">
        <v>750</v>
      </c>
      <c r="C4" s="185" t="s">
        <v>745</v>
      </c>
      <c r="D4" s="186">
        <v>5000</v>
      </c>
      <c r="E4" s="187">
        <v>5000</v>
      </c>
    </row>
    <row r="5" spans="1:5" ht="15.95" customHeight="1" x14ac:dyDescent="0.2">
      <c r="A5" s="184" t="s">
        <v>8</v>
      </c>
      <c r="B5" s="185" t="s">
        <v>751</v>
      </c>
      <c r="C5" s="185" t="s">
        <v>745</v>
      </c>
      <c r="D5" s="186">
        <v>50000</v>
      </c>
      <c r="E5" s="187">
        <v>50000</v>
      </c>
    </row>
    <row r="6" spans="1:5" ht="15.95" customHeight="1" x14ac:dyDescent="0.2">
      <c r="A6" s="184" t="s">
        <v>9</v>
      </c>
      <c r="B6" s="185" t="s">
        <v>752</v>
      </c>
      <c r="C6" s="185" t="s">
        <v>761</v>
      </c>
      <c r="D6" s="186">
        <v>515000</v>
      </c>
      <c r="E6" s="187">
        <v>515000</v>
      </c>
    </row>
    <row r="7" spans="1:5" ht="15.95" customHeight="1" x14ac:dyDescent="0.2">
      <c r="A7" s="184" t="s">
        <v>10</v>
      </c>
      <c r="B7" s="185" t="s">
        <v>753</v>
      </c>
      <c r="C7" s="185" t="s">
        <v>745</v>
      </c>
      <c r="D7" s="186">
        <v>70000</v>
      </c>
      <c r="E7" s="187">
        <v>70000</v>
      </c>
    </row>
    <row r="8" spans="1:5" ht="15.95" customHeight="1" x14ac:dyDescent="0.2">
      <c r="A8" s="184" t="s">
        <v>11</v>
      </c>
      <c r="B8" s="185" t="s">
        <v>754</v>
      </c>
      <c r="C8" s="185" t="s">
        <v>745</v>
      </c>
      <c r="D8" s="186">
        <v>300000</v>
      </c>
      <c r="E8" s="187">
        <v>300000</v>
      </c>
    </row>
    <row r="9" spans="1:5" ht="15.95" customHeight="1" x14ac:dyDescent="0.2">
      <c r="A9" s="184" t="s">
        <v>12</v>
      </c>
      <c r="B9" s="185" t="s">
        <v>755</v>
      </c>
      <c r="C9" s="185" t="s">
        <v>745</v>
      </c>
      <c r="D9" s="186">
        <v>40000</v>
      </c>
      <c r="E9" s="187">
        <v>40000</v>
      </c>
    </row>
    <row r="10" spans="1:5" ht="15.95" customHeight="1" x14ac:dyDescent="0.2">
      <c r="A10" s="184" t="s">
        <v>13</v>
      </c>
      <c r="B10" s="185" t="s">
        <v>756</v>
      </c>
      <c r="C10" s="185" t="s">
        <v>745</v>
      </c>
      <c r="D10" s="186">
        <v>1630000</v>
      </c>
      <c r="E10" s="187">
        <v>1630000</v>
      </c>
    </row>
    <row r="11" spans="1:5" ht="15.95" customHeight="1" x14ac:dyDescent="0.2">
      <c r="A11" s="184" t="s">
        <v>14</v>
      </c>
      <c r="B11" s="681" t="s">
        <v>747</v>
      </c>
      <c r="C11" s="681" t="s">
        <v>748</v>
      </c>
      <c r="D11" s="681">
        <v>1998612</v>
      </c>
      <c r="E11" s="682">
        <v>1998612</v>
      </c>
    </row>
    <row r="12" spans="1:5" ht="15.95" customHeight="1" x14ac:dyDescent="0.2">
      <c r="A12" s="184" t="s">
        <v>15</v>
      </c>
      <c r="B12" s="185" t="s">
        <v>757</v>
      </c>
      <c r="C12" s="185" t="s">
        <v>745</v>
      </c>
      <c r="D12" s="186">
        <v>3850000</v>
      </c>
      <c r="E12" s="187">
        <v>3850000</v>
      </c>
    </row>
    <row r="13" spans="1:5" ht="15.95" customHeight="1" x14ac:dyDescent="0.2">
      <c r="A13" s="184" t="s">
        <v>16</v>
      </c>
      <c r="B13" s="185" t="s">
        <v>758</v>
      </c>
      <c r="C13" s="185" t="s">
        <v>745</v>
      </c>
      <c r="D13" s="186">
        <v>25577328</v>
      </c>
      <c r="E13" s="187">
        <v>25577328</v>
      </c>
    </row>
    <row r="14" spans="1:5" ht="15.95" customHeight="1" x14ac:dyDescent="0.2">
      <c r="A14" s="184" t="s">
        <v>17</v>
      </c>
      <c r="B14" s="185" t="s">
        <v>746</v>
      </c>
      <c r="C14" s="185" t="s">
        <v>745</v>
      </c>
      <c r="D14" s="186">
        <v>50000</v>
      </c>
      <c r="E14" s="187">
        <v>50000</v>
      </c>
    </row>
    <row r="15" spans="1:5" ht="15.95" customHeight="1" x14ac:dyDescent="0.2">
      <c r="A15" s="184" t="s">
        <v>18</v>
      </c>
      <c r="B15" s="185" t="s">
        <v>759</v>
      </c>
      <c r="C15" s="185" t="s">
        <v>762</v>
      </c>
      <c r="D15" s="186">
        <v>487930</v>
      </c>
      <c r="E15" s="187">
        <v>487930</v>
      </c>
    </row>
    <row r="16" spans="1:5" ht="15.95" customHeight="1" x14ac:dyDescent="0.2">
      <c r="A16" s="184" t="s">
        <v>19</v>
      </c>
      <c r="B16" s="185" t="s">
        <v>760</v>
      </c>
      <c r="C16" s="185" t="s">
        <v>763</v>
      </c>
      <c r="D16" s="186">
        <v>232000</v>
      </c>
      <c r="E16" s="187">
        <v>232000</v>
      </c>
    </row>
    <row r="17" spans="1:5" ht="15.95" customHeight="1" x14ac:dyDescent="0.2">
      <c r="A17" s="184" t="s">
        <v>20</v>
      </c>
      <c r="B17" s="185"/>
      <c r="C17" s="185"/>
      <c r="D17" s="186"/>
      <c r="E17" s="187"/>
    </row>
    <row r="18" spans="1:5" ht="15.95" customHeight="1" x14ac:dyDescent="0.2">
      <c r="A18" s="184" t="s">
        <v>21</v>
      </c>
      <c r="B18" s="185"/>
      <c r="C18" s="185"/>
      <c r="D18" s="186"/>
      <c r="E18" s="187"/>
    </row>
    <row r="19" spans="1:5" ht="15.95" customHeight="1" x14ac:dyDescent="0.2">
      <c r="A19" s="184" t="s">
        <v>22</v>
      </c>
      <c r="B19" s="185"/>
      <c r="C19" s="185"/>
      <c r="D19" s="186"/>
      <c r="E19" s="187"/>
    </row>
    <row r="20" spans="1:5" ht="15.95" customHeight="1" x14ac:dyDescent="0.2">
      <c r="A20" s="184" t="s">
        <v>23</v>
      </c>
      <c r="B20" s="185"/>
      <c r="C20" s="185"/>
      <c r="D20" s="186"/>
      <c r="E20" s="187"/>
    </row>
    <row r="21" spans="1:5" ht="15.95" customHeight="1" x14ac:dyDescent="0.2">
      <c r="A21" s="184" t="s">
        <v>24</v>
      </c>
      <c r="B21" s="185"/>
      <c r="C21" s="185"/>
      <c r="D21" s="186"/>
      <c r="E21" s="187"/>
    </row>
    <row r="22" spans="1:5" ht="15.95" customHeight="1" x14ac:dyDescent="0.2">
      <c r="A22" s="184" t="s">
        <v>25</v>
      </c>
      <c r="B22" s="185"/>
      <c r="C22" s="185"/>
      <c r="D22" s="186"/>
      <c r="E22" s="187"/>
    </row>
    <row r="23" spans="1:5" ht="15.95" customHeight="1" x14ac:dyDescent="0.2">
      <c r="A23" s="184" t="s">
        <v>26</v>
      </c>
      <c r="B23" s="185"/>
      <c r="C23" s="185"/>
      <c r="D23" s="186"/>
      <c r="E23" s="187"/>
    </row>
    <row r="24" spans="1:5" ht="15.95" customHeight="1" x14ac:dyDescent="0.2">
      <c r="A24" s="184" t="s">
        <v>27</v>
      </c>
      <c r="B24" s="185"/>
      <c r="C24" s="185"/>
      <c r="D24" s="186"/>
      <c r="E24" s="187"/>
    </row>
    <row r="25" spans="1:5" ht="15.95" customHeight="1" x14ac:dyDescent="0.2">
      <c r="A25" s="184" t="s">
        <v>28</v>
      </c>
      <c r="B25" s="185"/>
      <c r="C25" s="185"/>
      <c r="D25" s="186"/>
      <c r="E25" s="187"/>
    </row>
    <row r="26" spans="1:5" ht="15.95" customHeight="1" x14ac:dyDescent="0.2">
      <c r="A26" s="184" t="s">
        <v>29</v>
      </c>
      <c r="B26" s="185"/>
      <c r="C26" s="185"/>
      <c r="D26" s="186"/>
      <c r="E26" s="187"/>
    </row>
    <row r="27" spans="1:5" ht="15.95" customHeight="1" x14ac:dyDescent="0.2">
      <c r="A27" s="184" t="s">
        <v>30</v>
      </c>
      <c r="B27" s="185"/>
      <c r="C27" s="185"/>
      <c r="D27" s="186"/>
      <c r="E27" s="187"/>
    </row>
    <row r="28" spans="1:5" ht="15.95" customHeight="1" x14ac:dyDescent="0.2">
      <c r="A28" s="184" t="s">
        <v>31</v>
      </c>
      <c r="B28" s="185"/>
      <c r="C28" s="185"/>
      <c r="D28" s="186"/>
      <c r="E28" s="187"/>
    </row>
    <row r="29" spans="1:5" ht="15.95" customHeight="1" x14ac:dyDescent="0.2">
      <c r="A29" s="184" t="s">
        <v>32</v>
      </c>
      <c r="B29" s="185"/>
      <c r="C29" s="185"/>
      <c r="D29" s="186"/>
      <c r="E29" s="187"/>
    </row>
    <row r="30" spans="1:5" ht="15.95" customHeight="1" x14ac:dyDescent="0.2">
      <c r="A30" s="184" t="s">
        <v>33</v>
      </c>
      <c r="B30" s="185"/>
      <c r="C30" s="185"/>
      <c r="D30" s="186"/>
      <c r="E30" s="187"/>
    </row>
    <row r="31" spans="1:5" ht="15.95" customHeight="1" x14ac:dyDescent="0.2">
      <c r="A31" s="184" t="s">
        <v>34</v>
      </c>
      <c r="B31" s="185"/>
      <c r="C31" s="185"/>
      <c r="D31" s="186"/>
      <c r="E31" s="187"/>
    </row>
    <row r="32" spans="1:5" ht="15.95" customHeight="1" x14ac:dyDescent="0.2">
      <c r="A32" s="184" t="s">
        <v>88</v>
      </c>
      <c r="B32" s="185"/>
      <c r="C32" s="185"/>
      <c r="D32" s="186"/>
      <c r="E32" s="187"/>
    </row>
    <row r="33" spans="1:5" ht="15.95" customHeight="1" x14ac:dyDescent="0.2">
      <c r="A33" s="184" t="s">
        <v>180</v>
      </c>
      <c r="B33" s="185"/>
      <c r="C33" s="185"/>
      <c r="D33" s="186"/>
      <c r="E33" s="187"/>
    </row>
    <row r="34" spans="1:5" ht="15.95" customHeight="1" x14ac:dyDescent="0.2">
      <c r="A34" s="184" t="s">
        <v>239</v>
      </c>
      <c r="B34" s="185"/>
      <c r="C34" s="185"/>
      <c r="D34" s="186"/>
      <c r="E34" s="187"/>
    </row>
    <row r="35" spans="1:5" ht="15.95" customHeight="1" thickBot="1" x14ac:dyDescent="0.25">
      <c r="A35" s="683" t="s">
        <v>240</v>
      </c>
      <c r="B35" s="684"/>
      <c r="C35" s="684"/>
      <c r="D35" s="685"/>
      <c r="E35" s="686"/>
    </row>
    <row r="36" spans="1:5" ht="15.95" customHeight="1" thickBot="1" x14ac:dyDescent="0.25">
      <c r="A36" s="816" t="s">
        <v>39</v>
      </c>
      <c r="B36" s="817"/>
      <c r="C36" s="188"/>
      <c r="D36" s="189">
        <f>SUM(D3:D35)</f>
        <v>34815870</v>
      </c>
      <c r="E36" s="190">
        <f>SUM(E3:E35)</f>
        <v>34815870</v>
      </c>
    </row>
  </sheetData>
  <mergeCells count="1"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2017. évi céljelleggel juttatott támogatások felhasználásáról&amp;R&amp;"Times New Roman CE,Félkövér dőlt"&amp;11 6. tájékoztató tábla a ......../2018. (........) önkormányzati rendelethez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1827-6C14-4ACB-8D63-67A6A5B43B1B}">
  <sheetPr>
    <tabColor rgb="FF92D050"/>
  </sheetPr>
  <dimension ref="A1:E73"/>
  <sheetViews>
    <sheetView view="pageLayout" zoomScaleNormal="130" zoomScaleSheetLayoutView="120" workbookViewId="0">
      <selection sqref="A1:E1"/>
    </sheetView>
  </sheetViews>
  <sheetFormatPr defaultColWidth="12" defaultRowHeight="15.75" x14ac:dyDescent="0.25"/>
  <cols>
    <col min="1" max="1" width="67.1640625" style="577" customWidth="1"/>
    <col min="2" max="2" width="6.1640625" style="578" customWidth="1"/>
    <col min="3" max="4" width="12.1640625" style="577" customWidth="1"/>
    <col min="5" max="5" width="12.1640625" style="593" customWidth="1"/>
    <col min="6" max="16384" width="12" style="577"/>
  </cols>
  <sheetData>
    <row r="1" spans="1:5" ht="49.5" customHeight="1" x14ac:dyDescent="0.25">
      <c r="A1" s="819" t="str">
        <f>+CONCATENATE("VAGYONKIMUTATÁS",CHAR(10),"a könyvviteli mérlegben értékkel szereplő eszközökről",CHAR(10),LEFT(ÖSSZEFÜGGÉSEK!A4,4),".")</f>
        <v>VAGYONKIMUTATÁS
a könyvviteli mérlegben értékkel szereplő eszközökről
2017.</v>
      </c>
      <c r="B1" s="820"/>
      <c r="C1" s="820"/>
      <c r="D1" s="820"/>
      <c r="E1" s="820"/>
    </row>
    <row r="2" spans="1:5" ht="16.5" thickBot="1" x14ac:dyDescent="0.3">
      <c r="C2" s="821" t="str">
        <f>'6. tájékoztató tábla'!E1</f>
        <v>9. sz. melléklet</v>
      </c>
      <c r="D2" s="821"/>
      <c r="E2" s="821"/>
    </row>
    <row r="3" spans="1:5" ht="15.75" customHeight="1" x14ac:dyDescent="0.25">
      <c r="A3" s="822" t="s">
        <v>241</v>
      </c>
      <c r="B3" s="825" t="s">
        <v>242</v>
      </c>
      <c r="C3" s="828" t="s">
        <v>243</v>
      </c>
      <c r="D3" s="828" t="s">
        <v>244</v>
      </c>
      <c r="E3" s="830" t="s">
        <v>245</v>
      </c>
    </row>
    <row r="4" spans="1:5" ht="11.25" customHeight="1" x14ac:dyDescent="0.25">
      <c r="A4" s="823"/>
      <c r="B4" s="826"/>
      <c r="C4" s="829"/>
      <c r="D4" s="829"/>
      <c r="E4" s="831"/>
    </row>
    <row r="5" spans="1:5" x14ac:dyDescent="0.25">
      <c r="A5" s="824"/>
      <c r="B5" s="827"/>
      <c r="C5" s="832" t="s">
        <v>246</v>
      </c>
      <c r="D5" s="832"/>
      <c r="E5" s="833"/>
    </row>
    <row r="6" spans="1:5" s="582" customFormat="1" ht="16.5" thickBot="1" x14ac:dyDescent="0.25">
      <c r="A6" s="579" t="s">
        <v>640</v>
      </c>
      <c r="B6" s="580" t="s">
        <v>406</v>
      </c>
      <c r="C6" s="580" t="s">
        <v>407</v>
      </c>
      <c r="D6" s="580" t="s">
        <v>408</v>
      </c>
      <c r="E6" s="581" t="s">
        <v>409</v>
      </c>
    </row>
    <row r="7" spans="1:5" s="585" customFormat="1" x14ac:dyDescent="0.2">
      <c r="A7" s="583" t="s">
        <v>580</v>
      </c>
      <c r="B7" s="584" t="s">
        <v>247</v>
      </c>
      <c r="C7" s="655">
        <v>6717994</v>
      </c>
      <c r="D7" s="655">
        <v>992016</v>
      </c>
      <c r="E7" s="656"/>
    </row>
    <row r="8" spans="1:5" s="585" customFormat="1" x14ac:dyDescent="0.2">
      <c r="A8" s="586" t="s">
        <v>581</v>
      </c>
      <c r="B8" s="203" t="s">
        <v>248</v>
      </c>
      <c r="C8" s="657">
        <f>+C9+C14+C19+C24+C29</f>
        <v>1224543872</v>
      </c>
      <c r="D8" s="657">
        <f>+D9+D14+D19+D24+D29</f>
        <v>913154866</v>
      </c>
      <c r="E8" s="658">
        <f>+E9+E14+E19+E24+E29</f>
        <v>0</v>
      </c>
    </row>
    <row r="9" spans="1:5" s="585" customFormat="1" x14ac:dyDescent="0.2">
      <c r="A9" s="586" t="s">
        <v>582</v>
      </c>
      <c r="B9" s="203" t="s">
        <v>249</v>
      </c>
      <c r="C9" s="657">
        <f>+C10+C11+C12+C13</f>
        <v>1182167582</v>
      </c>
      <c r="D9" s="657">
        <f>+D10+D11+D12+D13</f>
        <v>902800431</v>
      </c>
      <c r="E9" s="658">
        <f>+E10+E11+E12+E13</f>
        <v>0</v>
      </c>
    </row>
    <row r="10" spans="1:5" s="585" customFormat="1" x14ac:dyDescent="0.2">
      <c r="A10" s="587" t="s">
        <v>583</v>
      </c>
      <c r="B10" s="203" t="s">
        <v>250</v>
      </c>
      <c r="C10" s="659">
        <v>800111688</v>
      </c>
      <c r="D10" s="659">
        <v>639044292</v>
      </c>
      <c r="E10" s="660"/>
    </row>
    <row r="11" spans="1:5" s="585" customFormat="1" ht="26.25" customHeight="1" x14ac:dyDescent="0.2">
      <c r="A11" s="587" t="s">
        <v>584</v>
      </c>
      <c r="B11" s="203" t="s">
        <v>251</v>
      </c>
      <c r="C11" s="661"/>
      <c r="D11" s="661"/>
      <c r="E11" s="662"/>
    </row>
    <row r="12" spans="1:5" s="585" customFormat="1" ht="22.5" x14ac:dyDescent="0.2">
      <c r="A12" s="587" t="s">
        <v>585</v>
      </c>
      <c r="B12" s="203" t="s">
        <v>252</v>
      </c>
      <c r="C12" s="661">
        <v>338343854</v>
      </c>
      <c r="D12" s="661">
        <v>223060255</v>
      </c>
      <c r="E12" s="662"/>
    </row>
    <row r="13" spans="1:5" s="585" customFormat="1" x14ac:dyDescent="0.2">
      <c r="A13" s="587" t="s">
        <v>586</v>
      </c>
      <c r="B13" s="203" t="s">
        <v>253</v>
      </c>
      <c r="C13" s="661">
        <v>43712040</v>
      </c>
      <c r="D13" s="661">
        <v>40695884</v>
      </c>
      <c r="E13" s="662"/>
    </row>
    <row r="14" spans="1:5" s="585" customFormat="1" x14ac:dyDescent="0.2">
      <c r="A14" s="586" t="s">
        <v>587</v>
      </c>
      <c r="B14" s="203" t="s">
        <v>254</v>
      </c>
      <c r="C14" s="663">
        <f>+C15+C16+C17+C18</f>
        <v>37213197</v>
      </c>
      <c r="D14" s="663">
        <f>+D15+D16+D17+D18</f>
        <v>5191342</v>
      </c>
      <c r="E14" s="664">
        <f>+E15+E16+E17+E18</f>
        <v>0</v>
      </c>
    </row>
    <row r="15" spans="1:5" s="585" customFormat="1" x14ac:dyDescent="0.2">
      <c r="A15" s="587" t="s">
        <v>588</v>
      </c>
      <c r="B15" s="203" t="s">
        <v>255</v>
      </c>
      <c r="C15" s="661"/>
      <c r="D15" s="661"/>
      <c r="E15" s="662"/>
    </row>
    <row r="16" spans="1:5" s="585" customFormat="1" ht="22.5" x14ac:dyDescent="0.2">
      <c r="A16" s="587" t="s">
        <v>589</v>
      </c>
      <c r="B16" s="203" t="s">
        <v>15</v>
      </c>
      <c r="C16" s="661"/>
      <c r="D16" s="661"/>
      <c r="E16" s="662"/>
    </row>
    <row r="17" spans="1:5" s="585" customFormat="1" x14ac:dyDescent="0.2">
      <c r="A17" s="587" t="s">
        <v>590</v>
      </c>
      <c r="B17" s="203" t="s">
        <v>16</v>
      </c>
      <c r="C17" s="661">
        <v>14202450</v>
      </c>
      <c r="D17" s="661">
        <v>1662762</v>
      </c>
      <c r="E17" s="662"/>
    </row>
    <row r="18" spans="1:5" s="585" customFormat="1" x14ac:dyDescent="0.2">
      <c r="A18" s="587" t="s">
        <v>591</v>
      </c>
      <c r="B18" s="203" t="s">
        <v>17</v>
      </c>
      <c r="C18" s="661">
        <v>23010747</v>
      </c>
      <c r="D18" s="661">
        <v>3528580</v>
      </c>
      <c r="E18" s="662"/>
    </row>
    <row r="19" spans="1:5" s="585" customFormat="1" x14ac:dyDescent="0.2">
      <c r="A19" s="586" t="s">
        <v>592</v>
      </c>
      <c r="B19" s="203" t="s">
        <v>18</v>
      </c>
      <c r="C19" s="663">
        <f>+C20+C21+C22+C23</f>
        <v>0</v>
      </c>
      <c r="D19" s="663">
        <f>+D20+D21+D22+D23</f>
        <v>0</v>
      </c>
      <c r="E19" s="664">
        <f>+E20+E21+E22+E23</f>
        <v>0</v>
      </c>
    </row>
    <row r="20" spans="1:5" s="585" customFormat="1" x14ac:dyDescent="0.2">
      <c r="A20" s="587" t="s">
        <v>593</v>
      </c>
      <c r="B20" s="203" t="s">
        <v>19</v>
      </c>
      <c r="C20" s="661"/>
      <c r="D20" s="661"/>
      <c r="E20" s="662"/>
    </row>
    <row r="21" spans="1:5" s="585" customFormat="1" x14ac:dyDescent="0.2">
      <c r="A21" s="587" t="s">
        <v>594</v>
      </c>
      <c r="B21" s="203" t="s">
        <v>20</v>
      </c>
      <c r="C21" s="661"/>
      <c r="D21" s="661"/>
      <c r="E21" s="662"/>
    </row>
    <row r="22" spans="1:5" s="585" customFormat="1" x14ac:dyDescent="0.2">
      <c r="A22" s="587" t="s">
        <v>595</v>
      </c>
      <c r="B22" s="203" t="s">
        <v>21</v>
      </c>
      <c r="C22" s="661"/>
      <c r="D22" s="661"/>
      <c r="E22" s="662"/>
    </row>
    <row r="23" spans="1:5" s="585" customFormat="1" x14ac:dyDescent="0.2">
      <c r="A23" s="587" t="s">
        <v>596</v>
      </c>
      <c r="B23" s="203" t="s">
        <v>22</v>
      </c>
      <c r="C23" s="661"/>
      <c r="D23" s="661"/>
      <c r="E23" s="662"/>
    </row>
    <row r="24" spans="1:5" s="585" customFormat="1" x14ac:dyDescent="0.2">
      <c r="A24" s="586" t="s">
        <v>597</v>
      </c>
      <c r="B24" s="203" t="s">
        <v>23</v>
      </c>
      <c r="C24" s="663">
        <f>+C25+C26+C27+C28</f>
        <v>5163093</v>
      </c>
      <c r="D24" s="663">
        <f>+D25+D26+D27+D28</f>
        <v>5163093</v>
      </c>
      <c r="E24" s="664">
        <f>+E25+E26+E27+E28</f>
        <v>0</v>
      </c>
    </row>
    <row r="25" spans="1:5" s="585" customFormat="1" x14ac:dyDescent="0.2">
      <c r="A25" s="587" t="s">
        <v>598</v>
      </c>
      <c r="B25" s="203" t="s">
        <v>24</v>
      </c>
      <c r="C25" s="661">
        <v>3000000</v>
      </c>
      <c r="D25" s="661">
        <v>3000000</v>
      </c>
      <c r="E25" s="662"/>
    </row>
    <row r="26" spans="1:5" s="585" customFormat="1" x14ac:dyDescent="0.2">
      <c r="A26" s="587" t="s">
        <v>599</v>
      </c>
      <c r="B26" s="203" t="s">
        <v>25</v>
      </c>
      <c r="C26" s="661"/>
      <c r="D26" s="661"/>
      <c r="E26" s="662"/>
    </row>
    <row r="27" spans="1:5" s="585" customFormat="1" x14ac:dyDescent="0.2">
      <c r="A27" s="587" t="s">
        <v>600</v>
      </c>
      <c r="B27" s="203" t="s">
        <v>26</v>
      </c>
      <c r="C27" s="661">
        <v>2163093</v>
      </c>
      <c r="D27" s="661">
        <v>2163093</v>
      </c>
      <c r="E27" s="662"/>
    </row>
    <row r="28" spans="1:5" s="585" customFormat="1" x14ac:dyDescent="0.2">
      <c r="A28" s="587" t="s">
        <v>601</v>
      </c>
      <c r="B28" s="203" t="s">
        <v>27</v>
      </c>
      <c r="C28" s="661"/>
      <c r="D28" s="661"/>
      <c r="E28" s="662"/>
    </row>
    <row r="29" spans="1:5" s="585" customFormat="1" x14ac:dyDescent="0.2">
      <c r="A29" s="586" t="s">
        <v>602</v>
      </c>
      <c r="B29" s="203" t="s">
        <v>28</v>
      </c>
      <c r="C29" s="663">
        <f>+C30+C31+C32+C33</f>
        <v>0</v>
      </c>
      <c r="D29" s="663">
        <f>+D30+D31+D32+D33</f>
        <v>0</v>
      </c>
      <c r="E29" s="664">
        <f>+E30+E31+E32+E33</f>
        <v>0</v>
      </c>
    </row>
    <row r="30" spans="1:5" s="585" customFormat="1" x14ac:dyDescent="0.2">
      <c r="A30" s="587" t="s">
        <v>603</v>
      </c>
      <c r="B30" s="203" t="s">
        <v>29</v>
      </c>
      <c r="C30" s="661"/>
      <c r="D30" s="661"/>
      <c r="E30" s="662"/>
    </row>
    <row r="31" spans="1:5" s="585" customFormat="1" ht="22.5" x14ac:dyDescent="0.2">
      <c r="A31" s="587" t="s">
        <v>604</v>
      </c>
      <c r="B31" s="203" t="s">
        <v>30</v>
      </c>
      <c r="C31" s="661"/>
      <c r="D31" s="661"/>
      <c r="E31" s="662"/>
    </row>
    <row r="32" spans="1:5" s="585" customFormat="1" x14ac:dyDescent="0.2">
      <c r="A32" s="587" t="s">
        <v>605</v>
      </c>
      <c r="B32" s="203" t="s">
        <v>31</v>
      </c>
      <c r="C32" s="661"/>
      <c r="D32" s="661"/>
      <c r="E32" s="662"/>
    </row>
    <row r="33" spans="1:5" s="585" customFormat="1" x14ac:dyDescent="0.2">
      <c r="A33" s="587" t="s">
        <v>606</v>
      </c>
      <c r="B33" s="203" t="s">
        <v>32</v>
      </c>
      <c r="C33" s="661"/>
      <c r="D33" s="661"/>
      <c r="E33" s="662"/>
    </row>
    <row r="34" spans="1:5" s="585" customFormat="1" x14ac:dyDescent="0.2">
      <c r="A34" s="586" t="s">
        <v>607</v>
      </c>
      <c r="B34" s="203" t="s">
        <v>33</v>
      </c>
      <c r="C34" s="663">
        <f>+C35+C40+C45</f>
        <v>34693806</v>
      </c>
      <c r="D34" s="663">
        <f>+D35+D40+D45</f>
        <v>32369311</v>
      </c>
      <c r="E34" s="664">
        <f>+E35+E40+E45</f>
        <v>0</v>
      </c>
    </row>
    <row r="35" spans="1:5" s="585" customFormat="1" x14ac:dyDescent="0.2">
      <c r="A35" s="586" t="s">
        <v>608</v>
      </c>
      <c r="B35" s="203" t="s">
        <v>34</v>
      </c>
      <c r="C35" s="663">
        <f>+C36+C37+C38+C39</f>
        <v>34693806</v>
      </c>
      <c r="D35" s="663">
        <f>+D36+D37+D38+D39</f>
        <v>32369311</v>
      </c>
      <c r="E35" s="664">
        <f>+E36+E37+E38+E39</f>
        <v>0</v>
      </c>
    </row>
    <row r="36" spans="1:5" s="585" customFormat="1" x14ac:dyDescent="0.2">
      <c r="A36" s="587" t="s">
        <v>609</v>
      </c>
      <c r="B36" s="203" t="s">
        <v>88</v>
      </c>
      <c r="C36" s="661">
        <v>34693806</v>
      </c>
      <c r="D36" s="661">
        <v>32369311</v>
      </c>
      <c r="E36" s="662"/>
    </row>
    <row r="37" spans="1:5" s="585" customFormat="1" x14ac:dyDescent="0.2">
      <c r="A37" s="587" t="s">
        <v>610</v>
      </c>
      <c r="B37" s="203" t="s">
        <v>180</v>
      </c>
      <c r="C37" s="661"/>
      <c r="D37" s="661"/>
      <c r="E37" s="662"/>
    </row>
    <row r="38" spans="1:5" s="585" customFormat="1" x14ac:dyDescent="0.2">
      <c r="A38" s="587" t="s">
        <v>611</v>
      </c>
      <c r="B38" s="203" t="s">
        <v>239</v>
      </c>
      <c r="C38" s="661"/>
      <c r="D38" s="661"/>
      <c r="E38" s="662"/>
    </row>
    <row r="39" spans="1:5" s="585" customFormat="1" x14ac:dyDescent="0.2">
      <c r="A39" s="587" t="s">
        <v>612</v>
      </c>
      <c r="B39" s="203" t="s">
        <v>240</v>
      </c>
      <c r="C39" s="661"/>
      <c r="D39" s="661"/>
      <c r="E39" s="662"/>
    </row>
    <row r="40" spans="1:5" s="585" customFormat="1" x14ac:dyDescent="0.2">
      <c r="A40" s="586" t="s">
        <v>613</v>
      </c>
      <c r="B40" s="203" t="s">
        <v>256</v>
      </c>
      <c r="C40" s="663">
        <f>+C41+C42+C43+C44</f>
        <v>0</v>
      </c>
      <c r="D40" s="663">
        <f>+D41+D42+D43+D44</f>
        <v>0</v>
      </c>
      <c r="E40" s="664">
        <f>+E41+E42+E43+E44</f>
        <v>0</v>
      </c>
    </row>
    <row r="41" spans="1:5" s="585" customFormat="1" x14ac:dyDescent="0.2">
      <c r="A41" s="587" t="s">
        <v>614</v>
      </c>
      <c r="B41" s="203" t="s">
        <v>257</v>
      </c>
      <c r="C41" s="661"/>
      <c r="D41" s="661"/>
      <c r="E41" s="662"/>
    </row>
    <row r="42" spans="1:5" s="585" customFormat="1" ht="22.5" x14ac:dyDescent="0.2">
      <c r="A42" s="587" t="s">
        <v>615</v>
      </c>
      <c r="B42" s="203" t="s">
        <v>258</v>
      </c>
      <c r="C42" s="661"/>
      <c r="D42" s="661"/>
      <c r="E42" s="662"/>
    </row>
    <row r="43" spans="1:5" s="585" customFormat="1" x14ac:dyDescent="0.2">
      <c r="A43" s="587" t="s">
        <v>616</v>
      </c>
      <c r="B43" s="203" t="s">
        <v>259</v>
      </c>
      <c r="C43" s="661"/>
      <c r="D43" s="661"/>
      <c r="E43" s="662"/>
    </row>
    <row r="44" spans="1:5" s="585" customFormat="1" x14ac:dyDescent="0.2">
      <c r="A44" s="587" t="s">
        <v>617</v>
      </c>
      <c r="B44" s="203" t="s">
        <v>260</v>
      </c>
      <c r="C44" s="661"/>
      <c r="D44" s="661"/>
      <c r="E44" s="662"/>
    </row>
    <row r="45" spans="1:5" s="585" customFormat="1" x14ac:dyDescent="0.2">
      <c r="A45" s="586" t="s">
        <v>618</v>
      </c>
      <c r="B45" s="203" t="s">
        <v>261</v>
      </c>
      <c r="C45" s="663">
        <f>+C46+C47+C48+C49</f>
        <v>0</v>
      </c>
      <c r="D45" s="663">
        <f>+D46+D47+D48+D49</f>
        <v>0</v>
      </c>
      <c r="E45" s="664">
        <f>+E46+E47+E48+E49</f>
        <v>0</v>
      </c>
    </row>
    <row r="46" spans="1:5" s="585" customFormat="1" x14ac:dyDescent="0.2">
      <c r="A46" s="587" t="s">
        <v>619</v>
      </c>
      <c r="B46" s="203" t="s">
        <v>262</v>
      </c>
      <c r="C46" s="661"/>
      <c r="D46" s="661"/>
      <c r="E46" s="662"/>
    </row>
    <row r="47" spans="1:5" s="585" customFormat="1" ht="22.5" x14ac:dyDescent="0.2">
      <c r="A47" s="587" t="s">
        <v>620</v>
      </c>
      <c r="B47" s="203" t="s">
        <v>263</v>
      </c>
      <c r="C47" s="661"/>
      <c r="D47" s="661"/>
      <c r="E47" s="662"/>
    </row>
    <row r="48" spans="1:5" s="585" customFormat="1" x14ac:dyDescent="0.2">
      <c r="A48" s="587" t="s">
        <v>621</v>
      </c>
      <c r="B48" s="203" t="s">
        <v>264</v>
      </c>
      <c r="C48" s="661"/>
      <c r="D48" s="661"/>
      <c r="E48" s="662"/>
    </row>
    <row r="49" spans="1:5" s="585" customFormat="1" x14ac:dyDescent="0.2">
      <c r="A49" s="587" t="s">
        <v>622</v>
      </c>
      <c r="B49" s="203" t="s">
        <v>265</v>
      </c>
      <c r="C49" s="661"/>
      <c r="D49" s="661"/>
      <c r="E49" s="662"/>
    </row>
    <row r="50" spans="1:5" s="585" customFormat="1" x14ac:dyDescent="0.2">
      <c r="A50" s="586" t="s">
        <v>623</v>
      </c>
      <c r="B50" s="203" t="s">
        <v>266</v>
      </c>
      <c r="C50" s="661">
        <v>780236187</v>
      </c>
      <c r="D50" s="661">
        <v>501788151</v>
      </c>
      <c r="E50" s="662"/>
    </row>
    <row r="51" spans="1:5" s="585" customFormat="1" ht="21" x14ac:dyDescent="0.2">
      <c r="A51" s="586" t="s">
        <v>624</v>
      </c>
      <c r="B51" s="203" t="s">
        <v>267</v>
      </c>
      <c r="C51" s="663">
        <f>+C7+C8+C34+C50</f>
        <v>2046191859</v>
      </c>
      <c r="D51" s="663">
        <f>+D7+D8+D34+D50</f>
        <v>1448304344</v>
      </c>
      <c r="E51" s="664">
        <f>+E7+E8+E34+E50</f>
        <v>0</v>
      </c>
    </row>
    <row r="52" spans="1:5" s="585" customFormat="1" x14ac:dyDescent="0.2">
      <c r="A52" s="586" t="s">
        <v>625</v>
      </c>
      <c r="B52" s="203" t="s">
        <v>268</v>
      </c>
      <c r="C52" s="661">
        <v>296192</v>
      </c>
      <c r="D52" s="661">
        <v>296192</v>
      </c>
      <c r="E52" s="662"/>
    </row>
    <row r="53" spans="1:5" s="585" customFormat="1" x14ac:dyDescent="0.2">
      <c r="A53" s="586" t="s">
        <v>626</v>
      </c>
      <c r="B53" s="203" t="s">
        <v>269</v>
      </c>
      <c r="C53" s="661">
        <v>42705806</v>
      </c>
      <c r="D53" s="661">
        <v>42705806</v>
      </c>
      <c r="E53" s="662"/>
    </row>
    <row r="54" spans="1:5" s="585" customFormat="1" x14ac:dyDescent="0.2">
      <c r="A54" s="586" t="s">
        <v>627</v>
      </c>
      <c r="B54" s="203" t="s">
        <v>270</v>
      </c>
      <c r="C54" s="663">
        <f>+C52+C53</f>
        <v>43001998</v>
      </c>
      <c r="D54" s="663">
        <f>+D52+D53</f>
        <v>43001998</v>
      </c>
      <c r="E54" s="664">
        <f>+E52+E53</f>
        <v>0</v>
      </c>
    </row>
    <row r="55" spans="1:5" s="585" customFormat="1" x14ac:dyDescent="0.2">
      <c r="A55" s="586" t="s">
        <v>628</v>
      </c>
      <c r="B55" s="203" t="s">
        <v>271</v>
      </c>
      <c r="C55" s="661"/>
      <c r="D55" s="661"/>
      <c r="E55" s="662"/>
    </row>
    <row r="56" spans="1:5" s="585" customFormat="1" x14ac:dyDescent="0.2">
      <c r="A56" s="586" t="s">
        <v>629</v>
      </c>
      <c r="B56" s="203" t="s">
        <v>272</v>
      </c>
      <c r="C56" s="661">
        <v>733900</v>
      </c>
      <c r="D56" s="661">
        <v>733900</v>
      </c>
      <c r="E56" s="662"/>
    </row>
    <row r="57" spans="1:5" s="585" customFormat="1" x14ac:dyDescent="0.2">
      <c r="A57" s="586" t="s">
        <v>630</v>
      </c>
      <c r="B57" s="203" t="s">
        <v>273</v>
      </c>
      <c r="C57" s="661">
        <v>193409440</v>
      </c>
      <c r="D57" s="661">
        <v>193409440</v>
      </c>
      <c r="E57" s="662"/>
    </row>
    <row r="58" spans="1:5" s="585" customFormat="1" x14ac:dyDescent="0.2">
      <c r="A58" s="586" t="s">
        <v>631</v>
      </c>
      <c r="B58" s="203" t="s">
        <v>274</v>
      </c>
      <c r="C58" s="661"/>
      <c r="D58" s="661"/>
      <c r="E58" s="662"/>
    </row>
    <row r="59" spans="1:5" s="585" customFormat="1" x14ac:dyDescent="0.2">
      <c r="A59" s="586" t="s">
        <v>632</v>
      </c>
      <c r="B59" s="203" t="s">
        <v>275</v>
      </c>
      <c r="C59" s="663">
        <f>+C55+C56+C57+C58</f>
        <v>194143340</v>
      </c>
      <c r="D59" s="663">
        <f>+D55+D56+D57+D58</f>
        <v>194143340</v>
      </c>
      <c r="E59" s="664">
        <f>+E55+E56+E57+E58</f>
        <v>0</v>
      </c>
    </row>
    <row r="60" spans="1:5" s="585" customFormat="1" x14ac:dyDescent="0.2">
      <c r="A60" s="586" t="s">
        <v>633</v>
      </c>
      <c r="B60" s="203" t="s">
        <v>276</v>
      </c>
      <c r="C60" s="661">
        <v>18876200</v>
      </c>
      <c r="D60" s="661">
        <v>18876200</v>
      </c>
      <c r="E60" s="662"/>
    </row>
    <row r="61" spans="1:5" s="585" customFormat="1" x14ac:dyDescent="0.2">
      <c r="A61" s="586" t="s">
        <v>634</v>
      </c>
      <c r="B61" s="203" t="s">
        <v>277</v>
      </c>
      <c r="C61" s="661">
        <v>5142105</v>
      </c>
      <c r="D61" s="661">
        <v>5142105</v>
      </c>
      <c r="E61" s="662"/>
    </row>
    <row r="62" spans="1:5" s="585" customFormat="1" x14ac:dyDescent="0.2">
      <c r="A62" s="586" t="s">
        <v>635</v>
      </c>
      <c r="B62" s="203" t="s">
        <v>278</v>
      </c>
      <c r="C62" s="661">
        <v>698919</v>
      </c>
      <c r="D62" s="661">
        <v>698919</v>
      </c>
      <c r="E62" s="662"/>
    </row>
    <row r="63" spans="1:5" s="585" customFormat="1" x14ac:dyDescent="0.2">
      <c r="A63" s="586" t="s">
        <v>636</v>
      </c>
      <c r="B63" s="203" t="s">
        <v>279</v>
      </c>
      <c r="C63" s="663">
        <f>+C60+C61+C62</f>
        <v>24717224</v>
      </c>
      <c r="D63" s="663">
        <f>+D60+D61+D62</f>
        <v>24717224</v>
      </c>
      <c r="E63" s="664">
        <f>+E60+E61+E62</f>
        <v>0</v>
      </c>
    </row>
    <row r="64" spans="1:5" s="585" customFormat="1" x14ac:dyDescent="0.2">
      <c r="A64" s="586" t="s">
        <v>637</v>
      </c>
      <c r="B64" s="203" t="s">
        <v>280</v>
      </c>
      <c r="C64" s="661"/>
      <c r="D64" s="661"/>
      <c r="E64" s="662"/>
    </row>
    <row r="65" spans="1:5" s="585" customFormat="1" ht="21" x14ac:dyDescent="0.2">
      <c r="A65" s="586" t="s">
        <v>638</v>
      </c>
      <c r="B65" s="203" t="s">
        <v>281</v>
      </c>
      <c r="C65" s="661">
        <v>25000</v>
      </c>
      <c r="D65" s="661">
        <v>25000</v>
      </c>
      <c r="E65" s="662"/>
    </row>
    <row r="66" spans="1:5" s="585" customFormat="1" x14ac:dyDescent="0.2">
      <c r="A66" s="586" t="s">
        <v>790</v>
      </c>
      <c r="B66" s="203" t="s">
        <v>282</v>
      </c>
      <c r="C66" s="661">
        <v>-285275</v>
      </c>
      <c r="D66" s="661">
        <v>-285275</v>
      </c>
      <c r="E66" s="662"/>
    </row>
    <row r="67" spans="1:5" s="585" customFormat="1" x14ac:dyDescent="0.2">
      <c r="A67" s="586" t="s">
        <v>791</v>
      </c>
      <c r="B67" s="203" t="s">
        <v>283</v>
      </c>
      <c r="C67" s="661">
        <f>C66+C65+C64</f>
        <v>-260275</v>
      </c>
      <c r="D67" s="661">
        <f>D66+D65+D64</f>
        <v>-260275</v>
      </c>
      <c r="E67" s="662">
        <f>E64+E65+E66</f>
        <v>0</v>
      </c>
    </row>
    <row r="68" spans="1:5" s="585" customFormat="1" x14ac:dyDescent="0.2">
      <c r="A68" s="586" t="s">
        <v>639</v>
      </c>
      <c r="B68" s="203" t="s">
        <v>284</v>
      </c>
      <c r="C68" s="661"/>
      <c r="D68" s="661"/>
      <c r="E68" s="662"/>
    </row>
    <row r="69" spans="1:5" ht="16.5" thickBot="1" x14ac:dyDescent="0.3">
      <c r="A69" s="588" t="s">
        <v>792</v>
      </c>
      <c r="B69" s="207" t="s">
        <v>793</v>
      </c>
      <c r="C69" s="665">
        <f>+C51+C54+C59+C63+C67+C68</f>
        <v>2307794146</v>
      </c>
      <c r="D69" s="665">
        <f>+D51+D54+D59+D63+D67+D68</f>
        <v>1709906631</v>
      </c>
      <c r="E69" s="666">
        <f>+E51+E54+E59+E63+E67+E68</f>
        <v>0</v>
      </c>
    </row>
    <row r="70" spans="1:5" x14ac:dyDescent="0.25">
      <c r="A70" s="589"/>
      <c r="C70" s="590"/>
      <c r="D70" s="590"/>
      <c r="E70" s="591"/>
    </row>
    <row r="71" spans="1:5" x14ac:dyDescent="0.25">
      <c r="A71" s="592"/>
      <c r="C71" s="590"/>
      <c r="D71" s="590"/>
      <c r="E71" s="591"/>
    </row>
    <row r="72" spans="1:5" x14ac:dyDescent="0.25">
      <c r="A72" s="818"/>
      <c r="B72" s="818"/>
      <c r="C72" s="818"/>
      <c r="D72" s="818"/>
      <c r="E72" s="818"/>
    </row>
    <row r="73" spans="1:5" x14ac:dyDescent="0.25">
      <c r="A73" s="818"/>
      <c r="B73" s="818"/>
      <c r="C73" s="818"/>
      <c r="D73" s="818"/>
      <c r="E73" s="818"/>
    </row>
  </sheetData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dőlt"Sajószöged Községi Önkormányzat&amp;R&amp;"Times New Roman,Félkövér dőlt"7.1. tájékoztató tábla a ……/2018. (……) önkormányzati rendelethez</oddHeader>
    <oddFooter>&amp;C&amp;P</oddFooter>
  </headerFooter>
  <rowBreaks count="1" manualBreakCount="1">
    <brk id="4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B713-CB02-4EDC-9441-A3061DF885A3}">
  <sheetPr>
    <tabColor rgb="FF92D050"/>
  </sheetPr>
  <dimension ref="A1:E26"/>
  <sheetViews>
    <sheetView zoomScaleNormal="100" workbookViewId="0">
      <selection activeCell="A2" sqref="A2:C2"/>
    </sheetView>
  </sheetViews>
  <sheetFormatPr defaultRowHeight="12.75" x14ac:dyDescent="0.2"/>
  <cols>
    <col min="1" max="1" width="71.1640625" style="195" customWidth="1"/>
    <col min="2" max="2" width="6.1640625" style="210" customWidth="1"/>
    <col min="3" max="3" width="18" style="594" customWidth="1"/>
    <col min="4" max="16384" width="9.33203125" style="594"/>
  </cols>
  <sheetData>
    <row r="1" spans="1:3" ht="32.25" customHeight="1" x14ac:dyDescent="0.2">
      <c r="A1" s="835" t="s">
        <v>285</v>
      </c>
      <c r="B1" s="835"/>
      <c r="C1" s="835"/>
    </row>
    <row r="2" spans="1:3" ht="15.75" x14ac:dyDescent="0.2">
      <c r="A2" s="836" t="str">
        <f>+CONCATENATE(LEFT(ÖSSZEFÜGGÉSEK!A4,4),". év")</f>
        <v>2017. év</v>
      </c>
      <c r="B2" s="836"/>
      <c r="C2" s="836"/>
    </row>
    <row r="4" spans="1:3" ht="13.5" thickBot="1" x14ac:dyDescent="0.25">
      <c r="B4" s="837" t="str">
        <f>'6. tájékoztató tábla'!E1</f>
        <v>9. sz. melléklet</v>
      </c>
      <c r="C4" s="837"/>
    </row>
    <row r="5" spans="1:3" s="196" customFormat="1" ht="31.5" customHeight="1" x14ac:dyDescent="0.2">
      <c r="A5" s="838" t="s">
        <v>286</v>
      </c>
      <c r="B5" s="840" t="s">
        <v>242</v>
      </c>
      <c r="C5" s="842" t="s">
        <v>287</v>
      </c>
    </row>
    <row r="6" spans="1:3" s="196" customFormat="1" x14ac:dyDescent="0.2">
      <c r="A6" s="839"/>
      <c r="B6" s="841"/>
      <c r="C6" s="843"/>
    </row>
    <row r="7" spans="1:3" s="200" customFormat="1" ht="13.5" thickBot="1" x14ac:dyDescent="0.25">
      <c r="A7" s="197" t="s">
        <v>405</v>
      </c>
      <c r="B7" s="198" t="s">
        <v>406</v>
      </c>
      <c r="C7" s="199" t="s">
        <v>407</v>
      </c>
    </row>
    <row r="8" spans="1:3" ht="15.75" customHeight="1" x14ac:dyDescent="0.2">
      <c r="A8" s="586" t="s">
        <v>641</v>
      </c>
      <c r="B8" s="201" t="s">
        <v>247</v>
      </c>
      <c r="C8" s="202">
        <v>2270272000</v>
      </c>
    </row>
    <row r="9" spans="1:3" ht="15.75" customHeight="1" x14ac:dyDescent="0.2">
      <c r="A9" s="586" t="s">
        <v>642</v>
      </c>
      <c r="B9" s="203" t="s">
        <v>248</v>
      </c>
      <c r="C9" s="202">
        <v>-129087393</v>
      </c>
    </row>
    <row r="10" spans="1:3" ht="15.75" customHeight="1" x14ac:dyDescent="0.2">
      <c r="A10" s="586" t="s">
        <v>643</v>
      </c>
      <c r="B10" s="203" t="s">
        <v>249</v>
      </c>
      <c r="C10" s="202">
        <v>3765151</v>
      </c>
    </row>
    <row r="11" spans="1:3" ht="15.75" customHeight="1" x14ac:dyDescent="0.2">
      <c r="A11" s="586" t="s">
        <v>644</v>
      </c>
      <c r="B11" s="203" t="s">
        <v>250</v>
      </c>
      <c r="C11" s="204">
        <v>-665599131</v>
      </c>
    </row>
    <row r="12" spans="1:3" ht="15.75" customHeight="1" x14ac:dyDescent="0.2">
      <c r="A12" s="586" t="s">
        <v>645</v>
      </c>
      <c r="B12" s="203" t="s">
        <v>251</v>
      </c>
      <c r="C12" s="204"/>
    </row>
    <row r="13" spans="1:3" ht="15.75" customHeight="1" x14ac:dyDescent="0.2">
      <c r="A13" s="586" t="s">
        <v>646</v>
      </c>
      <c r="B13" s="203" t="s">
        <v>252</v>
      </c>
      <c r="C13" s="204">
        <v>51293331</v>
      </c>
    </row>
    <row r="14" spans="1:3" ht="15.75" customHeight="1" x14ac:dyDescent="0.2">
      <c r="A14" s="586" t="s">
        <v>647</v>
      </c>
      <c r="B14" s="203" t="s">
        <v>253</v>
      </c>
      <c r="C14" s="205">
        <f>+C8+C9+C10+C11+C12+C13</f>
        <v>1530643958</v>
      </c>
    </row>
    <row r="15" spans="1:3" ht="15.75" customHeight="1" x14ac:dyDescent="0.2">
      <c r="A15" s="586" t="s">
        <v>712</v>
      </c>
      <c r="B15" s="203" t="s">
        <v>254</v>
      </c>
      <c r="C15" s="595">
        <v>278576</v>
      </c>
    </row>
    <row r="16" spans="1:3" ht="15.75" customHeight="1" x14ac:dyDescent="0.2">
      <c r="A16" s="586" t="s">
        <v>648</v>
      </c>
      <c r="B16" s="203" t="s">
        <v>255</v>
      </c>
      <c r="C16" s="204">
        <v>3680858</v>
      </c>
    </row>
    <row r="17" spans="1:5" ht="15.75" customHeight="1" x14ac:dyDescent="0.2">
      <c r="A17" s="586" t="s">
        <v>649</v>
      </c>
      <c r="B17" s="203" t="s">
        <v>15</v>
      </c>
      <c r="C17" s="204">
        <v>3094340</v>
      </c>
    </row>
    <row r="18" spans="1:5" ht="15.75" customHeight="1" x14ac:dyDescent="0.2">
      <c r="A18" s="586" t="s">
        <v>650</v>
      </c>
      <c r="B18" s="203" t="s">
        <v>16</v>
      </c>
      <c r="C18" s="205">
        <f>+C15+C16+C17</f>
        <v>7053774</v>
      </c>
    </row>
    <row r="19" spans="1:5" s="596" customFormat="1" ht="15.75" customHeight="1" x14ac:dyDescent="0.2">
      <c r="A19" s="586" t="s">
        <v>651</v>
      </c>
      <c r="B19" s="203" t="s">
        <v>17</v>
      </c>
      <c r="C19" s="204"/>
    </row>
    <row r="20" spans="1:5" ht="15.75" customHeight="1" x14ac:dyDescent="0.2">
      <c r="A20" s="586" t="s">
        <v>652</v>
      </c>
      <c r="B20" s="203" t="s">
        <v>18</v>
      </c>
      <c r="C20" s="204">
        <v>172208899</v>
      </c>
    </row>
    <row r="21" spans="1:5" ht="15.75" customHeight="1" thickBot="1" x14ac:dyDescent="0.25">
      <c r="A21" s="206" t="s">
        <v>653</v>
      </c>
      <c r="B21" s="207" t="s">
        <v>19</v>
      </c>
      <c r="C21" s="208">
        <f>+C14+C18+C19+C20</f>
        <v>1709906631</v>
      </c>
    </row>
    <row r="22" spans="1:5" ht="15.75" x14ac:dyDescent="0.25">
      <c r="A22" s="589"/>
      <c r="B22" s="592"/>
      <c r="C22" s="590"/>
      <c r="D22" s="590"/>
      <c r="E22" s="590"/>
    </row>
    <row r="23" spans="1:5" ht="15.75" x14ac:dyDescent="0.25">
      <c r="A23" s="589"/>
      <c r="B23" s="592"/>
      <c r="C23" s="590"/>
      <c r="D23" s="590"/>
      <c r="E23" s="590"/>
    </row>
    <row r="24" spans="1:5" ht="15.75" x14ac:dyDescent="0.25">
      <c r="A24" s="592"/>
      <c r="B24" s="592"/>
      <c r="C24" s="590"/>
      <c r="D24" s="590"/>
      <c r="E24" s="590"/>
    </row>
    <row r="25" spans="1:5" ht="15.75" x14ac:dyDescent="0.25">
      <c r="A25" s="834"/>
      <c r="B25" s="834"/>
      <c r="C25" s="834"/>
      <c r="D25" s="597"/>
      <c r="E25" s="597"/>
    </row>
    <row r="26" spans="1:5" ht="15.75" x14ac:dyDescent="0.25">
      <c r="A26" s="834"/>
      <c r="B26" s="834"/>
      <c r="C26" s="834"/>
      <c r="D26" s="597"/>
      <c r="E26" s="597"/>
    </row>
  </sheetData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dőlt"Sajószöged Községi Önkormányzat&amp;R&amp;"Times New Roman CE,Félkövér dőlt"7.2. tájékoztató tábla a ……/2018. (……) önkormányzati rendelethez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0A36-CA1C-4C7F-9039-790799A4614C}">
  <sheetPr>
    <tabColor rgb="FF92D050"/>
  </sheetPr>
  <dimension ref="A1:F44"/>
  <sheetViews>
    <sheetView view="pageLayout" zoomScaleNormal="100" workbookViewId="0">
      <selection sqref="A1:D1"/>
    </sheetView>
  </sheetViews>
  <sheetFormatPr defaultColWidth="12" defaultRowHeight="15.75" x14ac:dyDescent="0.25"/>
  <cols>
    <col min="1" max="1" width="58.83203125" style="191" customWidth="1"/>
    <col min="2" max="2" width="6.83203125" style="191" customWidth="1"/>
    <col min="3" max="3" width="17.1640625" style="191" customWidth="1"/>
    <col min="4" max="4" width="19.1640625" style="191" customWidth="1"/>
    <col min="5" max="16384" width="12" style="191"/>
  </cols>
  <sheetData>
    <row r="1" spans="1:4" ht="48" customHeight="1" x14ac:dyDescent="0.25">
      <c r="A1" s="844" t="str">
        <f>+CONCATENATE("VAGYONKIMUTATÁS",CHAR(10),"az érték nélkül nyilvántartott eszközökről",CHAR(10),LEFT(ÖSSZEFÜGGÉSEK!A4,4),".")</f>
        <v>VAGYONKIMUTATÁS
az érték nélkül nyilvántartott eszközökről
2017.</v>
      </c>
      <c r="B1" s="845"/>
      <c r="C1" s="845"/>
      <c r="D1" s="845"/>
    </row>
    <row r="2" spans="1:4" ht="16.5" thickBot="1" x14ac:dyDescent="0.3"/>
    <row r="3" spans="1:4" ht="43.5" customHeight="1" thickBot="1" x14ac:dyDescent="0.3">
      <c r="A3" s="600" t="s">
        <v>49</v>
      </c>
      <c r="B3" s="301" t="s">
        <v>242</v>
      </c>
      <c r="C3" s="601" t="s">
        <v>288</v>
      </c>
      <c r="D3" s="602" t="s">
        <v>728</v>
      </c>
    </row>
    <row r="4" spans="1:4" ht="16.5" thickBot="1" x14ac:dyDescent="0.3">
      <c r="A4" s="211" t="s">
        <v>405</v>
      </c>
      <c r="B4" s="212" t="s">
        <v>406</v>
      </c>
      <c r="C4" s="212" t="s">
        <v>407</v>
      </c>
      <c r="D4" s="213" t="s">
        <v>408</v>
      </c>
    </row>
    <row r="5" spans="1:4" ht="15.75" customHeight="1" thickBot="1" x14ac:dyDescent="0.3">
      <c r="A5" s="211" t="s">
        <v>405</v>
      </c>
      <c r="B5" s="212" t="s">
        <v>406</v>
      </c>
      <c r="C5" s="212" t="s">
        <v>407</v>
      </c>
      <c r="D5" s="213" t="s">
        <v>408</v>
      </c>
    </row>
    <row r="6" spans="1:4" ht="15.75" customHeight="1" x14ac:dyDescent="0.25">
      <c r="A6" s="222" t="s">
        <v>681</v>
      </c>
      <c r="B6" s="215" t="s">
        <v>6</v>
      </c>
      <c r="C6" s="216">
        <v>10</v>
      </c>
      <c r="D6" s="217">
        <v>13636318</v>
      </c>
    </row>
    <row r="7" spans="1:4" ht="15.75" customHeight="1" x14ac:dyDescent="0.25">
      <c r="A7" s="222" t="s">
        <v>682</v>
      </c>
      <c r="B7" s="219" t="s">
        <v>7</v>
      </c>
      <c r="C7" s="220"/>
      <c r="D7" s="221"/>
    </row>
    <row r="8" spans="1:4" ht="15.75" customHeight="1" x14ac:dyDescent="0.25">
      <c r="A8" s="222" t="s">
        <v>683</v>
      </c>
      <c r="B8" s="219" t="s">
        <v>8</v>
      </c>
      <c r="C8" s="220"/>
      <c r="D8" s="221"/>
    </row>
    <row r="9" spans="1:4" ht="15.75" customHeight="1" thickBot="1" x14ac:dyDescent="0.3">
      <c r="A9" s="223" t="s">
        <v>684</v>
      </c>
      <c r="B9" s="224" t="s">
        <v>9</v>
      </c>
      <c r="C9" s="225"/>
      <c r="D9" s="226"/>
    </row>
    <row r="10" spans="1:4" ht="15.75" customHeight="1" thickBot="1" x14ac:dyDescent="0.3">
      <c r="A10" s="604" t="s">
        <v>685</v>
      </c>
      <c r="B10" s="605" t="s">
        <v>10</v>
      </c>
      <c r="C10" s="606"/>
      <c r="D10" s="607">
        <f>+D11+D12+D13+D14</f>
        <v>225779721</v>
      </c>
    </row>
    <row r="11" spans="1:4" ht="15.75" customHeight="1" x14ac:dyDescent="0.25">
      <c r="A11" s="603" t="s">
        <v>686</v>
      </c>
      <c r="B11" s="215" t="s">
        <v>11</v>
      </c>
      <c r="C11" s="216">
        <v>36</v>
      </c>
      <c r="D11" s="217">
        <v>225779721</v>
      </c>
    </row>
    <row r="12" spans="1:4" ht="15.75" customHeight="1" x14ac:dyDescent="0.25">
      <c r="A12" s="222" t="s">
        <v>687</v>
      </c>
      <c r="B12" s="219" t="s">
        <v>12</v>
      </c>
      <c r="C12" s="220"/>
      <c r="D12" s="221"/>
    </row>
    <row r="13" spans="1:4" ht="15.75" customHeight="1" x14ac:dyDescent="0.25">
      <c r="A13" s="222" t="s">
        <v>688</v>
      </c>
      <c r="B13" s="219" t="s">
        <v>13</v>
      </c>
      <c r="C13" s="220"/>
      <c r="D13" s="221"/>
    </row>
    <row r="14" spans="1:4" ht="15.75" customHeight="1" thickBot="1" x14ac:dyDescent="0.3">
      <c r="A14" s="223" t="s">
        <v>689</v>
      </c>
      <c r="B14" s="224" t="s">
        <v>14</v>
      </c>
      <c r="C14" s="225"/>
      <c r="D14" s="226"/>
    </row>
    <row r="15" spans="1:4" ht="15.75" customHeight="1" thickBot="1" x14ac:dyDescent="0.3">
      <c r="A15" s="604" t="s">
        <v>690</v>
      </c>
      <c r="B15" s="605" t="s">
        <v>15</v>
      </c>
      <c r="C15" s="606"/>
      <c r="D15" s="607">
        <f>+D16+D17+D18</f>
        <v>0</v>
      </c>
    </row>
    <row r="16" spans="1:4" ht="15.75" customHeight="1" x14ac:dyDescent="0.25">
      <c r="A16" s="603" t="s">
        <v>691</v>
      </c>
      <c r="B16" s="215" t="s">
        <v>16</v>
      </c>
      <c r="C16" s="216"/>
      <c r="D16" s="217"/>
    </row>
    <row r="17" spans="1:4" ht="15.75" customHeight="1" x14ac:dyDescent="0.25">
      <c r="A17" s="222" t="s">
        <v>692</v>
      </c>
      <c r="B17" s="219" t="s">
        <v>17</v>
      </c>
      <c r="C17" s="220"/>
      <c r="D17" s="221"/>
    </row>
    <row r="18" spans="1:4" ht="15.75" customHeight="1" thickBot="1" x14ac:dyDescent="0.3">
      <c r="A18" s="223" t="s">
        <v>693</v>
      </c>
      <c r="B18" s="224" t="s">
        <v>18</v>
      </c>
      <c r="C18" s="225"/>
      <c r="D18" s="226"/>
    </row>
    <row r="19" spans="1:4" ht="15.75" customHeight="1" thickBot="1" x14ac:dyDescent="0.3">
      <c r="A19" s="604" t="s">
        <v>699</v>
      </c>
      <c r="B19" s="605" t="s">
        <v>19</v>
      </c>
      <c r="C19" s="606"/>
      <c r="D19" s="607">
        <f>+D20+D21+D22</f>
        <v>0</v>
      </c>
    </row>
    <row r="20" spans="1:4" ht="15.75" customHeight="1" x14ac:dyDescent="0.25">
      <c r="A20" s="603" t="s">
        <v>694</v>
      </c>
      <c r="B20" s="215" t="s">
        <v>20</v>
      </c>
      <c r="C20" s="216"/>
      <c r="D20" s="217"/>
    </row>
    <row r="21" spans="1:4" ht="15.75" customHeight="1" x14ac:dyDescent="0.25">
      <c r="A21" s="222" t="s">
        <v>695</v>
      </c>
      <c r="B21" s="219" t="s">
        <v>21</v>
      </c>
      <c r="C21" s="220"/>
      <c r="D21" s="221"/>
    </row>
    <row r="22" spans="1:4" ht="15.75" customHeight="1" x14ac:dyDescent="0.25">
      <c r="A22" s="222" t="s">
        <v>696</v>
      </c>
      <c r="B22" s="219" t="s">
        <v>22</v>
      </c>
      <c r="C22" s="220"/>
      <c r="D22" s="221"/>
    </row>
    <row r="23" spans="1:4" ht="15.75" customHeight="1" x14ac:dyDescent="0.25">
      <c r="A23" s="222" t="s">
        <v>697</v>
      </c>
      <c r="B23" s="219" t="s">
        <v>23</v>
      </c>
      <c r="C23" s="220"/>
      <c r="D23" s="221"/>
    </row>
    <row r="24" spans="1:4" ht="15.75" customHeight="1" x14ac:dyDescent="0.25">
      <c r="A24" s="222"/>
      <c r="B24" s="219" t="s">
        <v>24</v>
      </c>
      <c r="C24" s="220"/>
      <c r="D24" s="221"/>
    </row>
    <row r="25" spans="1:4" ht="15.75" customHeight="1" x14ac:dyDescent="0.25">
      <c r="A25" s="222"/>
      <c r="B25" s="219" t="s">
        <v>25</v>
      </c>
      <c r="C25" s="220"/>
      <c r="D25" s="221"/>
    </row>
    <row r="26" spans="1:4" ht="15.75" customHeight="1" x14ac:dyDescent="0.25">
      <c r="A26" s="222"/>
      <c r="B26" s="219" t="s">
        <v>26</v>
      </c>
      <c r="C26" s="220"/>
      <c r="D26" s="221"/>
    </row>
    <row r="27" spans="1:4" ht="15.75" customHeight="1" x14ac:dyDescent="0.25">
      <c r="A27" s="222"/>
      <c r="B27" s="219" t="s">
        <v>27</v>
      </c>
      <c r="C27" s="220"/>
      <c r="D27" s="221"/>
    </row>
    <row r="28" spans="1:4" ht="15.75" customHeight="1" x14ac:dyDescent="0.25">
      <c r="A28" s="222"/>
      <c r="B28" s="219" t="s">
        <v>28</v>
      </c>
      <c r="C28" s="220"/>
      <c r="D28" s="221"/>
    </row>
    <row r="29" spans="1:4" ht="15.75" customHeight="1" x14ac:dyDescent="0.25">
      <c r="A29" s="222"/>
      <c r="B29" s="219" t="s">
        <v>29</v>
      </c>
      <c r="C29" s="220"/>
      <c r="D29" s="221"/>
    </row>
    <row r="30" spans="1:4" ht="15.75" customHeight="1" x14ac:dyDescent="0.25">
      <c r="A30" s="222"/>
      <c r="B30" s="219" t="s">
        <v>30</v>
      </c>
      <c r="C30" s="220"/>
      <c r="D30" s="221"/>
    </row>
    <row r="31" spans="1:4" ht="15.75" customHeight="1" x14ac:dyDescent="0.25">
      <c r="A31" s="222"/>
      <c r="B31" s="219" t="s">
        <v>31</v>
      </c>
      <c r="C31" s="220"/>
      <c r="D31" s="221"/>
    </row>
    <row r="32" spans="1:4" ht="15.75" customHeight="1" x14ac:dyDescent="0.25">
      <c r="A32" s="222"/>
      <c r="B32" s="219" t="s">
        <v>32</v>
      </c>
      <c r="C32" s="220"/>
      <c r="D32" s="221"/>
    </row>
    <row r="33" spans="1:6" ht="15.75" customHeight="1" x14ac:dyDescent="0.25">
      <c r="A33" s="222"/>
      <c r="B33" s="219" t="s">
        <v>33</v>
      </c>
      <c r="C33" s="220"/>
      <c r="D33" s="221"/>
    </row>
    <row r="34" spans="1:6" ht="15.75" customHeight="1" x14ac:dyDescent="0.25">
      <c r="A34" s="222"/>
      <c r="B34" s="219" t="s">
        <v>34</v>
      </c>
      <c r="C34" s="220"/>
      <c r="D34" s="221"/>
    </row>
    <row r="35" spans="1:6" ht="15.75" customHeight="1" x14ac:dyDescent="0.25">
      <c r="A35" s="222"/>
      <c r="B35" s="219" t="s">
        <v>88</v>
      </c>
      <c r="C35" s="220"/>
      <c r="D35" s="221"/>
    </row>
    <row r="36" spans="1:6" ht="15.75" customHeight="1" x14ac:dyDescent="0.25">
      <c r="A36" s="222"/>
      <c r="B36" s="219" t="s">
        <v>180</v>
      </c>
      <c r="C36" s="220"/>
      <c r="D36" s="221"/>
    </row>
    <row r="37" spans="1:6" ht="15.75" customHeight="1" x14ac:dyDescent="0.25">
      <c r="A37" s="222"/>
      <c r="B37" s="219" t="s">
        <v>239</v>
      </c>
      <c r="C37" s="220"/>
      <c r="D37" s="221"/>
    </row>
    <row r="38" spans="1:6" ht="15.75" customHeight="1" thickBot="1" x14ac:dyDescent="0.3">
      <c r="A38" s="223"/>
      <c r="B38" s="224" t="s">
        <v>240</v>
      </c>
      <c r="C38" s="225"/>
      <c r="D38" s="226"/>
      <c r="F38" s="228"/>
    </row>
    <row r="39" spans="1:6" ht="16.5" thickBot="1" x14ac:dyDescent="0.3">
      <c r="A39" s="847" t="s">
        <v>698</v>
      </c>
      <c r="B39" s="848"/>
      <c r="C39" s="227"/>
      <c r="D39" s="607">
        <f>+D6+D7+D8+D9+D10+D15+D19+D23+D24+D25+D26+D27+D28+D29+D30+D31+D32+D33+D34+D35+D36+D37+D38</f>
        <v>239416039</v>
      </c>
    </row>
    <row r="40" spans="1:6" x14ac:dyDescent="0.25">
      <c r="A40" s="192"/>
      <c r="B40" s="193"/>
      <c r="C40" s="846"/>
      <c r="D40" s="846"/>
    </row>
    <row r="41" spans="1:6" x14ac:dyDescent="0.25">
      <c r="A41" s="192"/>
      <c r="B41" s="193"/>
      <c r="C41" s="194"/>
      <c r="D41" s="194"/>
    </row>
    <row r="42" spans="1:6" x14ac:dyDescent="0.25">
      <c r="A42" s="193"/>
      <c r="B42" s="193"/>
      <c r="C42" s="846"/>
      <c r="D42" s="846"/>
    </row>
    <row r="43" spans="1:6" x14ac:dyDescent="0.25">
      <c r="A43" s="209"/>
      <c r="B43" s="209"/>
    </row>
    <row r="44" spans="1:6" x14ac:dyDescent="0.25">
      <c r="A44" s="209"/>
      <c r="B44" s="209"/>
      <c r="C44" s="209"/>
    </row>
  </sheetData>
  <sheetProtection selectLockedCells="1" selectUnlockedCells="1"/>
  <mergeCells count="4">
    <mergeCell ref="A1:D1"/>
    <mergeCell ref="C40:D40"/>
    <mergeCell ref="C42:D42"/>
    <mergeCell ref="A39:B39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dőlt"Sajószöged Községi Önkormányzat&amp;R&amp;"Times New Roman,Félkövér dőlt"7.3. tájékoztató tábla a ……/2018. (……) önkormányzati rendelethez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B7D79-971B-4A85-9AF7-A40651D4FD3E}">
  <sheetPr>
    <tabColor rgb="FF92D050"/>
  </sheetPr>
  <dimension ref="A1:F38"/>
  <sheetViews>
    <sheetView zoomScaleNormal="100" workbookViewId="0">
      <selection sqref="A1:D1"/>
    </sheetView>
  </sheetViews>
  <sheetFormatPr defaultColWidth="12" defaultRowHeight="15.75" x14ac:dyDescent="0.25"/>
  <cols>
    <col min="1" max="1" width="56.1640625" style="191" customWidth="1"/>
    <col min="2" max="2" width="6.83203125" style="191" customWidth="1"/>
    <col min="3" max="3" width="17.1640625" style="191" customWidth="1"/>
    <col min="4" max="4" width="19.1640625" style="191" customWidth="1"/>
    <col min="5" max="16384" width="12" style="191"/>
  </cols>
  <sheetData>
    <row r="1" spans="1:4" ht="48.75" customHeight="1" x14ac:dyDescent="0.25">
      <c r="A1" s="849" t="str">
        <f>+CONCATENATE("VAGYONKIMUTATÁS",CHAR(10),"a függő követelésekről éa kötelezettségekről, a biztos (jövőbeni) követelésekről",CHAR(10),LEFT(ÖSSZEFÜGGÉSEK!A4,4),".")</f>
        <v>VAGYONKIMUTATÁS
a függő követelésekről éa kötelezettségekről, a biztos (jövőbeni) követelésekről
2017.</v>
      </c>
      <c r="B1" s="850"/>
      <c r="C1" s="850"/>
      <c r="D1" s="850"/>
    </row>
    <row r="2" spans="1:4" ht="16.5" thickBot="1" x14ac:dyDescent="0.3"/>
    <row r="3" spans="1:4" ht="64.5" thickBot="1" x14ac:dyDescent="0.3">
      <c r="A3" s="608" t="s">
        <v>49</v>
      </c>
      <c r="B3" s="301" t="s">
        <v>242</v>
      </c>
      <c r="C3" s="609" t="s">
        <v>700</v>
      </c>
      <c r="D3" s="610" t="s">
        <v>728</v>
      </c>
    </row>
    <row r="4" spans="1:4" ht="16.5" thickBot="1" x14ac:dyDescent="0.3">
      <c r="A4" s="229" t="s">
        <v>405</v>
      </c>
      <c r="B4" s="230" t="s">
        <v>406</v>
      </c>
      <c r="C4" s="230" t="s">
        <v>407</v>
      </c>
      <c r="D4" s="231" t="s">
        <v>408</v>
      </c>
    </row>
    <row r="5" spans="1:4" ht="15.75" customHeight="1" x14ac:dyDescent="0.25">
      <c r="A5" s="218" t="s">
        <v>701</v>
      </c>
      <c r="B5" s="215" t="s">
        <v>6</v>
      </c>
      <c r="C5" s="216"/>
      <c r="D5" s="217"/>
    </row>
    <row r="6" spans="1:4" ht="15.75" customHeight="1" x14ac:dyDescent="0.25">
      <c r="A6" s="218" t="s">
        <v>702</v>
      </c>
      <c r="B6" s="219" t="s">
        <v>7</v>
      </c>
      <c r="C6" s="220"/>
      <c r="D6" s="221"/>
    </row>
    <row r="7" spans="1:4" ht="15.75" customHeight="1" thickBot="1" x14ac:dyDescent="0.3">
      <c r="A7" s="611" t="s">
        <v>703</v>
      </c>
      <c r="B7" s="224" t="s">
        <v>8</v>
      </c>
      <c r="C7" s="225"/>
      <c r="D7" s="226"/>
    </row>
    <row r="8" spans="1:4" ht="15.75" customHeight="1" thickBot="1" x14ac:dyDescent="0.3">
      <c r="A8" s="604" t="s">
        <v>704</v>
      </c>
      <c r="B8" s="605" t="s">
        <v>9</v>
      </c>
      <c r="C8" s="606"/>
      <c r="D8" s="607">
        <f>+D5+D6+D7</f>
        <v>0</v>
      </c>
    </row>
    <row r="9" spans="1:4" ht="15.75" customHeight="1" x14ac:dyDescent="0.25">
      <c r="A9" s="214" t="s">
        <v>705</v>
      </c>
      <c r="B9" s="215" t="s">
        <v>10</v>
      </c>
      <c r="C9" s="216"/>
      <c r="D9" s="217"/>
    </row>
    <row r="10" spans="1:4" ht="15.75" customHeight="1" x14ac:dyDescent="0.25">
      <c r="A10" s="218" t="s">
        <v>706</v>
      </c>
      <c r="B10" s="219" t="s">
        <v>11</v>
      </c>
      <c r="C10" s="220"/>
      <c r="D10" s="221"/>
    </row>
    <row r="11" spans="1:4" ht="15.75" customHeight="1" x14ac:dyDescent="0.25">
      <c r="A11" s="218" t="s">
        <v>707</v>
      </c>
      <c r="B11" s="219" t="s">
        <v>12</v>
      </c>
      <c r="C11" s="220"/>
      <c r="D11" s="221"/>
    </row>
    <row r="12" spans="1:4" ht="15.75" customHeight="1" x14ac:dyDescent="0.25">
      <c r="A12" s="218" t="s">
        <v>708</v>
      </c>
      <c r="B12" s="219" t="s">
        <v>13</v>
      </c>
      <c r="C12" s="220"/>
      <c r="D12" s="221"/>
    </row>
    <row r="13" spans="1:4" ht="15.75" customHeight="1" thickBot="1" x14ac:dyDescent="0.3">
      <c r="A13" s="611" t="s">
        <v>709</v>
      </c>
      <c r="B13" s="224" t="s">
        <v>14</v>
      </c>
      <c r="C13" s="225"/>
      <c r="D13" s="226"/>
    </row>
    <row r="14" spans="1:4" ht="15.75" customHeight="1" thickBot="1" x14ac:dyDescent="0.3">
      <c r="A14" s="604" t="s">
        <v>710</v>
      </c>
      <c r="B14" s="605" t="s">
        <v>15</v>
      </c>
      <c r="C14" s="612"/>
      <c r="D14" s="607">
        <f>+D9+D10+D11+D12+D13</f>
        <v>0</v>
      </c>
    </row>
    <row r="15" spans="1:4" ht="15.75" customHeight="1" x14ac:dyDescent="0.25">
      <c r="A15" s="214"/>
      <c r="B15" s="215" t="s">
        <v>16</v>
      </c>
      <c r="C15" s="216"/>
      <c r="D15" s="217"/>
    </row>
    <row r="16" spans="1:4" ht="15.75" customHeight="1" x14ac:dyDescent="0.25">
      <c r="A16" s="218"/>
      <c r="B16" s="219" t="s">
        <v>17</v>
      </c>
      <c r="C16" s="220"/>
      <c r="D16" s="221"/>
    </row>
    <row r="17" spans="1:4" ht="15.75" customHeight="1" x14ac:dyDescent="0.25">
      <c r="A17" s="218"/>
      <c r="B17" s="219" t="s">
        <v>18</v>
      </c>
      <c r="C17" s="220"/>
      <c r="D17" s="221"/>
    </row>
    <row r="18" spans="1:4" ht="15.75" customHeight="1" x14ac:dyDescent="0.25">
      <c r="A18" s="218"/>
      <c r="B18" s="219" t="s">
        <v>19</v>
      </c>
      <c r="C18" s="220"/>
      <c r="D18" s="221"/>
    </row>
    <row r="19" spans="1:4" ht="15.75" customHeight="1" x14ac:dyDescent="0.25">
      <c r="A19" s="218"/>
      <c r="B19" s="219" t="s">
        <v>20</v>
      </c>
      <c r="C19" s="220"/>
      <c r="D19" s="221"/>
    </row>
    <row r="20" spans="1:4" ht="15.75" customHeight="1" x14ac:dyDescent="0.25">
      <c r="A20" s="218"/>
      <c r="B20" s="219" t="s">
        <v>21</v>
      </c>
      <c r="C20" s="220"/>
      <c r="D20" s="221"/>
    </row>
    <row r="21" spans="1:4" ht="15.75" customHeight="1" x14ac:dyDescent="0.25">
      <c r="A21" s="218"/>
      <c r="B21" s="219" t="s">
        <v>22</v>
      </c>
      <c r="C21" s="220"/>
      <c r="D21" s="221"/>
    </row>
    <row r="22" spans="1:4" ht="15.75" customHeight="1" x14ac:dyDescent="0.25">
      <c r="A22" s="218"/>
      <c r="B22" s="219" t="s">
        <v>23</v>
      </c>
      <c r="C22" s="220"/>
      <c r="D22" s="221"/>
    </row>
    <row r="23" spans="1:4" ht="15.75" customHeight="1" x14ac:dyDescent="0.25">
      <c r="A23" s="218"/>
      <c r="B23" s="219" t="s">
        <v>24</v>
      </c>
      <c r="C23" s="220"/>
      <c r="D23" s="221"/>
    </row>
    <row r="24" spans="1:4" ht="15.75" customHeight="1" x14ac:dyDescent="0.25">
      <c r="A24" s="218"/>
      <c r="B24" s="219" t="s">
        <v>25</v>
      </c>
      <c r="C24" s="220"/>
      <c r="D24" s="221"/>
    </row>
    <row r="25" spans="1:4" ht="15.75" customHeight="1" x14ac:dyDescent="0.25">
      <c r="A25" s="218"/>
      <c r="B25" s="219" t="s">
        <v>26</v>
      </c>
      <c r="C25" s="220"/>
      <c r="D25" s="221"/>
    </row>
    <row r="26" spans="1:4" ht="15.75" customHeight="1" x14ac:dyDescent="0.25">
      <c r="A26" s="218"/>
      <c r="B26" s="219" t="s">
        <v>27</v>
      </c>
      <c r="C26" s="220"/>
      <c r="D26" s="221"/>
    </row>
    <row r="27" spans="1:4" ht="15.75" customHeight="1" x14ac:dyDescent="0.25">
      <c r="A27" s="218"/>
      <c r="B27" s="219" t="s">
        <v>28</v>
      </c>
      <c r="C27" s="220"/>
      <c r="D27" s="221"/>
    </row>
    <row r="28" spans="1:4" ht="15.75" customHeight="1" x14ac:dyDescent="0.25">
      <c r="A28" s="218"/>
      <c r="B28" s="219" t="s">
        <v>29</v>
      </c>
      <c r="C28" s="220"/>
      <c r="D28" s="221"/>
    </row>
    <row r="29" spans="1:4" ht="15.75" customHeight="1" x14ac:dyDescent="0.25">
      <c r="A29" s="218"/>
      <c r="B29" s="219" t="s">
        <v>30</v>
      </c>
      <c r="C29" s="220"/>
      <c r="D29" s="221"/>
    </row>
    <row r="30" spans="1:4" ht="15.75" customHeight="1" x14ac:dyDescent="0.25">
      <c r="A30" s="218"/>
      <c r="B30" s="219" t="s">
        <v>31</v>
      </c>
      <c r="C30" s="220"/>
      <c r="D30" s="221"/>
    </row>
    <row r="31" spans="1:4" ht="15.75" customHeight="1" x14ac:dyDescent="0.25">
      <c r="A31" s="218"/>
      <c r="B31" s="219" t="s">
        <v>32</v>
      </c>
      <c r="C31" s="220"/>
      <c r="D31" s="221"/>
    </row>
    <row r="32" spans="1:4" ht="15.75" customHeight="1" x14ac:dyDescent="0.25">
      <c r="A32" s="218"/>
      <c r="B32" s="219" t="s">
        <v>33</v>
      </c>
      <c r="C32" s="220"/>
      <c r="D32" s="221"/>
    </row>
    <row r="33" spans="1:6" ht="15.75" customHeight="1" x14ac:dyDescent="0.25">
      <c r="A33" s="218"/>
      <c r="B33" s="219" t="s">
        <v>34</v>
      </c>
      <c r="C33" s="220"/>
      <c r="D33" s="221"/>
    </row>
    <row r="34" spans="1:6" ht="15.75" customHeight="1" x14ac:dyDescent="0.25">
      <c r="A34" s="218"/>
      <c r="B34" s="219" t="s">
        <v>88</v>
      </c>
      <c r="C34" s="220"/>
      <c r="D34" s="221"/>
    </row>
    <row r="35" spans="1:6" ht="15.75" customHeight="1" x14ac:dyDescent="0.25">
      <c r="A35" s="218"/>
      <c r="B35" s="219" t="s">
        <v>180</v>
      </c>
      <c r="C35" s="220"/>
      <c r="D35" s="221"/>
    </row>
    <row r="36" spans="1:6" ht="15.75" customHeight="1" x14ac:dyDescent="0.25">
      <c r="A36" s="218"/>
      <c r="B36" s="219" t="s">
        <v>239</v>
      </c>
      <c r="C36" s="220"/>
      <c r="D36" s="221"/>
    </row>
    <row r="37" spans="1:6" ht="15.75" customHeight="1" thickBot="1" x14ac:dyDescent="0.3">
      <c r="A37" s="232"/>
      <c r="B37" s="233" t="s">
        <v>240</v>
      </c>
      <c r="C37" s="234"/>
      <c r="D37" s="235"/>
    </row>
    <row r="38" spans="1:6" ht="15.75" customHeight="1" thickBot="1" x14ac:dyDescent="0.3">
      <c r="A38" s="851" t="s">
        <v>711</v>
      </c>
      <c r="B38" s="852"/>
      <c r="C38" s="227"/>
      <c r="D38" s="714">
        <f>+D8+D14+SUM(D15:D37)</f>
        <v>0</v>
      </c>
      <c r="F38" s="236"/>
    </row>
  </sheetData>
  <mergeCells count="2">
    <mergeCell ref="A1:D1"/>
    <mergeCell ref="A38:B38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r:id="rId1"/>
  <headerFooter alignWithMargins="0">
    <oddHeader>&amp;L&amp;"Times New Roman,Félkövér dőlt"Sajószöged Községi Önkormányzat&amp;R&amp;"Times New Roman,Félkövér dőlt"7.4. tájékoztató tábla a ……/2018. (……) önkormányzati rendelethez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A8F44-1443-459C-8D71-FCBDF5463EC3}">
  <sheetPr>
    <tabColor rgb="FF92D050"/>
  </sheetPr>
  <dimension ref="A1:F23"/>
  <sheetViews>
    <sheetView zoomScaleNormal="100" workbookViewId="0">
      <selection activeCell="B1" sqref="B1"/>
    </sheetView>
  </sheetViews>
  <sheetFormatPr defaultRowHeight="12.75" x14ac:dyDescent="0.2"/>
  <cols>
    <col min="1" max="1" width="9.33203125" style="261"/>
    <col min="2" max="2" width="55.83203125" style="261" customWidth="1"/>
    <col min="3" max="5" width="25" style="261" customWidth="1"/>
    <col min="6" max="6" width="5.5" style="261" customWidth="1"/>
    <col min="7" max="16384" width="9.33203125" style="261"/>
  </cols>
  <sheetData>
    <row r="1" spans="1:6" x14ac:dyDescent="0.2">
      <c r="A1" s="262"/>
      <c r="F1" s="856" t="str">
        <f>+CONCATENATE("8. tájékoztató tábla a ......../",LEFT(ÖSSZEFÜGGÉSEK!A4,4)+1,". (........) önkormányzati rendelethez")</f>
        <v>8. tájékoztató tábla a ......../2018. (........) önkormányzati rendelethez</v>
      </c>
    </row>
    <row r="2" spans="1:6" ht="33" customHeight="1" x14ac:dyDescent="0.2">
      <c r="A2" s="853" t="str">
        <f>+CONCATENATE("A Sajószöged Községi Önkormányzat tulajdonában álló gazdálkodó szervezetek működéséből származó",CHAR(10),"kötelezettségek és részesedések alakulása a ",LEFT(ÖSSZEFÜGGÉSEK!A4,4),". évben")</f>
        <v>A Sajószöged Községi Önkormányzat tulajdonában álló gazdálkodó szervezetek működéséből származó
kötelezettségek és részesedések alakulása a 2017. évben</v>
      </c>
      <c r="B2" s="853"/>
      <c r="C2" s="853"/>
      <c r="D2" s="853"/>
      <c r="E2" s="853"/>
      <c r="F2" s="856"/>
    </row>
    <row r="3" spans="1:6" ht="16.5" thickBot="1" x14ac:dyDescent="0.3">
      <c r="A3" s="263"/>
      <c r="F3" s="856"/>
    </row>
    <row r="4" spans="1:6" ht="79.5" thickBot="1" x14ac:dyDescent="0.25">
      <c r="A4" s="264" t="s">
        <v>242</v>
      </c>
      <c r="B4" s="265" t="s">
        <v>289</v>
      </c>
      <c r="C4" s="265" t="s">
        <v>290</v>
      </c>
      <c r="D4" s="265" t="s">
        <v>291</v>
      </c>
      <c r="E4" s="266" t="s">
        <v>292</v>
      </c>
      <c r="F4" s="856"/>
    </row>
    <row r="5" spans="1:6" ht="15.75" x14ac:dyDescent="0.2">
      <c r="A5" s="267" t="s">
        <v>6</v>
      </c>
      <c r="B5" s="271" t="s">
        <v>744</v>
      </c>
      <c r="C5" s="274">
        <v>1</v>
      </c>
      <c r="D5" s="277">
        <v>3700000</v>
      </c>
      <c r="E5" s="281">
        <v>1310000</v>
      </c>
      <c r="F5" s="856"/>
    </row>
    <row r="6" spans="1:6" ht="15.75" x14ac:dyDescent="0.2">
      <c r="A6" s="268" t="s">
        <v>7</v>
      </c>
      <c r="B6" s="272"/>
      <c r="C6" s="275"/>
      <c r="D6" s="278"/>
      <c r="E6" s="282"/>
      <c r="F6" s="856"/>
    </row>
    <row r="7" spans="1:6" ht="15.75" x14ac:dyDescent="0.2">
      <c r="A7" s="268" t="s">
        <v>8</v>
      </c>
      <c r="B7" s="272"/>
      <c r="C7" s="275"/>
      <c r="D7" s="278"/>
      <c r="E7" s="282"/>
      <c r="F7" s="856"/>
    </row>
    <row r="8" spans="1:6" ht="15.75" x14ac:dyDescent="0.2">
      <c r="A8" s="268" t="s">
        <v>9</v>
      </c>
      <c r="B8" s="272"/>
      <c r="C8" s="275"/>
      <c r="D8" s="278"/>
      <c r="E8" s="282"/>
      <c r="F8" s="856"/>
    </row>
    <row r="9" spans="1:6" ht="15.75" x14ac:dyDescent="0.2">
      <c r="A9" s="268" t="s">
        <v>10</v>
      </c>
      <c r="B9" s="272"/>
      <c r="C9" s="275"/>
      <c r="D9" s="278"/>
      <c r="E9" s="282"/>
      <c r="F9" s="856"/>
    </row>
    <row r="10" spans="1:6" ht="15.75" x14ac:dyDescent="0.2">
      <c r="A10" s="268" t="s">
        <v>11</v>
      </c>
      <c r="B10" s="272"/>
      <c r="C10" s="275"/>
      <c r="D10" s="278"/>
      <c r="E10" s="282"/>
      <c r="F10" s="856"/>
    </row>
    <row r="11" spans="1:6" ht="15.75" x14ac:dyDescent="0.2">
      <c r="A11" s="268" t="s">
        <v>12</v>
      </c>
      <c r="B11" s="272"/>
      <c r="C11" s="275"/>
      <c r="D11" s="278"/>
      <c r="E11" s="282"/>
      <c r="F11" s="856"/>
    </row>
    <row r="12" spans="1:6" ht="15.75" x14ac:dyDescent="0.2">
      <c r="A12" s="268" t="s">
        <v>13</v>
      </c>
      <c r="B12" s="272"/>
      <c r="C12" s="275"/>
      <c r="D12" s="278"/>
      <c r="E12" s="282"/>
      <c r="F12" s="856"/>
    </row>
    <row r="13" spans="1:6" ht="15.75" x14ac:dyDescent="0.2">
      <c r="A13" s="268" t="s">
        <v>14</v>
      </c>
      <c r="B13" s="272"/>
      <c r="C13" s="275"/>
      <c r="D13" s="278"/>
      <c r="E13" s="282"/>
      <c r="F13" s="856"/>
    </row>
    <row r="14" spans="1:6" ht="15.75" x14ac:dyDescent="0.2">
      <c r="A14" s="268" t="s">
        <v>15</v>
      </c>
      <c r="B14" s="272"/>
      <c r="C14" s="275"/>
      <c r="D14" s="278"/>
      <c r="E14" s="282"/>
      <c r="F14" s="856"/>
    </row>
    <row r="15" spans="1:6" ht="15.75" x14ac:dyDescent="0.2">
      <c r="A15" s="268" t="s">
        <v>16</v>
      </c>
      <c r="B15" s="272"/>
      <c r="C15" s="275"/>
      <c r="D15" s="278"/>
      <c r="E15" s="282"/>
      <c r="F15" s="856"/>
    </row>
    <row r="16" spans="1:6" ht="15.75" x14ac:dyDescent="0.2">
      <c r="A16" s="268" t="s">
        <v>17</v>
      </c>
      <c r="B16" s="272"/>
      <c r="C16" s="275"/>
      <c r="D16" s="278"/>
      <c r="E16" s="282"/>
      <c r="F16" s="856"/>
    </row>
    <row r="17" spans="1:6" ht="15.75" x14ac:dyDescent="0.2">
      <c r="A17" s="268" t="s">
        <v>18</v>
      </c>
      <c r="B17" s="272"/>
      <c r="C17" s="275"/>
      <c r="D17" s="278"/>
      <c r="E17" s="282"/>
      <c r="F17" s="856"/>
    </row>
    <row r="18" spans="1:6" ht="15.75" x14ac:dyDescent="0.2">
      <c r="A18" s="268" t="s">
        <v>19</v>
      </c>
      <c r="B18" s="272"/>
      <c r="C18" s="275"/>
      <c r="D18" s="278"/>
      <c r="E18" s="282"/>
      <c r="F18" s="856"/>
    </row>
    <row r="19" spans="1:6" ht="15.75" x14ac:dyDescent="0.2">
      <c r="A19" s="268" t="s">
        <v>20</v>
      </c>
      <c r="B19" s="272"/>
      <c r="C19" s="275"/>
      <c r="D19" s="278"/>
      <c r="E19" s="282"/>
      <c r="F19" s="856"/>
    </row>
    <row r="20" spans="1:6" ht="15.75" x14ac:dyDescent="0.2">
      <c r="A20" s="268" t="s">
        <v>21</v>
      </c>
      <c r="B20" s="272"/>
      <c r="C20" s="275"/>
      <c r="D20" s="278"/>
      <c r="E20" s="282"/>
      <c r="F20" s="856"/>
    </row>
    <row r="21" spans="1:6" ht="16.5" thickBot="1" x14ac:dyDescent="0.25">
      <c r="A21" s="269" t="s">
        <v>22</v>
      </c>
      <c r="B21" s="273"/>
      <c r="C21" s="276"/>
      <c r="D21" s="279"/>
      <c r="E21" s="283"/>
      <c r="F21" s="856"/>
    </row>
    <row r="22" spans="1:6" ht="16.5" thickBot="1" x14ac:dyDescent="0.3">
      <c r="A22" s="854" t="s">
        <v>293</v>
      </c>
      <c r="B22" s="855"/>
      <c r="C22" s="270"/>
      <c r="D22" s="280">
        <f>IF(SUM(D5:D21)=0,"",SUM(D5:D21))</f>
        <v>3700000</v>
      </c>
      <c r="E22" s="284">
        <f>IF(SUM(E5:E21)=0,"",SUM(E5:E21))</f>
        <v>1310000</v>
      </c>
      <c r="F22" s="856"/>
    </row>
    <row r="23" spans="1:6" ht="15.75" x14ac:dyDescent="0.25">
      <c r="A23" s="263"/>
    </row>
  </sheetData>
  <mergeCells count="3">
    <mergeCell ref="A2:E2"/>
    <mergeCell ref="A22:B22"/>
    <mergeCell ref="F1:F22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9303-02C0-474B-8693-AF0DE765C79A}">
  <sheetPr>
    <tabColor rgb="FF92D050"/>
  </sheetPr>
  <dimension ref="A1:C14"/>
  <sheetViews>
    <sheetView zoomScaleNormal="100" workbookViewId="0">
      <selection activeCell="C16" sqref="C16"/>
    </sheetView>
  </sheetViews>
  <sheetFormatPr defaultRowHeight="12.75" x14ac:dyDescent="0.2"/>
  <cols>
    <col min="1" max="1" width="7.6640625" style="8" customWidth="1"/>
    <col min="2" max="2" width="60.83203125" style="8" customWidth="1"/>
    <col min="3" max="3" width="25.6640625" style="8" customWidth="1"/>
    <col min="4" max="16384" width="9.33203125" style="8"/>
  </cols>
  <sheetData>
    <row r="1" spans="1:3" ht="15" x14ac:dyDescent="0.25">
      <c r="A1" s="21"/>
      <c r="B1" s="21"/>
      <c r="C1" s="675" t="str">
        <f>+CONCATENATE("9. sz. tájékoztató tábla a ……./",LEFT(ÖSSZEFÜGGÉSEK!A4,4)+1,".(………)  önkormányzati rendelethez")</f>
        <v>9. sz. tájékoztató tábla a ……./2018.(………)  önkormányzati rendelethez</v>
      </c>
    </row>
    <row r="2" spans="1:3" ht="14.25" x14ac:dyDescent="0.2">
      <c r="A2" s="237"/>
      <c r="B2" s="237"/>
      <c r="C2" s="237"/>
    </row>
    <row r="3" spans="1:3" ht="33.75" customHeight="1" x14ac:dyDescent="0.2">
      <c r="A3" s="857" t="s">
        <v>294</v>
      </c>
      <c r="B3" s="857"/>
      <c r="C3" s="857"/>
    </row>
    <row r="4" spans="1:3" ht="13.5" thickBot="1" x14ac:dyDescent="0.25">
      <c r="C4" s="238"/>
    </row>
    <row r="5" spans="1:3" s="242" customFormat="1" ht="43.5" customHeight="1" thickBot="1" x14ac:dyDescent="0.25">
      <c r="A5" s="239" t="s">
        <v>4</v>
      </c>
      <c r="B5" s="240" t="s">
        <v>49</v>
      </c>
      <c r="C5" s="241" t="s">
        <v>729</v>
      </c>
    </row>
    <row r="6" spans="1:3" ht="28.5" customHeight="1" x14ac:dyDescent="0.2">
      <c r="A6" s="243" t="s">
        <v>6</v>
      </c>
      <c r="B6" s="244" t="str">
        <f>+CONCATENATE("Pénzkészlet ",LEFT(ÖSSZEFÜGGÉSEK!A4,4),". január 1-jén",CHAR(10),"ebből:")</f>
        <v>Pénzkészlet 2017. január 1-jén
ebből:</v>
      </c>
      <c r="C6" s="245">
        <f>C7+C8</f>
        <v>7362740</v>
      </c>
    </row>
    <row r="7" spans="1:3" ht="18" customHeight="1" x14ac:dyDescent="0.2">
      <c r="A7" s="246" t="s">
        <v>7</v>
      </c>
      <c r="B7" s="247" t="s">
        <v>295</v>
      </c>
      <c r="C7" s="248">
        <v>6985340</v>
      </c>
    </row>
    <row r="8" spans="1:3" ht="18" customHeight="1" x14ac:dyDescent="0.2">
      <c r="A8" s="246" t="s">
        <v>8</v>
      </c>
      <c r="B8" s="247" t="s">
        <v>296</v>
      </c>
      <c r="C8" s="248">
        <v>377400</v>
      </c>
    </row>
    <row r="9" spans="1:3" ht="18" customHeight="1" x14ac:dyDescent="0.2">
      <c r="A9" s="246" t="s">
        <v>9</v>
      </c>
      <c r="B9" s="249" t="s">
        <v>297</v>
      </c>
      <c r="C9" s="248">
        <v>589534387</v>
      </c>
    </row>
    <row r="10" spans="1:3" ht="18" customHeight="1" x14ac:dyDescent="0.2">
      <c r="A10" s="250" t="s">
        <v>10</v>
      </c>
      <c r="B10" s="251" t="s">
        <v>298</v>
      </c>
      <c r="C10" s="252">
        <v>393891428</v>
      </c>
    </row>
    <row r="11" spans="1:3" ht="18" customHeight="1" thickBot="1" x14ac:dyDescent="0.25">
      <c r="A11" s="256" t="s">
        <v>11</v>
      </c>
      <c r="B11" s="614" t="s">
        <v>723</v>
      </c>
      <c r="C11" s="258">
        <v>-8862359</v>
      </c>
    </row>
    <row r="12" spans="1:3" ht="25.5" customHeight="1" x14ac:dyDescent="0.2">
      <c r="A12" s="253" t="s">
        <v>12</v>
      </c>
      <c r="B12" s="254" t="str">
        <f>+CONCATENATE("Záró pénzkészlet ",LEFT(ÖSSZEFÜGGÉSEK!A4,4),". december 31-én",CHAR(10),"ebből:")</f>
        <v>Záró pénzkészlet 2017. december 31-én
ebből:</v>
      </c>
      <c r="C12" s="255">
        <f>C6+C9-C10+C11</f>
        <v>194143340</v>
      </c>
    </row>
    <row r="13" spans="1:3" ht="18" customHeight="1" x14ac:dyDescent="0.2">
      <c r="A13" s="246" t="s">
        <v>13</v>
      </c>
      <c r="B13" s="247" t="s">
        <v>295</v>
      </c>
      <c r="C13" s="248">
        <v>193409440</v>
      </c>
    </row>
    <row r="14" spans="1:3" ht="18" customHeight="1" thickBot="1" x14ac:dyDescent="0.25">
      <c r="A14" s="256" t="s">
        <v>14</v>
      </c>
      <c r="B14" s="257" t="s">
        <v>296</v>
      </c>
      <c r="C14" s="258">
        <v>733900</v>
      </c>
    </row>
  </sheetData>
  <sheetProtection sheet="1" objects="1" scenarios="1"/>
  <mergeCells count="1">
    <mergeCell ref="A3:C3"/>
  </mergeCells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E7F9-6604-4AB6-BF40-799760547E67}">
  <dimension ref="A1"/>
  <sheetViews>
    <sheetView workbookViewId="0">
      <selection activeCell="N56" sqref="N56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37</vt:i4>
      </vt:variant>
      <vt:variant>
        <vt:lpstr>Névvel ellátott tartományok</vt:lpstr>
      </vt:variant>
      <vt:variant>
        <vt:i4>21</vt:i4>
      </vt:variant>
    </vt:vector>
  </HeadingPairs>
  <TitlesOfParts>
    <vt:vector size="58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8.1.1. sz. mell.</vt:lpstr>
      <vt:lpstr>8.1.2. sz. mell.</vt:lpstr>
      <vt:lpstr>8.1.3.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 tájékoztató tábla</vt:lpstr>
      <vt:lpstr>7.1. tájékoztató tábla</vt:lpstr>
      <vt:lpstr>7.2. tájékoztató tábla</vt:lpstr>
      <vt:lpstr>7.3. tájékoztató tábla</vt:lpstr>
      <vt:lpstr>7.4. tájékoztató tábla</vt:lpstr>
      <vt:lpstr>8. tájékoztató tábla</vt:lpstr>
      <vt:lpstr>9. tájékoztató tábla</vt:lpstr>
      <vt:lpstr>Munka1</vt:lpstr>
      <vt:lpstr>'7.3. tájékoztató tábla'!_ftn1</vt:lpstr>
      <vt:lpstr>'7.3. tájékoztató tábla'!_ftnref1</vt:lpstr>
      <vt:lpstr>'6.1. sz. mell'!Nyomtatási_cím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'7.1. tájékoztató tábla'!Nyomtatási_cím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'8.1.1. sz. mell.'!Nyomtatási_cím</vt:lpstr>
      <vt:lpstr>'8.1.2. sz. mell.'!Nyomtatási_cím</vt:lpstr>
      <vt:lpstr>'8.1.3.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2018-04-19T08:40:43Z</cp:lastPrinted>
  <dcterms:created xsi:type="dcterms:W3CDTF">1999-10-30T10:30:45Z</dcterms:created>
  <dcterms:modified xsi:type="dcterms:W3CDTF">2026-09-19T11:23:49Z</dcterms:modified>
</cp:coreProperties>
</file>