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hlap\media\testuleti_eloterjesztesek\20180426\"/>
    </mc:Choice>
  </mc:AlternateContent>
  <xr:revisionPtr revIDLastSave="0" documentId="8_{86719C4D-364F-4933-A918-6355A1FE7274}" xr6:coauthVersionLast="47" xr6:coauthVersionMax="47" xr10:uidLastSave="{00000000-0000-0000-0000-000000000000}"/>
  <bookViews>
    <workbookView xWindow="-120" yWindow="-120" windowWidth="29040" windowHeight="16440" tabRatio="727" firstSheet="5" activeTab="10" xr2:uid="{26134AD5-7A55-42BB-B0F6-402FC96EAF49}"/>
  </bookViews>
  <sheets>
    <sheet name="ÖSSZEFÜGGÉSEK" sheetId="75" r:id="rId1"/>
    <sheet name="1.1.sz.mell." sheetId="143" r:id="rId2"/>
    <sheet name="1.2.sz.mell." sheetId="129" r:id="rId3"/>
    <sheet name="1.3.sz.mell." sheetId="130" r:id="rId4"/>
    <sheet name="1.4.sz.mell." sheetId="131" r:id="rId5"/>
    <sheet name="2.1.sz.mell  " sheetId="73" r:id="rId6"/>
    <sheet name="2.2.sz.mell  " sheetId="61" r:id="rId7"/>
    <sheet name="ELLENŐRZÉS-1.sz.2.a.sz.2.b.sz." sheetId="76" r:id="rId8"/>
    <sheet name="3.sz.mell." sheetId="63" r:id="rId9"/>
    <sheet name="4.sz.mell." sheetId="64" r:id="rId10"/>
    <sheet name="5.1. sz. mell" sheetId="3" r:id="rId11"/>
    <sheet name="5.1.1. sz. mell" sheetId="133" r:id="rId12"/>
    <sheet name="5.1.2. sz. mell" sheetId="134" r:id="rId13"/>
    <sheet name="5.1.3. sz. mell" sheetId="135" r:id="rId14"/>
    <sheet name="5.2. sz. mell" sheetId="79" r:id="rId15"/>
    <sheet name="5.2.1. sz. mell" sheetId="138" r:id="rId16"/>
    <sheet name="5.2.2. sz. mell" sheetId="137" r:id="rId17"/>
    <sheet name="5.2.3. sz. mell" sheetId="136" r:id="rId18"/>
    <sheet name="5.3. sz. mell" sheetId="105" r:id="rId19"/>
    <sheet name="5.3.1. sz. mell" sheetId="139" r:id="rId20"/>
    <sheet name="5.3.2. sz. mell" sheetId="140" r:id="rId21"/>
    <sheet name="5.3.3. sz. mell" sheetId="141" r:id="rId22"/>
    <sheet name="Munka1" sheetId="94" r:id="rId23"/>
    <sheet name="Munka2" sheetId="142" r:id="rId24"/>
  </sheets>
  <definedNames>
    <definedName name="_xlnm.Print_Titles" localSheetId="10">'5.1. sz. mell'!$1:$6</definedName>
    <definedName name="_xlnm.Print_Titles" localSheetId="11">'5.1.1. sz. mell'!$1:$6</definedName>
    <definedName name="_xlnm.Print_Titles" localSheetId="12">'5.1.2. sz. mell'!$1:$6</definedName>
    <definedName name="_xlnm.Print_Titles" localSheetId="13">'5.1.3. sz. mell'!$1:$6</definedName>
    <definedName name="_xlnm.Print_Titles" localSheetId="14">'5.2. sz. mell'!$1:$6</definedName>
    <definedName name="_xlnm.Print_Titles" localSheetId="15">'5.2.1. sz. mell'!$1:$6</definedName>
    <definedName name="_xlnm.Print_Titles" localSheetId="16">'5.2.2. sz. mell'!$1:$6</definedName>
    <definedName name="_xlnm.Print_Titles" localSheetId="17">'5.2.3. sz. mell'!$1:$6</definedName>
    <definedName name="_xlnm.Print_Titles" localSheetId="18">'5.3. sz. mell'!$1:$6</definedName>
    <definedName name="_xlnm.Print_Titles" localSheetId="19">'5.3.1. sz. mell'!$1:$6</definedName>
    <definedName name="_xlnm.Print_Titles" localSheetId="20">'5.3.2. sz. mell'!$1:$6</definedName>
    <definedName name="_xlnm.Print_Titles" localSheetId="21">'5.3.3. sz. mell'!$1:$6</definedName>
    <definedName name="_xlnm.Print_Area" localSheetId="1">'1.1.sz.mell.'!$A$1:$E$161</definedName>
    <definedName name="_xlnm.Print_Area" localSheetId="2">'1.2.sz.mell.'!$A$1:$E$161</definedName>
    <definedName name="_xlnm.Print_Area" localSheetId="3">'1.3.sz.mell.'!$A$1:$E$161</definedName>
    <definedName name="_xlnm.Print_Area" localSheetId="4">'1.4.sz.mell.'!$A$1:$E$161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" i="143" l="1"/>
  <c r="E4" i="143"/>
  <c r="C6" i="143"/>
  <c r="C63" i="143"/>
  <c r="D6" i="143"/>
  <c r="D63" i="143" s="1"/>
  <c r="E7" i="143"/>
  <c r="E6" i="143" s="1"/>
  <c r="E8" i="143"/>
  <c r="E9" i="143"/>
  <c r="E10" i="143"/>
  <c r="E11" i="143"/>
  <c r="E12" i="143"/>
  <c r="C13" i="143"/>
  <c r="D13" i="143"/>
  <c r="E14" i="143"/>
  <c r="E15" i="143"/>
  <c r="E13" i="143" s="1"/>
  <c r="E16" i="143"/>
  <c r="E17" i="143"/>
  <c r="E18" i="143"/>
  <c r="E19" i="143"/>
  <c r="C20" i="143"/>
  <c r="D20" i="143"/>
  <c r="E21" i="143"/>
  <c r="E20" i="143" s="1"/>
  <c r="E22" i="143"/>
  <c r="E23" i="143"/>
  <c r="E24" i="143"/>
  <c r="E25" i="143"/>
  <c r="E26" i="143"/>
  <c r="C27" i="143"/>
  <c r="D27" i="143"/>
  <c r="E28" i="143"/>
  <c r="E29" i="143"/>
  <c r="E27" i="143" s="1"/>
  <c r="E30" i="143"/>
  <c r="E31" i="143"/>
  <c r="E32" i="143"/>
  <c r="E33" i="143"/>
  <c r="E34" i="143"/>
  <c r="C35" i="143"/>
  <c r="D35" i="143"/>
  <c r="E36" i="143"/>
  <c r="E35" i="143" s="1"/>
  <c r="E37" i="143"/>
  <c r="E38" i="143"/>
  <c r="E39" i="143"/>
  <c r="E40" i="143"/>
  <c r="E41" i="143"/>
  <c r="E42" i="143"/>
  <c r="E43" i="143"/>
  <c r="E44" i="143"/>
  <c r="E45" i="143"/>
  <c r="E46" i="143"/>
  <c r="C47" i="143"/>
  <c r="D47" i="143"/>
  <c r="E48" i="143"/>
  <c r="E49" i="143"/>
  <c r="E47" i="143" s="1"/>
  <c r="E50" i="143"/>
  <c r="E51" i="143"/>
  <c r="E52" i="143"/>
  <c r="C53" i="143"/>
  <c r="D53" i="143"/>
  <c r="E54" i="143"/>
  <c r="E55" i="143"/>
  <c r="E53" i="143" s="1"/>
  <c r="E56" i="143"/>
  <c r="E57" i="143"/>
  <c r="C58" i="143"/>
  <c r="D58" i="143"/>
  <c r="E59" i="143"/>
  <c r="E58" i="143" s="1"/>
  <c r="E60" i="143"/>
  <c r="E61" i="143"/>
  <c r="E62" i="143"/>
  <c r="C64" i="143"/>
  <c r="C87" i="143" s="1"/>
  <c r="D64" i="143"/>
  <c r="D87" i="143" s="1"/>
  <c r="E65" i="143"/>
  <c r="E66" i="143"/>
  <c r="E64" i="143" s="1"/>
  <c r="E67" i="143"/>
  <c r="C68" i="143"/>
  <c r="D68" i="143"/>
  <c r="E69" i="143"/>
  <c r="E68" i="143" s="1"/>
  <c r="E70" i="143"/>
  <c r="E71" i="143"/>
  <c r="E72" i="143"/>
  <c r="C73" i="143"/>
  <c r="D73" i="143"/>
  <c r="E74" i="143"/>
  <c r="E75" i="143"/>
  <c r="E73" i="143" s="1"/>
  <c r="C76" i="143"/>
  <c r="D76" i="143"/>
  <c r="E76" i="143"/>
  <c r="E77" i="143"/>
  <c r="E78" i="143"/>
  <c r="E79" i="143"/>
  <c r="C80" i="143"/>
  <c r="D80" i="143"/>
  <c r="E81" i="143"/>
  <c r="E80" i="143" s="1"/>
  <c r="E82" i="143"/>
  <c r="E83" i="143"/>
  <c r="E84" i="143"/>
  <c r="E85" i="143"/>
  <c r="E86" i="143"/>
  <c r="E91" i="143"/>
  <c r="E159" i="143"/>
  <c r="C92" i="143"/>
  <c r="E93" i="143"/>
  <c r="C95" i="143"/>
  <c r="C130" i="143" s="1"/>
  <c r="D95" i="143"/>
  <c r="E96" i="143"/>
  <c r="E95" i="143" s="1"/>
  <c r="E130" i="143" s="1"/>
  <c r="E97" i="143"/>
  <c r="E98" i="143"/>
  <c r="E99" i="143"/>
  <c r="E100" i="143"/>
  <c r="E101" i="143"/>
  <c r="E102" i="143"/>
  <c r="E103" i="143"/>
  <c r="E104" i="143"/>
  <c r="E105" i="143"/>
  <c r="E106" i="143"/>
  <c r="E107" i="143"/>
  <c r="E108" i="143"/>
  <c r="E109" i="143"/>
  <c r="E110" i="143"/>
  <c r="E111" i="143"/>
  <c r="E112" i="143"/>
  <c r="E113" i="143"/>
  <c r="E114" i="143"/>
  <c r="E115" i="143"/>
  <c r="C116" i="143"/>
  <c r="D116" i="143"/>
  <c r="D130" i="143" s="1"/>
  <c r="E117" i="143"/>
  <c r="E116" i="143"/>
  <c r="E118" i="143"/>
  <c r="E119" i="143"/>
  <c r="E120" i="143"/>
  <c r="E121" i="143"/>
  <c r="E122" i="143"/>
  <c r="E123" i="143"/>
  <c r="E124" i="143"/>
  <c r="E125" i="143"/>
  <c r="E126" i="143"/>
  <c r="E127" i="143"/>
  <c r="E128" i="143"/>
  <c r="E129" i="143"/>
  <c r="C131" i="143"/>
  <c r="D131" i="143"/>
  <c r="D155" i="143" s="1"/>
  <c r="B31" i="76" s="1"/>
  <c r="E132" i="143"/>
  <c r="E133" i="143"/>
  <c r="E131" i="143" s="1"/>
  <c r="E134" i="143"/>
  <c r="C135" i="143"/>
  <c r="D135" i="143"/>
  <c r="E136" i="143"/>
  <c r="E135" i="143" s="1"/>
  <c r="E137" i="143"/>
  <c r="E138" i="143"/>
  <c r="E139" i="143"/>
  <c r="E140" i="143"/>
  <c r="E141" i="143"/>
  <c r="C142" i="143"/>
  <c r="D142" i="143"/>
  <c r="E143" i="143"/>
  <c r="E142" i="143" s="1"/>
  <c r="E144" i="143"/>
  <c r="E145" i="143"/>
  <c r="E146" i="143"/>
  <c r="C147" i="143"/>
  <c r="D147" i="143"/>
  <c r="E148" i="143"/>
  <c r="E147" i="143" s="1"/>
  <c r="E149" i="143"/>
  <c r="E150" i="143"/>
  <c r="E151" i="143"/>
  <c r="E152" i="143"/>
  <c r="E153" i="143"/>
  <c r="E154" i="143"/>
  <c r="C155" i="143"/>
  <c r="B25" i="76"/>
  <c r="E25" i="76" s="1"/>
  <c r="G23" i="63"/>
  <c r="G3" i="63"/>
  <c r="F3" i="63"/>
  <c r="E3" i="63"/>
  <c r="D3" i="63"/>
  <c r="G3" i="64"/>
  <c r="E4" i="61"/>
  <c r="E4" i="73"/>
  <c r="E93" i="131"/>
  <c r="E4" i="131"/>
  <c r="E93" i="130"/>
  <c r="E4" i="130"/>
  <c r="E154" i="129"/>
  <c r="E153" i="129"/>
  <c r="E152" i="129"/>
  <c r="E151" i="129"/>
  <c r="E150" i="129"/>
  <c r="E147" i="129" s="1"/>
  <c r="E149" i="129"/>
  <c r="E148" i="129"/>
  <c r="D147" i="129"/>
  <c r="C147" i="129"/>
  <c r="E146" i="129"/>
  <c r="E145" i="129"/>
  <c r="E144" i="129"/>
  <c r="E143" i="129"/>
  <c r="E142" i="129" s="1"/>
  <c r="D142" i="129"/>
  <c r="C142" i="129"/>
  <c r="E141" i="129"/>
  <c r="E140" i="129"/>
  <c r="E139" i="129"/>
  <c r="E138" i="129"/>
  <c r="E135" i="129" s="1"/>
  <c r="E137" i="129"/>
  <c r="E136" i="129"/>
  <c r="D135" i="129"/>
  <c r="C135" i="129"/>
  <c r="E134" i="129"/>
  <c r="E133" i="129"/>
  <c r="E132" i="129"/>
  <c r="E131" i="129" s="1"/>
  <c r="D131" i="129"/>
  <c r="D155" i="129"/>
  <c r="C131" i="129"/>
  <c r="C155" i="129"/>
  <c r="E129" i="129"/>
  <c r="E128" i="129"/>
  <c r="E127" i="129"/>
  <c r="E126" i="129"/>
  <c r="E125" i="129"/>
  <c r="E124" i="129"/>
  <c r="E123" i="129"/>
  <c r="E122" i="129"/>
  <c r="E121" i="129"/>
  <c r="E120" i="129"/>
  <c r="E119" i="129"/>
  <c r="E116" i="129" s="1"/>
  <c r="E118" i="129"/>
  <c r="E117" i="129"/>
  <c r="D116" i="129"/>
  <c r="C116" i="129"/>
  <c r="E115" i="129"/>
  <c r="E114" i="129"/>
  <c r="E113" i="129"/>
  <c r="E112" i="129"/>
  <c r="E111" i="129"/>
  <c r="E110" i="129"/>
  <c r="E109" i="129"/>
  <c r="E108" i="129"/>
  <c r="E107" i="129"/>
  <c r="E106" i="129"/>
  <c r="E105" i="129"/>
  <c r="E104" i="129"/>
  <c r="E103" i="129"/>
  <c r="E102" i="129"/>
  <c r="E101" i="129"/>
  <c r="E100" i="129"/>
  <c r="E99" i="129"/>
  <c r="E98" i="129"/>
  <c r="E97" i="129"/>
  <c r="E96" i="129"/>
  <c r="E95" i="129" s="1"/>
  <c r="E130" i="129" s="1"/>
  <c r="D95" i="129"/>
  <c r="D130" i="129"/>
  <c r="C95" i="129"/>
  <c r="C130" i="129" s="1"/>
  <c r="C156" i="129" s="1"/>
  <c r="E93" i="129"/>
  <c r="C92" i="129"/>
  <c r="E86" i="129"/>
  <c r="E85" i="129"/>
  <c r="E84" i="129"/>
  <c r="E80" i="129" s="1"/>
  <c r="E83" i="129"/>
  <c r="E82" i="129"/>
  <c r="E81" i="129"/>
  <c r="D80" i="129"/>
  <c r="C80" i="129"/>
  <c r="E79" i="129"/>
  <c r="E78" i="129"/>
  <c r="E77" i="129"/>
  <c r="E76" i="129" s="1"/>
  <c r="D76" i="129"/>
  <c r="C76" i="129"/>
  <c r="E75" i="129"/>
  <c r="E74" i="129"/>
  <c r="E73" i="129" s="1"/>
  <c r="D73" i="129"/>
  <c r="C73" i="129"/>
  <c r="E72" i="129"/>
  <c r="E68" i="129" s="1"/>
  <c r="E71" i="129"/>
  <c r="E70" i="129"/>
  <c r="E69" i="129"/>
  <c r="D68" i="129"/>
  <c r="D87" i="129" s="1"/>
  <c r="C68" i="129"/>
  <c r="E67" i="129"/>
  <c r="E66" i="129"/>
  <c r="E65" i="129"/>
  <c r="E64" i="129" s="1"/>
  <c r="D64" i="129"/>
  <c r="C64" i="129"/>
  <c r="C87" i="129"/>
  <c r="E62" i="129"/>
  <c r="E61" i="129"/>
  <c r="E60" i="129"/>
  <c r="E59" i="129"/>
  <c r="E58" i="129" s="1"/>
  <c r="D58" i="129"/>
  <c r="C58" i="129"/>
  <c r="E57" i="129"/>
  <c r="E56" i="129"/>
  <c r="E55" i="129"/>
  <c r="E54" i="129"/>
  <c r="E53" i="129" s="1"/>
  <c r="D53" i="129"/>
  <c r="C53" i="129"/>
  <c r="E52" i="129"/>
  <c r="E51" i="129"/>
  <c r="E50" i="129"/>
  <c r="E49" i="129"/>
  <c r="E48" i="129"/>
  <c r="E47" i="129" s="1"/>
  <c r="D47" i="129"/>
  <c r="C47" i="129"/>
  <c r="E46" i="129"/>
  <c r="E45" i="129"/>
  <c r="E44" i="129"/>
  <c r="E43" i="129"/>
  <c r="E42" i="129"/>
  <c r="E41" i="129"/>
  <c r="E40" i="129"/>
  <c r="E39" i="129"/>
  <c r="E38" i="129"/>
  <c r="E35" i="129"/>
  <c r="E37" i="129"/>
  <c r="E36" i="129"/>
  <c r="D35" i="129"/>
  <c r="C35" i="129"/>
  <c r="E34" i="129"/>
  <c r="E33" i="129"/>
  <c r="E32" i="129"/>
  <c r="E31" i="129"/>
  <c r="E30" i="129"/>
  <c r="E29" i="129"/>
  <c r="E28" i="129"/>
  <c r="E27" i="129" s="1"/>
  <c r="D27" i="129"/>
  <c r="C27" i="129"/>
  <c r="E26" i="129"/>
  <c r="E25" i="129"/>
  <c r="E24" i="129"/>
  <c r="E23" i="129"/>
  <c r="E22" i="129"/>
  <c r="E20" i="129" s="1"/>
  <c r="E21" i="129"/>
  <c r="D20" i="129"/>
  <c r="C20" i="129"/>
  <c r="E19" i="129"/>
  <c r="E18" i="129"/>
  <c r="E17" i="129"/>
  <c r="E16" i="129"/>
  <c r="E15" i="129"/>
  <c r="E14" i="129"/>
  <c r="E13" i="129" s="1"/>
  <c r="D13" i="129"/>
  <c r="D63" i="129"/>
  <c r="C13" i="129"/>
  <c r="E12" i="129"/>
  <c r="E11" i="129"/>
  <c r="E10" i="129"/>
  <c r="E9" i="129"/>
  <c r="E8" i="129"/>
  <c r="E7" i="129"/>
  <c r="E6" i="129"/>
  <c r="D6" i="129"/>
  <c r="C6" i="129"/>
  <c r="C63" i="129" s="1"/>
  <c r="E4" i="129"/>
  <c r="C3" i="129"/>
  <c r="E5" i="141"/>
  <c r="E5" i="140"/>
  <c r="E56" i="139"/>
  <c r="E55" i="139"/>
  <c r="E54" i="139"/>
  <c r="E53" i="139"/>
  <c r="E52" i="139"/>
  <c r="E51" i="139" s="1"/>
  <c r="D51" i="139"/>
  <c r="C51" i="139"/>
  <c r="E50" i="139"/>
  <c r="E49" i="139"/>
  <c r="E48" i="139"/>
  <c r="E47" i="139"/>
  <c r="E46" i="139"/>
  <c r="E45" i="139" s="1"/>
  <c r="D45" i="139"/>
  <c r="D57" i="139"/>
  <c r="C45" i="139"/>
  <c r="C57" i="139" s="1"/>
  <c r="E40" i="139"/>
  <c r="E39" i="139"/>
  <c r="E38" i="139"/>
  <c r="D37" i="139"/>
  <c r="C37" i="139"/>
  <c r="E35" i="139"/>
  <c r="E34" i="139"/>
  <c r="E33" i="139"/>
  <c r="E31" i="139" s="1"/>
  <c r="E32" i="139"/>
  <c r="D30" i="139"/>
  <c r="E30" i="139"/>
  <c r="C30" i="139"/>
  <c r="E29" i="139"/>
  <c r="E28" i="139"/>
  <c r="E26" i="139" s="1"/>
  <c r="E27" i="139"/>
  <c r="D26" i="139"/>
  <c r="C26" i="139"/>
  <c r="E25" i="139"/>
  <c r="E24" i="139"/>
  <c r="E23" i="139"/>
  <c r="E22" i="139"/>
  <c r="E20" i="139" s="1"/>
  <c r="E21" i="139"/>
  <c r="D20" i="139"/>
  <c r="C20" i="139"/>
  <c r="E19" i="139"/>
  <c r="E18" i="139"/>
  <c r="E17" i="139"/>
  <c r="E16" i="139"/>
  <c r="E15" i="139"/>
  <c r="E14" i="139"/>
  <c r="E13" i="139"/>
  <c r="E12" i="139"/>
  <c r="E11" i="139"/>
  <c r="E10" i="139"/>
  <c r="E9" i="139"/>
  <c r="E8" i="139" s="1"/>
  <c r="D8" i="139"/>
  <c r="D36" i="139"/>
  <c r="D41" i="139" s="1"/>
  <c r="C8" i="139"/>
  <c r="C36" i="139"/>
  <c r="E5" i="139"/>
  <c r="E38" i="105"/>
  <c r="E5" i="105"/>
  <c r="E5" i="136"/>
  <c r="E5" i="137"/>
  <c r="E5" i="138"/>
  <c r="E5" i="79"/>
  <c r="E5" i="135"/>
  <c r="E28" i="3"/>
  <c r="E5" i="3"/>
  <c r="E5" i="133"/>
  <c r="E2" i="129"/>
  <c r="E2" i="130" s="1"/>
  <c r="E60" i="141"/>
  <c r="E59" i="141"/>
  <c r="E56" i="141"/>
  <c r="E55" i="141"/>
  <c r="E54" i="141"/>
  <c r="E53" i="141"/>
  <c r="E52" i="141"/>
  <c r="E51" i="141" s="1"/>
  <c r="E50" i="141"/>
  <c r="E49" i="141"/>
  <c r="E48" i="141"/>
  <c r="E47" i="141"/>
  <c r="E46" i="141"/>
  <c r="E40" i="141"/>
  <c r="E39" i="141"/>
  <c r="E35" i="141"/>
  <c r="E34" i="141"/>
  <c r="E33" i="141"/>
  <c r="E32" i="141"/>
  <c r="E31" i="141" s="1"/>
  <c r="E29" i="141"/>
  <c r="E28" i="141"/>
  <c r="E27" i="141"/>
  <c r="E26" i="141" s="1"/>
  <c r="E25" i="141"/>
  <c r="E24" i="141"/>
  <c r="E23" i="141"/>
  <c r="E22" i="141"/>
  <c r="E21" i="141"/>
  <c r="E20" i="141"/>
  <c r="E19" i="141"/>
  <c r="E18" i="141"/>
  <c r="E17" i="141"/>
  <c r="E16" i="141"/>
  <c r="E15" i="141"/>
  <c r="E14" i="141"/>
  <c r="E13" i="141"/>
  <c r="E12" i="141"/>
  <c r="E11" i="141"/>
  <c r="E10" i="141"/>
  <c r="E9" i="141"/>
  <c r="E8" i="141" s="1"/>
  <c r="E60" i="140"/>
  <c r="E59" i="140"/>
  <c r="E56" i="140"/>
  <c r="E55" i="140"/>
  <c r="E54" i="140"/>
  <c r="E53" i="140"/>
  <c r="E52" i="140"/>
  <c r="E51" i="140" s="1"/>
  <c r="E50" i="140"/>
  <c r="E49" i="140"/>
  <c r="E48" i="140"/>
  <c r="E47" i="140"/>
  <c r="E45" i="140" s="1"/>
  <c r="E57" i="140" s="1"/>
  <c r="E46" i="140"/>
  <c r="E40" i="140"/>
  <c r="E39" i="140"/>
  <c r="E35" i="140"/>
  <c r="E34" i="140"/>
  <c r="E33" i="140"/>
  <c r="E32" i="140"/>
  <c r="E31" i="140" s="1"/>
  <c r="E29" i="140"/>
  <c r="E26" i="140" s="1"/>
  <c r="E28" i="140"/>
  <c r="E27" i="140"/>
  <c r="E25" i="140"/>
  <c r="E24" i="140"/>
  <c r="E23" i="140"/>
  <c r="E22" i="140"/>
  <c r="E21" i="140"/>
  <c r="E20" i="140" s="1"/>
  <c r="E19" i="140"/>
  <c r="E18" i="140"/>
  <c r="E17" i="140"/>
  <c r="E16" i="140"/>
  <c r="E15" i="140"/>
  <c r="E14" i="140"/>
  <c r="E8" i="140" s="1"/>
  <c r="E13" i="140"/>
  <c r="E12" i="140"/>
  <c r="E11" i="140"/>
  <c r="E10" i="140"/>
  <c r="E9" i="140"/>
  <c r="E60" i="139"/>
  <c r="E59" i="139"/>
  <c r="E25" i="105"/>
  <c r="E60" i="105"/>
  <c r="E59" i="105"/>
  <c r="E56" i="105"/>
  <c r="E55" i="105"/>
  <c r="E54" i="105"/>
  <c r="E53" i="105"/>
  <c r="E52" i="105"/>
  <c r="E51" i="105" s="1"/>
  <c r="E57" i="105" s="1"/>
  <c r="E50" i="105"/>
  <c r="E49" i="105"/>
  <c r="E48" i="105"/>
  <c r="E47" i="105"/>
  <c r="E46" i="105"/>
  <c r="E40" i="105"/>
  <c r="E39" i="105"/>
  <c r="E35" i="105"/>
  <c r="E34" i="105"/>
  <c r="E33" i="105"/>
  <c r="E32" i="105"/>
  <c r="E31" i="105" s="1"/>
  <c r="E29" i="105"/>
  <c r="E28" i="105"/>
  <c r="E27" i="105"/>
  <c r="E26" i="105" s="1"/>
  <c r="E24" i="105"/>
  <c r="E23" i="105"/>
  <c r="E22" i="105"/>
  <c r="E21" i="105"/>
  <c r="E20" i="105"/>
  <c r="E19" i="105"/>
  <c r="E18" i="105"/>
  <c r="E17" i="105"/>
  <c r="E16" i="105"/>
  <c r="E15" i="105"/>
  <c r="E14" i="105"/>
  <c r="E13" i="105"/>
  <c r="E12" i="105"/>
  <c r="E11" i="105"/>
  <c r="E10" i="105"/>
  <c r="E9" i="105"/>
  <c r="E61" i="136"/>
  <c r="E60" i="136"/>
  <c r="E57" i="136"/>
  <c r="E56" i="136"/>
  <c r="E55" i="136"/>
  <c r="E54" i="136"/>
  <c r="E53" i="136"/>
  <c r="E52" i="136" s="1"/>
  <c r="E58" i="136" s="1"/>
  <c r="E51" i="136"/>
  <c r="E50" i="136"/>
  <c r="E49" i="136"/>
  <c r="E48" i="136"/>
  <c r="E47" i="136"/>
  <c r="E46" i="136"/>
  <c r="E41" i="136"/>
  <c r="E40" i="136"/>
  <c r="E39" i="136"/>
  <c r="E36" i="136"/>
  <c r="E35" i="136"/>
  <c r="E34" i="136"/>
  <c r="E33" i="136"/>
  <c r="E32" i="136"/>
  <c r="E31" i="136"/>
  <c r="E30" i="136"/>
  <c r="E29" i="136"/>
  <c r="E28" i="136"/>
  <c r="E27" i="136"/>
  <c r="E26" i="136" s="1"/>
  <c r="E24" i="136"/>
  <c r="E23" i="136"/>
  <c r="E22" i="136"/>
  <c r="E21" i="136"/>
  <c r="E20" i="136" s="1"/>
  <c r="E19" i="136"/>
  <c r="E18" i="136"/>
  <c r="E17" i="136"/>
  <c r="E16" i="136"/>
  <c r="E15" i="136"/>
  <c r="E14" i="136"/>
  <c r="E8" i="136" s="1"/>
  <c r="E13" i="136"/>
  <c r="E12" i="136"/>
  <c r="E11" i="136"/>
  <c r="E10" i="136"/>
  <c r="E9" i="136"/>
  <c r="E61" i="137"/>
  <c r="E60" i="137"/>
  <c r="E57" i="137"/>
  <c r="E56" i="137"/>
  <c r="E55" i="137"/>
  <c r="E54" i="137"/>
  <c r="E53" i="137"/>
  <c r="E52" i="137"/>
  <c r="E51" i="137"/>
  <c r="E50" i="137"/>
  <c r="E49" i="137"/>
  <c r="E48" i="137"/>
  <c r="E47" i="137"/>
  <c r="E46" i="137" s="1"/>
  <c r="E58" i="137" s="1"/>
  <c r="E41" i="137"/>
  <c r="E40" i="137"/>
  <c r="E39" i="137"/>
  <c r="E38" i="137" s="1"/>
  <c r="E36" i="137"/>
  <c r="E35" i="137"/>
  <c r="E34" i="137"/>
  <c r="E33" i="137"/>
  <c r="E32" i="137"/>
  <c r="E31" i="137"/>
  <c r="E30" i="137"/>
  <c r="E29" i="137"/>
  <c r="E26" i="137" s="1"/>
  <c r="E28" i="137"/>
  <c r="E27" i="137"/>
  <c r="E24" i="137"/>
  <c r="E23" i="137"/>
  <c r="E22" i="137"/>
  <c r="E21" i="137"/>
  <c r="E20" i="137" s="1"/>
  <c r="E19" i="137"/>
  <c r="E18" i="137"/>
  <c r="E17" i="137"/>
  <c r="E16" i="137"/>
  <c r="E15" i="137"/>
  <c r="E14" i="137"/>
  <c r="E13" i="137"/>
  <c r="E12" i="137"/>
  <c r="E11" i="137"/>
  <c r="E10" i="137"/>
  <c r="E9" i="137"/>
  <c r="E8" i="137" s="1"/>
  <c r="E61" i="138"/>
  <c r="E60" i="138"/>
  <c r="E57" i="138"/>
  <c r="E56" i="138"/>
  <c r="E55" i="138"/>
  <c r="E54" i="138"/>
  <c r="E53" i="138"/>
  <c r="E52" i="138" s="1"/>
  <c r="E58" i="138" s="1"/>
  <c r="E51" i="138"/>
  <c r="E50" i="138"/>
  <c r="E49" i="138"/>
  <c r="E48" i="138"/>
  <c r="E47" i="138"/>
  <c r="E41" i="138"/>
  <c r="E40" i="138"/>
  <c r="E39" i="138"/>
  <c r="E36" i="138"/>
  <c r="E35" i="138"/>
  <c r="E34" i="138"/>
  <c r="E33" i="138"/>
  <c r="E31" i="138" s="1"/>
  <c r="E32" i="138"/>
  <c r="E30" i="138"/>
  <c r="E29" i="138"/>
  <c r="E28" i="138"/>
  <c r="E27" i="138"/>
  <c r="E26" i="138"/>
  <c r="E24" i="138"/>
  <c r="E23" i="138"/>
  <c r="E22" i="138"/>
  <c r="E21" i="138"/>
  <c r="E20" i="138" s="1"/>
  <c r="E18" i="138"/>
  <c r="E17" i="138"/>
  <c r="E16" i="138"/>
  <c r="E15" i="138"/>
  <c r="E14" i="138"/>
  <c r="E13" i="138"/>
  <c r="E12" i="138"/>
  <c r="E11" i="138"/>
  <c r="E10" i="138"/>
  <c r="E8" i="138" s="1"/>
  <c r="E9" i="138"/>
  <c r="E18" i="79"/>
  <c r="E17" i="79"/>
  <c r="E16" i="79"/>
  <c r="E15" i="79"/>
  <c r="E14" i="79"/>
  <c r="E13" i="79"/>
  <c r="E12" i="79"/>
  <c r="E11" i="79"/>
  <c r="E10" i="79"/>
  <c r="E61" i="79"/>
  <c r="E60" i="79"/>
  <c r="E57" i="79"/>
  <c r="E56" i="79"/>
  <c r="E55" i="79"/>
  <c r="E54" i="79"/>
  <c r="E53" i="79"/>
  <c r="E51" i="79"/>
  <c r="E50" i="79"/>
  <c r="E49" i="79"/>
  <c r="E48" i="79"/>
  <c r="E47" i="79"/>
  <c r="E41" i="79"/>
  <c r="E40" i="79"/>
  <c r="E39" i="79"/>
  <c r="E36" i="79"/>
  <c r="E35" i="79"/>
  <c r="E34" i="79"/>
  <c r="E33" i="79"/>
  <c r="E32" i="79"/>
  <c r="E30" i="79"/>
  <c r="E29" i="79"/>
  <c r="E28" i="79"/>
  <c r="E27" i="79"/>
  <c r="E24" i="79"/>
  <c r="E23" i="79"/>
  <c r="E22" i="79"/>
  <c r="E21" i="79"/>
  <c r="E19" i="79"/>
  <c r="E9" i="79"/>
  <c r="E153" i="135"/>
  <c r="E152" i="135"/>
  <c r="E158" i="135"/>
  <c r="E157" i="135"/>
  <c r="E151" i="135"/>
  <c r="E150" i="135"/>
  <c r="E149" i="135"/>
  <c r="E148" i="135"/>
  <c r="E147" i="135"/>
  <c r="E146" i="135" s="1"/>
  <c r="E145" i="135"/>
  <c r="E144" i="135"/>
  <c r="E143" i="135"/>
  <c r="E142" i="135"/>
  <c r="E141" i="135"/>
  <c r="E140" i="135"/>
  <c r="E139" i="135"/>
  <c r="E138" i="135"/>
  <c r="E137" i="135"/>
  <c r="E136" i="135"/>
  <c r="E135" i="135"/>
  <c r="E134" i="135"/>
  <c r="E133" i="135"/>
  <c r="E132" i="135"/>
  <c r="E129" i="135" s="1"/>
  <c r="E154" i="135" s="1"/>
  <c r="E131" i="135"/>
  <c r="E130" i="135"/>
  <c r="E127" i="135"/>
  <c r="E126" i="135"/>
  <c r="E125" i="135"/>
  <c r="E124" i="135"/>
  <c r="E123" i="135"/>
  <c r="E122" i="135"/>
  <c r="E121" i="135"/>
  <c r="E120" i="135"/>
  <c r="E119" i="135"/>
  <c r="E118" i="135"/>
  <c r="E117" i="135"/>
  <c r="E116" i="135"/>
  <c r="E115" i="135"/>
  <c r="E114" i="135" s="1"/>
  <c r="E128" i="135" s="1"/>
  <c r="E113" i="135"/>
  <c r="E112" i="135"/>
  <c r="E111" i="135"/>
  <c r="E110" i="135"/>
  <c r="E109" i="135"/>
  <c r="E108" i="135"/>
  <c r="E107" i="135"/>
  <c r="E106" i="135"/>
  <c r="E105" i="135"/>
  <c r="E104" i="135"/>
  <c r="E103" i="135"/>
  <c r="E102" i="135"/>
  <c r="E101" i="135"/>
  <c r="E100" i="135"/>
  <c r="E99" i="135"/>
  <c r="E98" i="135"/>
  <c r="E97" i="135"/>
  <c r="E96" i="135"/>
  <c r="E95" i="135"/>
  <c r="E94" i="135"/>
  <c r="E93" i="135"/>
  <c r="E88" i="135"/>
  <c r="E87" i="135"/>
  <c r="E86" i="135"/>
  <c r="E85" i="135"/>
  <c r="E84" i="135"/>
  <c r="E83" i="135"/>
  <c r="E82" i="135"/>
  <c r="E81" i="135"/>
  <c r="E80" i="135"/>
  <c r="E79" i="135"/>
  <c r="E78" i="135" s="1"/>
  <c r="E77" i="135"/>
  <c r="E76" i="135"/>
  <c r="E75" i="135"/>
  <c r="E74" i="135"/>
  <c r="E73" i="135"/>
  <c r="E72" i="135"/>
  <c r="E71" i="135"/>
  <c r="E70" i="135" s="1"/>
  <c r="E69" i="135"/>
  <c r="E68" i="135"/>
  <c r="E67" i="135"/>
  <c r="E66" i="135"/>
  <c r="E64" i="135"/>
  <c r="E63" i="135"/>
  <c r="E62" i="135"/>
  <c r="E61" i="135"/>
  <c r="E60" i="135" s="1"/>
  <c r="E59" i="135"/>
  <c r="E58" i="135"/>
  <c r="E57" i="135"/>
  <c r="E56" i="135"/>
  <c r="E55" i="135" s="1"/>
  <c r="E54" i="135"/>
  <c r="E53" i="135"/>
  <c r="E52" i="135"/>
  <c r="E51" i="135"/>
  <c r="E50" i="135"/>
  <c r="E49" i="135"/>
  <c r="E48" i="135"/>
  <c r="E47" i="135"/>
  <c r="E46" i="135"/>
  <c r="E45" i="135"/>
  <c r="E44" i="135"/>
  <c r="E43" i="135"/>
  <c r="E42" i="135"/>
  <c r="E41" i="135"/>
  <c r="E40" i="135"/>
  <c r="E39" i="135"/>
  <c r="E38" i="135"/>
  <c r="E37" i="135" s="1"/>
  <c r="E36" i="135"/>
  <c r="E35" i="135"/>
  <c r="E34" i="135"/>
  <c r="E33" i="135"/>
  <c r="E32" i="135"/>
  <c r="E31" i="135"/>
  <c r="E30" i="135"/>
  <c r="E29" i="135" s="1"/>
  <c r="E28" i="135"/>
  <c r="E27" i="135"/>
  <c r="E26" i="135"/>
  <c r="E25" i="135"/>
  <c r="E24" i="135"/>
  <c r="E23" i="135"/>
  <c r="E22" i="135" s="1"/>
  <c r="E21" i="135"/>
  <c r="E20" i="135"/>
  <c r="E19" i="135"/>
  <c r="E18" i="135"/>
  <c r="E17" i="135"/>
  <c r="E16" i="135"/>
  <c r="E15" i="135" s="1"/>
  <c r="E14" i="135"/>
  <c r="E13" i="135"/>
  <c r="E12" i="135"/>
  <c r="E11" i="135"/>
  <c r="E10" i="135"/>
  <c r="E9" i="135"/>
  <c r="E8" i="135"/>
  <c r="D29" i="135"/>
  <c r="C29" i="135"/>
  <c r="E153" i="134"/>
  <c r="E152" i="134"/>
  <c r="E158" i="134"/>
  <c r="E157" i="134"/>
  <c r="E151" i="134"/>
  <c r="E150" i="134"/>
  <c r="E149" i="134"/>
  <c r="E146" i="134" s="1"/>
  <c r="E148" i="134"/>
  <c r="E147" i="134"/>
  <c r="E145" i="134"/>
  <c r="E144" i="134"/>
  <c r="E143" i="134"/>
  <c r="E140" i="134"/>
  <c r="E142" i="134"/>
  <c r="E141" i="134"/>
  <c r="E139" i="134"/>
  <c r="E138" i="134"/>
  <c r="E137" i="134"/>
  <c r="E136" i="134"/>
  <c r="E135" i="134"/>
  <c r="E134" i="134"/>
  <c r="E133" i="134" s="1"/>
  <c r="E132" i="134"/>
  <c r="E131" i="134"/>
  <c r="E130" i="134"/>
  <c r="E129" i="134"/>
  <c r="E127" i="134"/>
  <c r="E126" i="134"/>
  <c r="E125" i="134"/>
  <c r="E124" i="134"/>
  <c r="E123" i="134"/>
  <c r="E122" i="134"/>
  <c r="E121" i="134"/>
  <c r="E120" i="134"/>
  <c r="E119" i="134"/>
  <c r="E118" i="134"/>
  <c r="E117" i="134"/>
  <c r="E114" i="134" s="1"/>
  <c r="E116" i="134"/>
  <c r="E115" i="134"/>
  <c r="E113" i="134"/>
  <c r="E112" i="134"/>
  <c r="E111" i="134"/>
  <c r="E110" i="134"/>
  <c r="E109" i="134"/>
  <c r="E108" i="134"/>
  <c r="E107" i="134"/>
  <c r="E106" i="134"/>
  <c r="E105" i="134"/>
  <c r="E104" i="134"/>
  <c r="E103" i="134"/>
  <c r="E102" i="134"/>
  <c r="E101" i="134"/>
  <c r="E100" i="134"/>
  <c r="E99" i="134"/>
  <c r="E98" i="134"/>
  <c r="E97" i="134"/>
  <c r="E96" i="134"/>
  <c r="E95" i="134"/>
  <c r="E94" i="134"/>
  <c r="E93" i="134" s="1"/>
  <c r="E128" i="134" s="1"/>
  <c r="E88" i="134"/>
  <c r="E87" i="134"/>
  <c r="E86" i="134"/>
  <c r="E85" i="134"/>
  <c r="E84" i="134"/>
  <c r="E83" i="134"/>
  <c r="E82" i="134" s="1"/>
  <c r="E81" i="134"/>
  <c r="E80" i="134"/>
  <c r="E79" i="134"/>
  <c r="E78" i="134"/>
  <c r="E77" i="134"/>
  <c r="E76" i="134"/>
  <c r="E75" i="134"/>
  <c r="E74" i="134"/>
  <c r="E73" i="134"/>
  <c r="E72" i="134"/>
  <c r="E71" i="134"/>
  <c r="E70" i="134" s="1"/>
  <c r="E89" i="134" s="1"/>
  <c r="E69" i="134"/>
  <c r="E68" i="134"/>
  <c r="E66" i="134"/>
  <c r="E67" i="134"/>
  <c r="E64" i="134"/>
  <c r="E63" i="134"/>
  <c r="E62" i="134"/>
  <c r="E61" i="134"/>
  <c r="E60" i="134"/>
  <c r="E59" i="134"/>
  <c r="E58" i="134"/>
  <c r="E57" i="134"/>
  <c r="E56" i="134"/>
  <c r="E55" i="134" s="1"/>
  <c r="E54" i="134"/>
  <c r="E53" i="134"/>
  <c r="E52" i="134"/>
  <c r="E51" i="134"/>
  <c r="E50" i="134"/>
  <c r="E49" i="134" s="1"/>
  <c r="E48" i="134"/>
  <c r="E47" i="134"/>
  <c r="E46" i="134"/>
  <c r="E45" i="134"/>
  <c r="E44" i="134"/>
  <c r="E43" i="134"/>
  <c r="E42" i="134"/>
  <c r="E41" i="134"/>
  <c r="E37" i="134" s="1"/>
  <c r="E40" i="134"/>
  <c r="E39" i="134"/>
  <c r="E38" i="134"/>
  <c r="E36" i="134"/>
  <c r="E35" i="134"/>
  <c r="E34" i="134"/>
  <c r="E33" i="134"/>
  <c r="E32" i="134"/>
  <c r="E31" i="134"/>
  <c r="E30" i="134"/>
  <c r="E28" i="134"/>
  <c r="E27" i="134"/>
  <c r="E26" i="134"/>
  <c r="E25" i="134"/>
  <c r="E24" i="134"/>
  <c r="E23" i="134"/>
  <c r="E22" i="134" s="1"/>
  <c r="E21" i="134"/>
  <c r="E20" i="134"/>
  <c r="E19" i="134"/>
  <c r="E18" i="134"/>
  <c r="E17" i="134"/>
  <c r="E16" i="134"/>
  <c r="E15" i="134" s="1"/>
  <c r="E14" i="134"/>
  <c r="E13" i="134"/>
  <c r="E12" i="134"/>
  <c r="E11" i="134"/>
  <c r="E10" i="134"/>
  <c r="E9" i="134"/>
  <c r="E8" i="134" s="1"/>
  <c r="E65" i="134" s="1"/>
  <c r="E90" i="134" s="1"/>
  <c r="D29" i="134"/>
  <c r="C29" i="134"/>
  <c r="E158" i="133"/>
  <c r="E157" i="133"/>
  <c r="E153" i="133"/>
  <c r="E152" i="133"/>
  <c r="E151" i="133"/>
  <c r="E150" i="133"/>
  <c r="E146" i="133" s="1"/>
  <c r="E149" i="133"/>
  <c r="E148" i="133"/>
  <c r="E147" i="133"/>
  <c r="E145" i="133"/>
  <c r="E144" i="133"/>
  <c r="E143" i="133"/>
  <c r="E140" i="133" s="1"/>
  <c r="E142" i="133"/>
  <c r="E141" i="133"/>
  <c r="E139" i="133"/>
  <c r="E138" i="133"/>
  <c r="E137" i="133"/>
  <c r="E136" i="133"/>
  <c r="E135" i="133"/>
  <c r="E134" i="133"/>
  <c r="E133" i="133" s="1"/>
  <c r="E132" i="133"/>
  <c r="E131" i="133"/>
  <c r="E130" i="133"/>
  <c r="E129" i="133"/>
  <c r="E127" i="133"/>
  <c r="E126" i="133"/>
  <c r="E125" i="133"/>
  <c r="E124" i="133"/>
  <c r="E123" i="133"/>
  <c r="E122" i="133"/>
  <c r="E121" i="133"/>
  <c r="E120" i="133"/>
  <c r="E119" i="133"/>
  <c r="E118" i="133"/>
  <c r="E117" i="133"/>
  <c r="E114" i="133" s="1"/>
  <c r="E128" i="133" s="1"/>
  <c r="E116" i="133"/>
  <c r="E115" i="133"/>
  <c r="E113" i="133"/>
  <c r="E112" i="133"/>
  <c r="E111" i="133"/>
  <c r="E110" i="133"/>
  <c r="E109" i="133"/>
  <c r="E108" i="133"/>
  <c r="E107" i="133"/>
  <c r="E106" i="133"/>
  <c r="E105" i="133"/>
  <c r="E104" i="133"/>
  <c r="E103" i="133"/>
  <c r="E102" i="133"/>
  <c r="E101" i="133"/>
  <c r="E100" i="133"/>
  <c r="E99" i="133"/>
  <c r="E98" i="133"/>
  <c r="E97" i="133"/>
  <c r="E96" i="133"/>
  <c r="E95" i="133"/>
  <c r="E94" i="133"/>
  <c r="E88" i="133"/>
  <c r="E87" i="133"/>
  <c r="E86" i="133"/>
  <c r="E85" i="133"/>
  <c r="E84" i="133"/>
  <c r="E83" i="133"/>
  <c r="E82" i="133" s="1"/>
  <c r="E81" i="133"/>
  <c r="E80" i="133"/>
  <c r="E79" i="133"/>
  <c r="E78" i="133" s="1"/>
  <c r="E77" i="133"/>
  <c r="E76" i="133"/>
  <c r="E75" i="133"/>
  <c r="E74" i="133"/>
  <c r="E73" i="133"/>
  <c r="E72" i="133"/>
  <c r="E71" i="133"/>
  <c r="E70" i="133" s="1"/>
  <c r="E69" i="133"/>
  <c r="E68" i="133"/>
  <c r="E67" i="133"/>
  <c r="E66" i="133"/>
  <c r="E64" i="133"/>
  <c r="E63" i="133"/>
  <c r="E62" i="133"/>
  <c r="E61" i="133"/>
  <c r="E60" i="133" s="1"/>
  <c r="E59" i="133"/>
  <c r="E58" i="133"/>
  <c r="E57" i="133"/>
  <c r="E56" i="133"/>
  <c r="E55" i="133" s="1"/>
  <c r="E54" i="133"/>
  <c r="E53" i="133"/>
  <c r="E52" i="133"/>
  <c r="E51" i="133"/>
  <c r="E50" i="133"/>
  <c r="E49" i="133" s="1"/>
  <c r="E48" i="133"/>
  <c r="E47" i="133"/>
  <c r="E46" i="133"/>
  <c r="E45" i="133"/>
  <c r="E44" i="133"/>
  <c r="E43" i="133"/>
  <c r="E42" i="133"/>
  <c r="E41" i="133"/>
  <c r="E40" i="133"/>
  <c r="E39" i="133"/>
  <c r="E38" i="133"/>
  <c r="E36" i="133"/>
  <c r="E35" i="133"/>
  <c r="E34" i="133"/>
  <c r="E33" i="133"/>
  <c r="E32" i="133"/>
  <c r="E31" i="133"/>
  <c r="E30" i="133"/>
  <c r="E28" i="133"/>
  <c r="E27" i="133"/>
  <c r="E26" i="133"/>
  <c r="E25" i="133"/>
  <c r="E24" i="133"/>
  <c r="E23" i="133"/>
  <c r="E22" i="133"/>
  <c r="E21" i="133"/>
  <c r="E20" i="133"/>
  <c r="E19" i="133"/>
  <c r="E18" i="133"/>
  <c r="E17" i="133"/>
  <c r="E16" i="133"/>
  <c r="E15" i="133" s="1"/>
  <c r="E14" i="133"/>
  <c r="E13" i="133"/>
  <c r="E12" i="133"/>
  <c r="E11" i="133"/>
  <c r="E10" i="133"/>
  <c r="D29" i="133"/>
  <c r="C29" i="133"/>
  <c r="E30" i="3"/>
  <c r="E153" i="3"/>
  <c r="E152" i="3"/>
  <c r="E88" i="3"/>
  <c r="E87" i="3"/>
  <c r="E158" i="3"/>
  <c r="E157" i="3"/>
  <c r="E151" i="3"/>
  <c r="E150" i="3"/>
  <c r="E149" i="3"/>
  <c r="E148" i="3"/>
  <c r="E147" i="3"/>
  <c r="E145" i="3"/>
  <c r="E144" i="3"/>
  <c r="E143" i="3"/>
  <c r="E142" i="3"/>
  <c r="E141" i="3"/>
  <c r="E139" i="3"/>
  <c r="E138" i="3"/>
  <c r="E137" i="3"/>
  <c r="E136" i="3"/>
  <c r="E135" i="3"/>
  <c r="E134" i="3"/>
  <c r="E132" i="3"/>
  <c r="E131" i="3"/>
  <c r="E130" i="3"/>
  <c r="E129" i="3" s="1"/>
  <c r="E154" i="3" s="1"/>
  <c r="E127" i="3"/>
  <c r="E126" i="3"/>
  <c r="E125" i="3"/>
  <c r="E124" i="3"/>
  <c r="E123" i="3"/>
  <c r="E122" i="3"/>
  <c r="E121" i="3"/>
  <c r="E120" i="3"/>
  <c r="E119" i="3"/>
  <c r="E118" i="3"/>
  <c r="E117" i="3"/>
  <c r="E116" i="3"/>
  <c r="E115" i="3"/>
  <c r="E113" i="3"/>
  <c r="E112" i="3"/>
  <c r="E111" i="3"/>
  <c r="E110" i="3"/>
  <c r="E109" i="3"/>
  <c r="E108" i="3"/>
  <c r="E107" i="3"/>
  <c r="E106" i="3"/>
  <c r="E105" i="3"/>
  <c r="E104" i="3"/>
  <c r="E103" i="3"/>
  <c r="E102" i="3"/>
  <c r="E101" i="3"/>
  <c r="E100" i="3"/>
  <c r="E99" i="3"/>
  <c r="E98" i="3"/>
  <c r="E97" i="3"/>
  <c r="E96" i="3"/>
  <c r="E95" i="3"/>
  <c r="E94" i="3"/>
  <c r="E86" i="3"/>
  <c r="E85" i="3"/>
  <c r="E84" i="3"/>
  <c r="E83" i="3"/>
  <c r="E81" i="3"/>
  <c r="E80" i="3"/>
  <c r="E79" i="3"/>
  <c r="E77" i="3"/>
  <c r="E76" i="3"/>
  <c r="E74" i="3"/>
  <c r="E73" i="3"/>
  <c r="E72" i="3"/>
  <c r="E71" i="3"/>
  <c r="E69" i="3"/>
  <c r="E68" i="3"/>
  <c r="E67" i="3"/>
  <c r="E64" i="3"/>
  <c r="E63" i="3"/>
  <c r="E62" i="3"/>
  <c r="E61" i="3"/>
  <c r="E59" i="3"/>
  <c r="E58" i="3"/>
  <c r="E57" i="3"/>
  <c r="E56" i="3"/>
  <c r="E54" i="3"/>
  <c r="E53" i="3"/>
  <c r="E52" i="3"/>
  <c r="E51" i="3"/>
  <c r="E50" i="3"/>
  <c r="E49" i="3" s="1"/>
  <c r="E48" i="3"/>
  <c r="E47" i="3"/>
  <c r="E46" i="3"/>
  <c r="E45" i="3"/>
  <c r="E44" i="3"/>
  <c r="E43" i="3"/>
  <c r="E42" i="3"/>
  <c r="E41" i="3"/>
  <c r="E40" i="3"/>
  <c r="E39" i="3"/>
  <c r="E38" i="3"/>
  <c r="E36" i="3"/>
  <c r="E35" i="3"/>
  <c r="E34" i="3"/>
  <c r="E33" i="3"/>
  <c r="E32" i="3"/>
  <c r="E31" i="3"/>
  <c r="D29" i="3"/>
  <c r="C29" i="3"/>
  <c r="E26" i="3"/>
  <c r="E25" i="3"/>
  <c r="E24" i="3"/>
  <c r="E23" i="3"/>
  <c r="E21" i="3"/>
  <c r="E20" i="3"/>
  <c r="E19" i="3"/>
  <c r="E18" i="3"/>
  <c r="E17" i="3"/>
  <c r="E16" i="3"/>
  <c r="E15" i="3" s="1"/>
  <c r="E14" i="3"/>
  <c r="E13" i="3"/>
  <c r="E12" i="3"/>
  <c r="E11" i="3"/>
  <c r="E10" i="3"/>
  <c r="E9" i="3"/>
  <c r="G23" i="64"/>
  <c r="G22" i="64"/>
  <c r="G21" i="64"/>
  <c r="G20" i="64"/>
  <c r="G19" i="64"/>
  <c r="G18" i="64"/>
  <c r="G17" i="64"/>
  <c r="G16" i="64"/>
  <c r="G15" i="64"/>
  <c r="G14" i="64"/>
  <c r="G13" i="64"/>
  <c r="G12" i="64"/>
  <c r="G11" i="64"/>
  <c r="G10" i="64"/>
  <c r="G9" i="64"/>
  <c r="G8" i="64"/>
  <c r="G7" i="64"/>
  <c r="G6" i="64"/>
  <c r="F3" i="64"/>
  <c r="E3" i="64"/>
  <c r="I29" i="61"/>
  <c r="I28" i="61"/>
  <c r="I27" i="61"/>
  <c r="I26" i="61"/>
  <c r="I25" i="61"/>
  <c r="I24" i="61"/>
  <c r="I23" i="61"/>
  <c r="I22" i="61"/>
  <c r="I21" i="61"/>
  <c r="I20" i="61"/>
  <c r="I19" i="61"/>
  <c r="I18" i="61"/>
  <c r="I16" i="61"/>
  <c r="I15" i="61"/>
  <c r="I14" i="61"/>
  <c r="I13" i="61"/>
  <c r="I12" i="61"/>
  <c r="I11" i="61"/>
  <c r="I10" i="61"/>
  <c r="I9" i="61"/>
  <c r="I8" i="61"/>
  <c r="I7" i="61"/>
  <c r="I6" i="61"/>
  <c r="E29" i="61"/>
  <c r="E28" i="61"/>
  <c r="E27" i="61"/>
  <c r="E26" i="61"/>
  <c r="E25" i="61"/>
  <c r="E23" i="61"/>
  <c r="E22" i="61"/>
  <c r="E21" i="61"/>
  <c r="E20" i="61"/>
  <c r="E19" i="61"/>
  <c r="E7" i="61"/>
  <c r="E8" i="61"/>
  <c r="E9" i="61"/>
  <c r="E10" i="61"/>
  <c r="E11" i="61"/>
  <c r="E12" i="61"/>
  <c r="E13" i="61"/>
  <c r="E14" i="61"/>
  <c r="E15" i="61"/>
  <c r="E16" i="61"/>
  <c r="E6" i="61"/>
  <c r="I28" i="73"/>
  <c r="I27" i="73"/>
  <c r="I26" i="73"/>
  <c r="I25" i="73"/>
  <c r="I24" i="73"/>
  <c r="I23" i="73"/>
  <c r="I22" i="73"/>
  <c r="I21" i="73"/>
  <c r="I20" i="73"/>
  <c r="I19" i="73"/>
  <c r="I7" i="73"/>
  <c r="I8" i="73"/>
  <c r="I9" i="73"/>
  <c r="I10" i="73"/>
  <c r="I11" i="73"/>
  <c r="I12" i="73"/>
  <c r="I13" i="73"/>
  <c r="I14" i="73"/>
  <c r="I15" i="73"/>
  <c r="I16" i="73"/>
  <c r="I17" i="73"/>
  <c r="I6" i="73"/>
  <c r="E28" i="73"/>
  <c r="E27" i="73"/>
  <c r="E26" i="73"/>
  <c r="E24" i="73"/>
  <c r="E25" i="73"/>
  <c r="E21" i="73"/>
  <c r="E22" i="73"/>
  <c r="E23" i="73"/>
  <c r="E20" i="73"/>
  <c r="E7" i="73"/>
  <c r="E8" i="73"/>
  <c r="E9" i="73"/>
  <c r="E10" i="73"/>
  <c r="E11" i="73"/>
  <c r="E12" i="73"/>
  <c r="E13" i="73"/>
  <c r="E14" i="73"/>
  <c r="E15" i="73"/>
  <c r="E16" i="73"/>
  <c r="E6" i="73"/>
  <c r="E154" i="131"/>
  <c r="E153" i="131"/>
  <c r="E152" i="131"/>
  <c r="E151" i="131"/>
  <c r="E150" i="131"/>
  <c r="E149" i="131"/>
  <c r="E148" i="131"/>
  <c r="E147" i="131"/>
  <c r="E146" i="131"/>
  <c r="E145" i="131"/>
  <c r="E144" i="131"/>
  <c r="E142" i="131" s="1"/>
  <c r="E143" i="131"/>
  <c r="E141" i="131"/>
  <c r="E140" i="131"/>
  <c r="E139" i="131"/>
  <c r="E138" i="131"/>
  <c r="E137" i="131"/>
  <c r="E136" i="131"/>
  <c r="E135" i="131" s="1"/>
  <c r="E134" i="131"/>
  <c r="E133" i="131"/>
  <c r="E132" i="131"/>
  <c r="E131" i="131" s="1"/>
  <c r="E129" i="131"/>
  <c r="E128" i="131"/>
  <c r="E127" i="131"/>
  <c r="E126" i="131"/>
  <c r="E125" i="131"/>
  <c r="E124" i="131"/>
  <c r="E123" i="131"/>
  <c r="E122" i="131"/>
  <c r="E121" i="131"/>
  <c r="E120" i="131"/>
  <c r="E119" i="131"/>
  <c r="E118" i="131"/>
  <c r="E117" i="131"/>
  <c r="E116" i="131"/>
  <c r="E115" i="131"/>
  <c r="E114" i="131"/>
  <c r="E113" i="131"/>
  <c r="E112" i="131"/>
  <c r="E111" i="131"/>
  <c r="E110" i="131"/>
  <c r="E109" i="131"/>
  <c r="E108" i="131"/>
  <c r="E107" i="131"/>
  <c r="E106" i="131"/>
  <c r="E105" i="131"/>
  <c r="E104" i="131"/>
  <c r="E103" i="131"/>
  <c r="E102" i="131"/>
  <c r="E101" i="131"/>
  <c r="E100" i="131"/>
  <c r="E99" i="131"/>
  <c r="E98" i="131"/>
  <c r="E97" i="131"/>
  <c r="E96" i="131"/>
  <c r="E95" i="131" s="1"/>
  <c r="E130" i="131" s="1"/>
  <c r="E86" i="131"/>
  <c r="E85" i="131"/>
  <c r="E84" i="131"/>
  <c r="E83" i="131"/>
  <c r="E82" i="131"/>
  <c r="E81" i="131"/>
  <c r="E80" i="131" s="1"/>
  <c r="E79" i="131"/>
  <c r="E78" i="131"/>
  <c r="E77" i="131"/>
  <c r="E76" i="131" s="1"/>
  <c r="E75" i="131"/>
  <c r="E74" i="131"/>
  <c r="E73" i="131"/>
  <c r="E72" i="131"/>
  <c r="E71" i="131"/>
  <c r="E70" i="131"/>
  <c r="E69" i="131"/>
  <c r="E68" i="131" s="1"/>
  <c r="E67" i="131"/>
  <c r="E66" i="131"/>
  <c r="E65" i="131"/>
  <c r="E64" i="131" s="1"/>
  <c r="E87" i="131" s="1"/>
  <c r="E62" i="131"/>
  <c r="E61" i="131"/>
  <c r="E60" i="131"/>
  <c r="E59" i="131"/>
  <c r="E58" i="131"/>
  <c r="E57" i="131"/>
  <c r="E56" i="131"/>
  <c r="E53" i="131" s="1"/>
  <c r="E55" i="131"/>
  <c r="E54" i="131"/>
  <c r="E52" i="131"/>
  <c r="E51" i="131"/>
  <c r="E50" i="131"/>
  <c r="E49" i="131"/>
  <c r="E48" i="131"/>
  <c r="E47" i="131" s="1"/>
  <c r="E46" i="131"/>
  <c r="E45" i="131"/>
  <c r="E44" i="131"/>
  <c r="E43" i="131"/>
  <c r="E42" i="131"/>
  <c r="E41" i="131"/>
  <c r="E40" i="131"/>
  <c r="E39" i="131"/>
  <c r="E38" i="131"/>
  <c r="E37" i="131"/>
  <c r="E36" i="131"/>
  <c r="E35" i="131" s="1"/>
  <c r="E34" i="131"/>
  <c r="E33" i="131"/>
  <c r="E32" i="131"/>
  <c r="E31" i="131"/>
  <c r="E30" i="131"/>
  <c r="E29" i="131"/>
  <c r="E26" i="131"/>
  <c r="E25" i="131"/>
  <c r="E24" i="131"/>
  <c r="E23" i="131"/>
  <c r="E22" i="131"/>
  <c r="E21" i="131"/>
  <c r="E20" i="131" s="1"/>
  <c r="E19" i="131"/>
  <c r="E18" i="131"/>
  <c r="E17" i="131"/>
  <c r="E16" i="131"/>
  <c r="E15" i="131"/>
  <c r="E14" i="131"/>
  <c r="E13" i="131" s="1"/>
  <c r="E12" i="131"/>
  <c r="E11" i="131"/>
  <c r="E10" i="131"/>
  <c r="E9" i="131"/>
  <c r="E8" i="131"/>
  <c r="E7" i="131"/>
  <c r="E6" i="131"/>
  <c r="D28" i="131"/>
  <c r="E28" i="131" s="1"/>
  <c r="E27" i="131" s="1"/>
  <c r="D27" i="131"/>
  <c r="C27" i="131"/>
  <c r="E154" i="130"/>
  <c r="E153" i="130"/>
  <c r="E152" i="130"/>
  <c r="E151" i="130"/>
  <c r="E150" i="130"/>
  <c r="E149" i="130"/>
  <c r="E148" i="130"/>
  <c r="E147" i="130" s="1"/>
  <c r="E146" i="130"/>
  <c r="E145" i="130"/>
  <c r="E144" i="130"/>
  <c r="E143" i="130"/>
  <c r="E142" i="130" s="1"/>
  <c r="E141" i="130"/>
  <c r="E140" i="130"/>
  <c r="E139" i="130"/>
  <c r="E138" i="130"/>
  <c r="E137" i="130"/>
  <c r="E136" i="130"/>
  <c r="E135" i="130" s="1"/>
  <c r="E134" i="130"/>
  <c r="E133" i="130"/>
  <c r="E132" i="130"/>
  <c r="E131" i="130" s="1"/>
  <c r="E129" i="130"/>
  <c r="E128" i="130"/>
  <c r="E127" i="130"/>
  <c r="E126" i="130"/>
  <c r="E125" i="130"/>
  <c r="E124" i="130"/>
  <c r="E123" i="130"/>
  <c r="E122" i="130"/>
  <c r="E121" i="130"/>
  <c r="E120" i="130"/>
  <c r="E119" i="130"/>
  <c r="E118" i="130"/>
  <c r="E117" i="130"/>
  <c r="E116" i="130"/>
  <c r="E115" i="130"/>
  <c r="E114" i="130"/>
  <c r="E113" i="130"/>
  <c r="E112" i="130"/>
  <c r="E111" i="130"/>
  <c r="E110" i="130"/>
  <c r="E109" i="130"/>
  <c r="E108" i="130"/>
  <c r="E107" i="130"/>
  <c r="E106" i="130"/>
  <c r="E105" i="130"/>
  <c r="E104" i="130"/>
  <c r="E103" i="130"/>
  <c r="E102" i="130"/>
  <c r="E101" i="130"/>
  <c r="E100" i="130"/>
  <c r="E99" i="130"/>
  <c r="E98" i="130"/>
  <c r="E97" i="130"/>
  <c r="E96" i="130"/>
  <c r="E95" i="130" s="1"/>
  <c r="E130" i="130" s="1"/>
  <c r="E86" i="130"/>
  <c r="E85" i="130"/>
  <c r="E84" i="130"/>
  <c r="E83" i="130"/>
  <c r="E82" i="130"/>
  <c r="E80" i="130" s="1"/>
  <c r="E81" i="130"/>
  <c r="E79" i="130"/>
  <c r="E78" i="130"/>
  <c r="E77" i="130"/>
  <c r="E76" i="130"/>
  <c r="E75" i="130"/>
  <c r="E74" i="130"/>
  <c r="E73" i="130" s="1"/>
  <c r="E72" i="130"/>
  <c r="E71" i="130"/>
  <c r="E70" i="130"/>
  <c r="E69" i="130"/>
  <c r="E68" i="130"/>
  <c r="E67" i="130"/>
  <c r="E66" i="130"/>
  <c r="E65" i="130"/>
  <c r="E64" i="130" s="1"/>
  <c r="E87" i="130" s="1"/>
  <c r="E62" i="130"/>
  <c r="E61" i="130"/>
  <c r="E60" i="130"/>
  <c r="E59" i="130"/>
  <c r="E58" i="130" s="1"/>
  <c r="E57" i="130"/>
  <c r="E56" i="130"/>
  <c r="E55" i="130"/>
  <c r="E54" i="130"/>
  <c r="E53" i="130"/>
  <c r="E52" i="130"/>
  <c r="E51" i="130"/>
  <c r="E50" i="130"/>
  <c r="E49" i="130"/>
  <c r="E48" i="130"/>
  <c r="E47" i="130" s="1"/>
  <c r="E46" i="130"/>
  <c r="E45" i="130"/>
  <c r="E44" i="130"/>
  <c r="E43" i="130"/>
  <c r="E42" i="130"/>
  <c r="E41" i="130"/>
  <c r="E40" i="130"/>
  <c r="E39" i="130"/>
  <c r="E38" i="130"/>
  <c r="E37" i="130"/>
  <c r="E36" i="130"/>
  <c r="E35" i="130"/>
  <c r="E34" i="130"/>
  <c r="E33" i="130"/>
  <c r="E32" i="130"/>
  <c r="E31" i="130"/>
  <c r="E30" i="130"/>
  <c r="E29" i="130"/>
  <c r="E26" i="130"/>
  <c r="E25" i="130"/>
  <c r="E24" i="130"/>
  <c r="E23" i="130"/>
  <c r="E22" i="130"/>
  <c r="E21" i="130"/>
  <c r="E20" i="130" s="1"/>
  <c r="E19" i="130"/>
  <c r="E18" i="130"/>
  <c r="E17" i="130"/>
  <c r="E16" i="130"/>
  <c r="E15" i="130"/>
  <c r="E14" i="130"/>
  <c r="E13" i="130" s="1"/>
  <c r="E12" i="130"/>
  <c r="E11" i="130"/>
  <c r="E10" i="130"/>
  <c r="E9" i="130"/>
  <c r="E8" i="130"/>
  <c r="E7" i="130"/>
  <c r="E6" i="130" s="1"/>
  <c r="E63" i="130" s="1"/>
  <c r="D28" i="130"/>
  <c r="E28" i="130" s="1"/>
  <c r="E27" i="130" s="1"/>
  <c r="D27" i="130"/>
  <c r="C27" i="130"/>
  <c r="A31" i="75"/>
  <c r="A37" i="75"/>
  <c r="A19" i="75"/>
  <c r="A13" i="75"/>
  <c r="A10" i="76" s="1"/>
  <c r="D51" i="141"/>
  <c r="C51" i="141"/>
  <c r="D45" i="141"/>
  <c r="D57" i="141" s="1"/>
  <c r="C45" i="141"/>
  <c r="C57" i="141" s="1"/>
  <c r="D37" i="141"/>
  <c r="C37" i="141"/>
  <c r="D30" i="141"/>
  <c r="C30" i="141"/>
  <c r="E30" i="141"/>
  <c r="D26" i="141"/>
  <c r="C26" i="141"/>
  <c r="D20" i="141"/>
  <c r="D36" i="141" s="1"/>
  <c r="C20" i="141"/>
  <c r="D8" i="141"/>
  <c r="C8" i="141"/>
  <c r="C36" i="141"/>
  <c r="C41" i="141" s="1"/>
  <c r="D51" i="140"/>
  <c r="C51" i="140"/>
  <c r="D45" i="140"/>
  <c r="D57" i="140" s="1"/>
  <c r="C45" i="140"/>
  <c r="C57" i="140" s="1"/>
  <c r="D37" i="140"/>
  <c r="C37" i="140"/>
  <c r="D30" i="140"/>
  <c r="E30" i="140" s="1"/>
  <c r="C30" i="140"/>
  <c r="D26" i="140"/>
  <c r="C26" i="140"/>
  <c r="D20" i="140"/>
  <c r="C20" i="140"/>
  <c r="D8" i="140"/>
  <c r="D36" i="140"/>
  <c r="D41" i="140" s="1"/>
  <c r="C8" i="140"/>
  <c r="C36" i="140" s="1"/>
  <c r="D45" i="105"/>
  <c r="D51" i="105"/>
  <c r="D57" i="105"/>
  <c r="D8" i="105"/>
  <c r="D36" i="105"/>
  <c r="D20" i="105"/>
  <c r="D26" i="105"/>
  <c r="D30" i="105"/>
  <c r="D37" i="105"/>
  <c r="D52" i="138"/>
  <c r="C52" i="138"/>
  <c r="D46" i="138"/>
  <c r="C46" i="138"/>
  <c r="D38" i="138"/>
  <c r="C38" i="138"/>
  <c r="D31" i="138"/>
  <c r="C31" i="138"/>
  <c r="D26" i="138"/>
  <c r="C26" i="138"/>
  <c r="D20" i="138"/>
  <c r="C20" i="138"/>
  <c r="D8" i="138"/>
  <c r="D37" i="138" s="1"/>
  <c r="D42" i="138" s="1"/>
  <c r="C8" i="138"/>
  <c r="C37" i="138" s="1"/>
  <c r="C42" i="138" s="1"/>
  <c r="D52" i="137"/>
  <c r="C52" i="137"/>
  <c r="D46" i="137"/>
  <c r="D58" i="137" s="1"/>
  <c r="C46" i="137"/>
  <c r="C58" i="137" s="1"/>
  <c r="D38" i="137"/>
  <c r="C38" i="137"/>
  <c r="D31" i="137"/>
  <c r="C31" i="137"/>
  <c r="D26" i="137"/>
  <c r="C26" i="137"/>
  <c r="D20" i="137"/>
  <c r="C20" i="137"/>
  <c r="D8" i="137"/>
  <c r="D37" i="137" s="1"/>
  <c r="D42" i="137" s="1"/>
  <c r="C8" i="137"/>
  <c r="C37" i="137"/>
  <c r="C42" i="137" s="1"/>
  <c r="D52" i="136"/>
  <c r="C52" i="136"/>
  <c r="D46" i="136"/>
  <c r="D58" i="136"/>
  <c r="C46" i="136"/>
  <c r="C58" i="136" s="1"/>
  <c r="D38" i="136"/>
  <c r="C38" i="136"/>
  <c r="D31" i="136"/>
  <c r="C31" i="136"/>
  <c r="D26" i="136"/>
  <c r="C26" i="136"/>
  <c r="D20" i="136"/>
  <c r="C20" i="136"/>
  <c r="C37" i="136" s="1"/>
  <c r="C42" i="136" s="1"/>
  <c r="D8" i="136"/>
  <c r="D37" i="136" s="1"/>
  <c r="D42" i="136" s="1"/>
  <c r="C8" i="136"/>
  <c r="D46" i="79"/>
  <c r="E46" i="79"/>
  <c r="D52" i="79"/>
  <c r="E52" i="79"/>
  <c r="D8" i="79"/>
  <c r="D37" i="79" s="1"/>
  <c r="D42" i="79" s="1"/>
  <c r="D20" i="79"/>
  <c r="E20" i="79"/>
  <c r="D26" i="79"/>
  <c r="E26" i="79"/>
  <c r="D31" i="79"/>
  <c r="E31" i="79"/>
  <c r="D38" i="79"/>
  <c r="E38" i="79"/>
  <c r="D146" i="135"/>
  <c r="C146" i="135"/>
  <c r="D140" i="135"/>
  <c r="C140" i="135"/>
  <c r="C154" i="135" s="1"/>
  <c r="D133" i="135"/>
  <c r="D154" i="135" s="1"/>
  <c r="C133" i="135"/>
  <c r="D129" i="135"/>
  <c r="C129" i="135"/>
  <c r="D114" i="135"/>
  <c r="C114" i="135"/>
  <c r="D93" i="135"/>
  <c r="D128" i="135" s="1"/>
  <c r="C93" i="135"/>
  <c r="C128" i="135" s="1"/>
  <c r="C155" i="135" s="1"/>
  <c r="D82" i="135"/>
  <c r="C82" i="135"/>
  <c r="D78" i="135"/>
  <c r="C78" i="135"/>
  <c r="D75" i="135"/>
  <c r="C75" i="135"/>
  <c r="D70" i="135"/>
  <c r="C70" i="135"/>
  <c r="D66" i="135"/>
  <c r="D89" i="135"/>
  <c r="C66" i="135"/>
  <c r="C89" i="135" s="1"/>
  <c r="D60" i="135"/>
  <c r="C60" i="135"/>
  <c r="D55" i="135"/>
  <c r="C55" i="135"/>
  <c r="D49" i="135"/>
  <c r="C49" i="135"/>
  <c r="D37" i="135"/>
  <c r="C37" i="135"/>
  <c r="D22" i="135"/>
  <c r="C22" i="135"/>
  <c r="D15" i="135"/>
  <c r="C15" i="135"/>
  <c r="D8" i="135"/>
  <c r="D65" i="135"/>
  <c r="C8" i="135"/>
  <c r="C65" i="135" s="1"/>
  <c r="D146" i="134"/>
  <c r="C146" i="134"/>
  <c r="D140" i="134"/>
  <c r="C140" i="134"/>
  <c r="D133" i="134"/>
  <c r="C133" i="134"/>
  <c r="C154" i="134" s="1"/>
  <c r="D129" i="134"/>
  <c r="D154" i="134" s="1"/>
  <c r="C129" i="134"/>
  <c r="D114" i="134"/>
  <c r="C114" i="134"/>
  <c r="D93" i="134"/>
  <c r="C93" i="134"/>
  <c r="C128" i="134" s="1"/>
  <c r="D82" i="134"/>
  <c r="C82" i="134"/>
  <c r="D78" i="134"/>
  <c r="C78" i="134"/>
  <c r="D75" i="134"/>
  <c r="C75" i="134"/>
  <c r="C89" i="134" s="1"/>
  <c r="D70" i="134"/>
  <c r="D89" i="134" s="1"/>
  <c r="C70" i="134"/>
  <c r="D66" i="134"/>
  <c r="C66" i="134"/>
  <c r="D60" i="134"/>
  <c r="C60" i="134"/>
  <c r="D55" i="134"/>
  <c r="C55" i="134"/>
  <c r="D49" i="134"/>
  <c r="C49" i="134"/>
  <c r="D37" i="134"/>
  <c r="C37" i="134"/>
  <c r="D22" i="134"/>
  <c r="C22" i="134"/>
  <c r="D15" i="134"/>
  <c r="D65" i="134" s="1"/>
  <c r="D90" i="134" s="1"/>
  <c r="C15" i="134"/>
  <c r="D8" i="134"/>
  <c r="C8" i="134"/>
  <c r="D146" i="133"/>
  <c r="C146" i="133"/>
  <c r="D140" i="133"/>
  <c r="C140" i="133"/>
  <c r="D133" i="133"/>
  <c r="C133" i="133"/>
  <c r="D129" i="133"/>
  <c r="C129" i="133"/>
  <c r="C154" i="133" s="1"/>
  <c r="D114" i="133"/>
  <c r="C114" i="133"/>
  <c r="C128" i="133" s="1"/>
  <c r="C155" i="133" s="1"/>
  <c r="D93" i="133"/>
  <c r="C93" i="133"/>
  <c r="D82" i="133"/>
  <c r="C82" i="133"/>
  <c r="D78" i="133"/>
  <c r="C78" i="133"/>
  <c r="D75" i="133"/>
  <c r="C75" i="133"/>
  <c r="D70" i="133"/>
  <c r="C70" i="133"/>
  <c r="D66" i="133"/>
  <c r="C66" i="133"/>
  <c r="D60" i="133"/>
  <c r="C60" i="133"/>
  <c r="D55" i="133"/>
  <c r="C55" i="133"/>
  <c r="D49" i="133"/>
  <c r="C49" i="133"/>
  <c r="D37" i="133"/>
  <c r="C37" i="133"/>
  <c r="D22" i="133"/>
  <c r="C22" i="133"/>
  <c r="D15" i="133"/>
  <c r="C15" i="133"/>
  <c r="C8" i="133"/>
  <c r="D93" i="3"/>
  <c r="D128" i="3" s="1"/>
  <c r="D155" i="3" s="1"/>
  <c r="D114" i="3"/>
  <c r="E114" i="3"/>
  <c r="D129" i="3"/>
  <c r="D133" i="3"/>
  <c r="E133" i="3"/>
  <c r="D140" i="3"/>
  <c r="E140" i="3"/>
  <c r="D146" i="3"/>
  <c r="E146" i="3"/>
  <c r="D8" i="3"/>
  <c r="D15" i="3"/>
  <c r="D22" i="3"/>
  <c r="E22" i="3"/>
  <c r="D37" i="3"/>
  <c r="D49" i="3"/>
  <c r="D55" i="3"/>
  <c r="E55" i="3"/>
  <c r="D60" i="3"/>
  <c r="E60" i="3"/>
  <c r="D66" i="3"/>
  <c r="E66" i="3"/>
  <c r="D70" i="3"/>
  <c r="D89" i="3" s="1"/>
  <c r="E70" i="3"/>
  <c r="D75" i="3"/>
  <c r="E75" i="3"/>
  <c r="D78" i="3"/>
  <c r="E78" i="3"/>
  <c r="D82" i="3"/>
  <c r="A4" i="76"/>
  <c r="A25" i="75"/>
  <c r="A22" i="76"/>
  <c r="A34" i="76"/>
  <c r="A28" i="76"/>
  <c r="A16" i="76"/>
  <c r="H17" i="61"/>
  <c r="I17" i="61"/>
  <c r="I31" i="61" s="1"/>
  <c r="H30" i="61"/>
  <c r="H31" i="61" s="1"/>
  <c r="I30" i="61"/>
  <c r="D37" i="76" s="1"/>
  <c r="D17" i="61"/>
  <c r="D18" i="61"/>
  <c r="D30" i="61" s="1"/>
  <c r="E18" i="61"/>
  <c r="D24" i="61"/>
  <c r="E24" i="61"/>
  <c r="E30" i="61"/>
  <c r="H18" i="73"/>
  <c r="H29" i="73"/>
  <c r="D31" i="76" s="1"/>
  <c r="I29" i="73"/>
  <c r="D18" i="73"/>
  <c r="D19" i="73"/>
  <c r="D29" i="73"/>
  <c r="E19" i="73"/>
  <c r="D24" i="73"/>
  <c r="D147" i="131"/>
  <c r="C147" i="131"/>
  <c r="D142" i="131"/>
  <c r="C142" i="131"/>
  <c r="D135" i="131"/>
  <c r="C135" i="131"/>
  <c r="D131" i="131"/>
  <c r="D155" i="131"/>
  <c r="C131" i="131"/>
  <c r="C155" i="131" s="1"/>
  <c r="D116" i="131"/>
  <c r="C116" i="131"/>
  <c r="D95" i="131"/>
  <c r="D130" i="131"/>
  <c r="D156" i="131" s="1"/>
  <c r="C95" i="131"/>
  <c r="C130" i="131" s="1"/>
  <c r="C156" i="131" s="1"/>
  <c r="C92" i="131"/>
  <c r="D80" i="131"/>
  <c r="C80" i="131"/>
  <c r="D76" i="131"/>
  <c r="C76" i="131"/>
  <c r="D73" i="131"/>
  <c r="C73" i="131"/>
  <c r="D68" i="131"/>
  <c r="C68" i="131"/>
  <c r="D64" i="131"/>
  <c r="D87" i="131" s="1"/>
  <c r="D161" i="131" s="1"/>
  <c r="C64" i="131"/>
  <c r="C87" i="131" s="1"/>
  <c r="C161" i="131" s="1"/>
  <c r="D58" i="131"/>
  <c r="C58" i="131"/>
  <c r="D53" i="131"/>
  <c r="C53" i="131"/>
  <c r="D47" i="131"/>
  <c r="C47" i="131"/>
  <c r="D35" i="131"/>
  <c r="C35" i="131"/>
  <c r="D20" i="131"/>
  <c r="C20" i="131"/>
  <c r="D13" i="131"/>
  <c r="C13" i="131"/>
  <c r="D6" i="131"/>
  <c r="D63" i="131" s="1"/>
  <c r="C6" i="131"/>
  <c r="C63" i="131" s="1"/>
  <c r="C3" i="131"/>
  <c r="D147" i="130"/>
  <c r="C147" i="130"/>
  <c r="D142" i="130"/>
  <c r="C142" i="130"/>
  <c r="D135" i="130"/>
  <c r="C135" i="130"/>
  <c r="C155" i="130" s="1"/>
  <c r="D131" i="130"/>
  <c r="D155" i="130" s="1"/>
  <c r="C131" i="130"/>
  <c r="D116" i="130"/>
  <c r="C116" i="130"/>
  <c r="D95" i="130"/>
  <c r="C95" i="130"/>
  <c r="C130" i="130" s="1"/>
  <c r="C92" i="130"/>
  <c r="D80" i="130"/>
  <c r="C80" i="130"/>
  <c r="D76" i="130"/>
  <c r="C76" i="130"/>
  <c r="D73" i="130"/>
  <c r="C73" i="130"/>
  <c r="D68" i="130"/>
  <c r="D87" i="130" s="1"/>
  <c r="C68" i="130"/>
  <c r="D64" i="130"/>
  <c r="C64" i="130"/>
  <c r="C87" i="130" s="1"/>
  <c r="D58" i="130"/>
  <c r="C58" i="130"/>
  <c r="D53" i="130"/>
  <c r="C53" i="130"/>
  <c r="D47" i="130"/>
  <c r="C47" i="130"/>
  <c r="D35" i="130"/>
  <c r="C35" i="130"/>
  <c r="D20" i="130"/>
  <c r="C20" i="130"/>
  <c r="D13" i="130"/>
  <c r="C13" i="130"/>
  <c r="D6" i="130"/>
  <c r="D63" i="130"/>
  <c r="C6" i="130"/>
  <c r="C63" i="130"/>
  <c r="C3" i="130"/>
  <c r="D4" i="61"/>
  <c r="H4" i="61" s="1"/>
  <c r="C18" i="73"/>
  <c r="C140" i="3"/>
  <c r="C154" i="3"/>
  <c r="C51" i="105"/>
  <c r="C45" i="105"/>
  <c r="C26" i="79"/>
  <c r="C146" i="3"/>
  <c r="C133" i="3"/>
  <c r="C93" i="3"/>
  <c r="G29" i="73"/>
  <c r="D3" i="64"/>
  <c r="C37" i="105"/>
  <c r="C30" i="105"/>
  <c r="E30" i="105" s="1"/>
  <c r="C26" i="105"/>
  <c r="C20" i="105"/>
  <c r="C8" i="105"/>
  <c r="C52" i="79"/>
  <c r="C38" i="79"/>
  <c r="C31" i="79"/>
  <c r="C20" i="79"/>
  <c r="C129" i="3"/>
  <c r="C114" i="3"/>
  <c r="C82" i="3"/>
  <c r="C78" i="3"/>
  <c r="C75" i="3"/>
  <c r="C70" i="3"/>
  <c r="C66" i="3"/>
  <c r="C60" i="3"/>
  <c r="C55" i="3"/>
  <c r="C49" i="3"/>
  <c r="C37" i="3"/>
  <c r="C22" i="3"/>
  <c r="C15" i="3"/>
  <c r="C8" i="3"/>
  <c r="G17" i="61"/>
  <c r="C17" i="61"/>
  <c r="C32" i="61" s="1"/>
  <c r="G30" i="61"/>
  <c r="C18" i="61"/>
  <c r="C30" i="61"/>
  <c r="G18" i="73"/>
  <c r="G30" i="73" s="1"/>
  <c r="D26" i="76" s="1"/>
  <c r="C19" i="73"/>
  <c r="C29" i="73" s="1"/>
  <c r="C24" i="61"/>
  <c r="C24" i="73"/>
  <c r="C46" i="79"/>
  <c r="C58" i="79" s="1"/>
  <c r="C8" i="79"/>
  <c r="C37" i="79"/>
  <c r="C42" i="79" s="1"/>
  <c r="B24" i="64"/>
  <c r="D24" i="64"/>
  <c r="F24" i="64"/>
  <c r="E45" i="141"/>
  <c r="E57" i="141" s="1"/>
  <c r="E38" i="136"/>
  <c r="C65" i="134"/>
  <c r="C90" i="134" s="1"/>
  <c r="E29" i="134"/>
  <c r="E82" i="3"/>
  <c r="G24" i="64"/>
  <c r="I4" i="73"/>
  <c r="C4" i="61"/>
  <c r="G4" i="61" s="1"/>
  <c r="I4" i="61"/>
  <c r="D4" i="73"/>
  <c r="H4" i="73"/>
  <c r="C36" i="105"/>
  <c r="C41" i="105" s="1"/>
  <c r="E41" i="105" s="1"/>
  <c r="D130" i="130"/>
  <c r="D156" i="130" s="1"/>
  <c r="D89" i="133"/>
  <c r="D128" i="134"/>
  <c r="C89" i="3"/>
  <c r="D25" i="76"/>
  <c r="E89" i="3"/>
  <c r="D90" i="135"/>
  <c r="D160" i="130"/>
  <c r="G31" i="61"/>
  <c r="C4" i="73"/>
  <c r="G4" i="73"/>
  <c r="E91" i="129"/>
  <c r="E159" i="129"/>
  <c r="D30" i="76"/>
  <c r="H32" i="61"/>
  <c r="E17" i="61"/>
  <c r="E31" i="61"/>
  <c r="I33" i="61" s="1"/>
  <c r="G32" i="61"/>
  <c r="D6" i="76"/>
  <c r="D12" i="76"/>
  <c r="D32" i="61"/>
  <c r="I18" i="73"/>
  <c r="D36" i="76"/>
  <c r="H30" i="73"/>
  <c r="D32" i="76" s="1"/>
  <c r="C31" i="73"/>
  <c r="D24" i="76"/>
  <c r="E29" i="73"/>
  <c r="D19" i="76" s="1"/>
  <c r="H31" i="73"/>
  <c r="G31" i="73"/>
  <c r="E18" i="73"/>
  <c r="D18" i="76" s="1"/>
  <c r="D30" i="73"/>
  <c r="H32" i="73" s="1"/>
  <c r="D31" i="73"/>
  <c r="D156" i="129"/>
  <c r="C161" i="129"/>
  <c r="D160" i="129"/>
  <c r="E36" i="139"/>
  <c r="C41" i="139"/>
  <c r="E41" i="139" s="1"/>
  <c r="C57" i="105"/>
  <c r="E45" i="105"/>
  <c r="D41" i="105"/>
  <c r="E8" i="105"/>
  <c r="D58" i="138"/>
  <c r="C58" i="138"/>
  <c r="E46" i="138"/>
  <c r="E38" i="138"/>
  <c r="D58" i="79"/>
  <c r="E58" i="79"/>
  <c r="E8" i="79"/>
  <c r="E37" i="79"/>
  <c r="E42" i="79"/>
  <c r="D154" i="3"/>
  <c r="C128" i="3"/>
  <c r="C155" i="3"/>
  <c r="E93" i="3"/>
  <c r="E128" i="3" s="1"/>
  <c r="E155" i="3" s="1"/>
  <c r="E37" i="3"/>
  <c r="E29" i="3"/>
  <c r="D65" i="3"/>
  <c r="D90" i="3" s="1"/>
  <c r="C65" i="3"/>
  <c r="C90" i="3" s="1"/>
  <c r="E8" i="3"/>
  <c r="D154" i="133"/>
  <c r="D128" i="133"/>
  <c r="E93" i="133"/>
  <c r="C89" i="133"/>
  <c r="E37" i="133"/>
  <c r="E29" i="133"/>
  <c r="C65" i="133"/>
  <c r="I30" i="73"/>
  <c r="I32" i="61"/>
  <c r="E32" i="61"/>
  <c r="I31" i="73"/>
  <c r="E31" i="73"/>
  <c r="E30" i="73"/>
  <c r="I32" i="73" s="1"/>
  <c r="E32" i="73"/>
  <c r="D155" i="133"/>
  <c r="C90" i="133"/>
  <c r="E9" i="133"/>
  <c r="E8" i="133" s="1"/>
  <c r="D8" i="133"/>
  <c r="D65" i="133" s="1"/>
  <c r="D90" i="133" s="1"/>
  <c r="B6" i="76"/>
  <c r="E6" i="76"/>
  <c r="D13" i="76" l="1"/>
  <c r="D31" i="61"/>
  <c r="C30" i="73"/>
  <c r="D7" i="76"/>
  <c r="E156" i="131"/>
  <c r="E154" i="133"/>
  <c r="E65" i="135"/>
  <c r="E90" i="135" s="1"/>
  <c r="E89" i="135"/>
  <c r="D38" i="76"/>
  <c r="D155" i="134"/>
  <c r="D155" i="135"/>
  <c r="E36" i="141"/>
  <c r="E37" i="141" s="1"/>
  <c r="D41" i="141"/>
  <c r="E155" i="133"/>
  <c r="E63" i="129"/>
  <c r="B36" i="76"/>
  <c r="E36" i="76" s="1"/>
  <c r="E87" i="143"/>
  <c r="C90" i="135"/>
  <c r="C155" i="134"/>
  <c r="E63" i="131"/>
  <c r="E155" i="131"/>
  <c r="E154" i="134"/>
  <c r="E37" i="137"/>
  <c r="E42" i="137" s="1"/>
  <c r="E155" i="129"/>
  <c r="E156" i="129" s="1"/>
  <c r="E155" i="143"/>
  <c r="B37" i="76" s="1"/>
  <c r="E37" i="76" s="1"/>
  <c r="C88" i="130"/>
  <c r="C161" i="130"/>
  <c r="C88" i="131"/>
  <c r="C160" i="131"/>
  <c r="E89" i="133"/>
  <c r="C160" i="143"/>
  <c r="B24" i="76"/>
  <c r="E24" i="76" s="1"/>
  <c r="C156" i="143"/>
  <c r="B26" i="76" s="1"/>
  <c r="E26" i="76" s="1"/>
  <c r="B13" i="76"/>
  <c r="E13" i="76" s="1"/>
  <c r="D161" i="143"/>
  <c r="E63" i="143"/>
  <c r="D88" i="131"/>
  <c r="D160" i="131"/>
  <c r="E160" i="130"/>
  <c r="E88" i="130"/>
  <c r="E155" i="130"/>
  <c r="E156" i="130" s="1"/>
  <c r="E37" i="138"/>
  <c r="E42" i="138" s="1"/>
  <c r="E87" i="129"/>
  <c r="E31" i="76"/>
  <c r="B30" i="76"/>
  <c r="E30" i="76" s="1"/>
  <c r="D156" i="143"/>
  <c r="B32" i="76" s="1"/>
  <c r="E32" i="76" s="1"/>
  <c r="B7" i="76"/>
  <c r="E7" i="76" s="1"/>
  <c r="C88" i="143"/>
  <c r="B8" i="76" s="1"/>
  <c r="C161" i="143"/>
  <c r="D160" i="143"/>
  <c r="D88" i="143"/>
  <c r="B14" i="76" s="1"/>
  <c r="B12" i="76"/>
  <c r="E12" i="76" s="1"/>
  <c r="E161" i="131"/>
  <c r="E57" i="139"/>
  <c r="C160" i="129"/>
  <c r="C88" i="129"/>
  <c r="D161" i="130"/>
  <c r="D88" i="130"/>
  <c r="E65" i="3"/>
  <c r="E90" i="3" s="1"/>
  <c r="E91" i="130"/>
  <c r="E159" i="130" s="1"/>
  <c r="E2" i="131"/>
  <c r="E37" i="139"/>
  <c r="E41" i="141"/>
  <c r="E38" i="141" s="1"/>
  <c r="C156" i="130"/>
  <c r="C160" i="130"/>
  <c r="C41" i="140"/>
  <c r="E41" i="140" s="1"/>
  <c r="E38" i="140" s="1"/>
  <c r="E36" i="140"/>
  <c r="E37" i="140" s="1"/>
  <c r="E65" i="133"/>
  <c r="E90" i="133" s="1"/>
  <c r="E37" i="136"/>
  <c r="E42" i="136" s="1"/>
  <c r="D161" i="129"/>
  <c r="D88" i="129"/>
  <c r="E33" i="61"/>
  <c r="C31" i="61"/>
  <c r="D20" i="76"/>
  <c r="D32" i="73"/>
  <c r="E36" i="105"/>
  <c r="E37" i="105" s="1"/>
  <c r="D14" i="76"/>
  <c r="E91" i="131" l="1"/>
  <c r="E159" i="131" s="1"/>
  <c r="I2" i="73"/>
  <c r="I2" i="61" s="1"/>
  <c r="G2" i="63" s="1"/>
  <c r="G2" i="64" s="1"/>
  <c r="E4" i="3" s="1"/>
  <c r="E4" i="133" s="1"/>
  <c r="E4" i="134" s="1"/>
  <c r="E4" i="135" s="1"/>
  <c r="E4" i="79" s="1"/>
  <c r="E4" i="138" s="1"/>
  <c r="E4" i="137" s="1"/>
  <c r="E4" i="136" s="1"/>
  <c r="E4" i="105" s="1"/>
  <c r="E4" i="139" s="1"/>
  <c r="E4" i="140" s="1"/>
  <c r="E4" i="141" s="1"/>
  <c r="E161" i="143"/>
  <c r="B19" i="76"/>
  <c r="E19" i="76" s="1"/>
  <c r="E161" i="130"/>
  <c r="E161" i="129"/>
  <c r="B18" i="76"/>
  <c r="E18" i="76" s="1"/>
  <c r="E88" i="143"/>
  <c r="B20" i="76" s="1"/>
  <c r="E20" i="76" s="1"/>
  <c r="E160" i="143"/>
  <c r="E160" i="129"/>
  <c r="E88" i="129"/>
  <c r="G33" i="61"/>
  <c r="C33" i="61"/>
  <c r="E160" i="131"/>
  <c r="E88" i="131"/>
  <c r="E8" i="76"/>
  <c r="G32" i="73"/>
  <c r="C32" i="73"/>
  <c r="D8" i="76"/>
  <c r="E156" i="143"/>
  <c r="B38" i="76" s="1"/>
  <c r="E38" i="76" s="1"/>
  <c r="D33" i="61"/>
  <c r="H33" i="61"/>
  <c r="E14" i="76"/>
</calcChain>
</file>

<file path=xl/sharedStrings.xml><?xml version="1.0" encoding="utf-8"?>
<sst xmlns="http://schemas.openxmlformats.org/spreadsheetml/2006/main" count="3739" uniqueCount="521">
  <si>
    <t>Beruházási (felhalmozási) kiadások előirányzata beruházásonként</t>
  </si>
  <si>
    <t>Felújítási kiadások előirányzata felújításonként</t>
  </si>
  <si>
    <t>Vállalkozási maradvány igénybevétele</t>
  </si>
  <si>
    <t>Felhalmozási bevételek</t>
  </si>
  <si>
    <t>Finanszírozási kiadások</t>
  </si>
  <si>
    <t>B E V É T E L E K</t>
  </si>
  <si>
    <t>Bevételi jogcím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</si>
  <si>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</si>
  <si>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</si>
  <si>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</si>
  <si>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</si>
  <si>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</si>
  <si>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</si>
  <si>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</si>
  <si>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</si>
  <si>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</si>
  <si>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</si>
  <si>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</si>
  <si>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</si>
  <si>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</si>
  <si>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</si>
  <si>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</si>
  <si>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</si>
  <si>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</si>
  <si>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</si>
  <si>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</si>
  <si>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</si>
  <si>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</si>
  <si>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</si>
  <si>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</si>
  <si>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</si>
  <si>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</si>
  <si>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</si>
  <si>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</si>
  <si>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</si>
  <si>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K I A D Á S O K</t>
  </si>
  <si>
    <t>Személyi  juttatások</t>
  </si>
  <si>
    <t>Tartalékok</t>
  </si>
  <si>
    <t>01</t>
  </si>
  <si>
    <t>Bevételek</t>
  </si>
  <si>
    <t>Kiadások</t>
  </si>
  <si>
    <t>Egyéb fejlesztési célú kiadások</t>
  </si>
  <si>
    <t>02</t>
  </si>
  <si>
    <t>03</t>
  </si>
  <si>
    <t>Megnevezés</t>
  </si>
  <si>
    <t>Személyi juttatások</t>
  </si>
  <si>
    <t>ÖSSZESEN:</t>
  </si>
  <si>
    <t>Beruházás  megnevezése</t>
  </si>
  <si>
    <t>Teljes költség</t>
  </si>
  <si>
    <t>Kivitelezés kezdési és befejezési éve</t>
  </si>
  <si>
    <t>Felújítás  megnevezése</t>
  </si>
  <si>
    <t>Sor-
szám</t>
  </si>
  <si>
    <t>3.1.</t>
  </si>
  <si>
    <t>3.2.</t>
  </si>
  <si>
    <t>3.3.</t>
  </si>
  <si>
    <t>3.4.</t>
  </si>
  <si>
    <t>5.1.</t>
  </si>
  <si>
    <t>5.2.</t>
  </si>
  <si>
    <t>5.3.</t>
  </si>
  <si>
    <t>6.1.</t>
  </si>
  <si>
    <t>6.2.</t>
  </si>
  <si>
    <t>7.1.</t>
  </si>
  <si>
    <t>7.2.</t>
  </si>
  <si>
    <t>1.1.</t>
  </si>
  <si>
    <t>1.2.</t>
  </si>
  <si>
    <t>1.3.</t>
  </si>
  <si>
    <t>1.4.</t>
  </si>
  <si>
    <t>1.6.</t>
  </si>
  <si>
    <t>1.7.</t>
  </si>
  <si>
    <t>2.1.</t>
  </si>
  <si>
    <t>2.2.</t>
  </si>
  <si>
    <t>2.3.</t>
  </si>
  <si>
    <t>2.4.</t>
  </si>
  <si>
    <t>2.5.</t>
  </si>
  <si>
    <t>1.5</t>
  </si>
  <si>
    <t>1.8.</t>
  </si>
  <si>
    <t>1.9.</t>
  </si>
  <si>
    <t>1.10.</t>
  </si>
  <si>
    <t>1.11.</t>
  </si>
  <si>
    <t>2.6.</t>
  </si>
  <si>
    <t>1.12.</t>
  </si>
  <si>
    <t>2.7.</t>
  </si>
  <si>
    <t>Dologi  kiadások</t>
  </si>
  <si>
    <t>1.5.</t>
  </si>
  <si>
    <t>11.1.</t>
  </si>
  <si>
    <t>11.2.</t>
  </si>
  <si>
    <t>1. sz. táblázat</t>
  </si>
  <si>
    <t>2. sz. táblázat</t>
  </si>
  <si>
    <t>3. sz. táblázat</t>
  </si>
  <si>
    <t>ELTÉRÉS</t>
  </si>
  <si>
    <t>Rövid lejáratú hitelek törlesztése</t>
  </si>
  <si>
    <t>Hosszú lejáratú hitelek törlesztése</t>
  </si>
  <si>
    <t>I. Működési célú bevételek és kiadások mérlege
(Önkormányzati szinten)</t>
  </si>
  <si>
    <t>II. Felhalmozási célú bevételek és kiadások mérlege
(Önkormányzati szinten)</t>
  </si>
  <si>
    <t>Költségvetési hiány:</t>
  </si>
  <si>
    <t>Költségvetési többlet:</t>
  </si>
  <si>
    <t>3.5.</t>
  </si>
  <si>
    <t>3.6.</t>
  </si>
  <si>
    <t xml:space="preserve">4. </t>
  </si>
  <si>
    <t>Közhatalmi bevételek</t>
  </si>
  <si>
    <t>5.4.</t>
  </si>
  <si>
    <t>5.5.</t>
  </si>
  <si>
    <t>5.6.</t>
  </si>
  <si>
    <t>5.7.</t>
  </si>
  <si>
    <t>5.8.</t>
  </si>
  <si>
    <t xml:space="preserve">7. </t>
  </si>
  <si>
    <t>8.1.</t>
  </si>
  <si>
    <t>8.2.</t>
  </si>
  <si>
    <t>Munkaadókat terhelő járulékok és szociális hozzájárulási adó</t>
  </si>
  <si>
    <t>Ellátottak pénzbeli juttatásai</t>
  </si>
  <si>
    <t>Egyéb működési célú kiadások</t>
  </si>
  <si>
    <t>1.13.</t>
  </si>
  <si>
    <t>Felújítások</t>
  </si>
  <si>
    <t>2.8.</t>
  </si>
  <si>
    <t>2.9.</t>
  </si>
  <si>
    <t>2.10.</t>
  </si>
  <si>
    <t>Értékpapír vásárlása, visszavásárlása</t>
  </si>
  <si>
    <t>Forgatási célú belföldi, külföldi értékpapírok vásárlása</t>
  </si>
  <si>
    <t>Betét elhelyezése</t>
  </si>
  <si>
    <t>Hitelek törlesztése</t>
  </si>
  <si>
    <t>Befektetési célú belföldi, külföldi értékpapírok vásárlása</t>
  </si>
  <si>
    <t>Feladat megnevezése</t>
  </si>
  <si>
    <t>Száma</t>
  </si>
  <si>
    <t>Közfoglalkoztatottak létszáma (fő)</t>
  </si>
  <si>
    <t xml:space="preserve">   Költségvetési maradvány igénybevétele </t>
  </si>
  <si>
    <t xml:space="preserve">   Vállalkozási maradvány igénybevétele </t>
  </si>
  <si>
    <t>Beruházások</t>
  </si>
  <si>
    <t>8.3.</t>
  </si>
  <si>
    <t>Egyéb felhalmozási kiadások</t>
  </si>
  <si>
    <t xml:space="preserve">   Betét visszavonásából származó bevétel </t>
  </si>
  <si>
    <t xml:space="preserve">   Egyéb belső finanszírozási bevételek</t>
  </si>
  <si>
    <t xml:space="preserve">Dologi kiadások </t>
  </si>
  <si>
    <t>Kölcsön törlesztése</t>
  </si>
  <si>
    <t>Költségvetési maradvány igénybevétele</t>
  </si>
  <si>
    <t xml:space="preserve">Vállalkozási maradvány igénybevétele </t>
  </si>
  <si>
    <t xml:space="preserve">Betét visszavonásából származó bevétel </t>
  </si>
  <si>
    <t>Értékpapír értékesítése</t>
  </si>
  <si>
    <t>Egyéb belső finanszírozási bevételek</t>
  </si>
  <si>
    <t>Hiány külső finanszírozásának bevételei (20+…+24 )</t>
  </si>
  <si>
    <t>Hosszú lejáratú hitelek, kölcsönök felvétele</t>
  </si>
  <si>
    <t>Likviditási célú hitelek, kölcsönök felvétele</t>
  </si>
  <si>
    <t>Rövid lejáratú hitelek, kölcsönök felvétele</t>
  </si>
  <si>
    <t>Értékpapírok kibocsátása</t>
  </si>
  <si>
    <t>Egyéb külső finanszírozási bevételek</t>
  </si>
  <si>
    <t>Hiány belső finanszírozás bevételei ( 14+…+18)</t>
  </si>
  <si>
    <t>Önkormányzat működési támogatásai (1.1.+…+.1.6.)</t>
  </si>
  <si>
    <t>Helyi önkormányzatok működésének általános támogatása</t>
  </si>
  <si>
    <t>Önkormányzatok egyes köznevelési feladatainak támogatása</t>
  </si>
  <si>
    <t>Önkormányzatok szociális és gyermekjóléti feladatainak támogatása</t>
  </si>
  <si>
    <t>Önkormányzatok kulturális feladatainak támogatása</t>
  </si>
  <si>
    <t>Működési célú támogatások államháztartáson belülről (2.1.+…+.2.5.)</t>
  </si>
  <si>
    <t>Elvonások és befizetések bevételei</t>
  </si>
  <si>
    <t xml:space="preserve">Működési célú garancia- és kezességvállalásból megtérülések </t>
  </si>
  <si>
    <t xml:space="preserve">Egyéb működési célú támogatások bevételei </t>
  </si>
  <si>
    <t>2.5.-ből EU-s támogatás</t>
  </si>
  <si>
    <t>Felhalmozási célú támogatások államháztartáson belülről (3.1.+…+3.5.)</t>
  </si>
  <si>
    <t>Felhalmozási célú önkormányzati támogatások</t>
  </si>
  <si>
    <t>Felhalmozási célú garancia- és kezességvállalásból megtérülések</t>
  </si>
  <si>
    <t>Egyéb felhalmozási célú támogatások bevételei</t>
  </si>
  <si>
    <t>3.5.-ből EU-s támogatás</t>
  </si>
  <si>
    <t>4.1.</t>
  </si>
  <si>
    <t>4.2.</t>
  </si>
  <si>
    <t>4.3.</t>
  </si>
  <si>
    <t>4.4.</t>
  </si>
  <si>
    <t>Gépjárműadó</t>
  </si>
  <si>
    <t>Egyéb áruhasználati és szolgáltatási adók</t>
  </si>
  <si>
    <t>Egyéb közhatalmi bevételek</t>
  </si>
  <si>
    <t>5.9.</t>
  </si>
  <si>
    <t>5.10.</t>
  </si>
  <si>
    <t>Készletértékesítés ellenértéke</t>
  </si>
  <si>
    <t>Szolgáltatások ellenértéke</t>
  </si>
  <si>
    <t>Közvetített szolgáltatások értéke</t>
  </si>
  <si>
    <t>Tulajdonosi bevételek</t>
  </si>
  <si>
    <t>Ellátási díjak</t>
  </si>
  <si>
    <t xml:space="preserve">Kiszámlázott általános forgalmi adó </t>
  </si>
  <si>
    <t>Általános forgalmi adó visszatérítése</t>
  </si>
  <si>
    <t>Kamatbevételek</t>
  </si>
  <si>
    <t>Egyéb pénzügyi műveletek bevételei</t>
  </si>
  <si>
    <t>Egyéb működési bevételek</t>
  </si>
  <si>
    <t>Felhalmozási bevételek (6.1.+…+6.5.)</t>
  </si>
  <si>
    <t>6.3.</t>
  </si>
  <si>
    <t>6.4.</t>
  </si>
  <si>
    <t>6.5.</t>
  </si>
  <si>
    <t>Immateriális javak értékesítése</t>
  </si>
  <si>
    <t>Ingatlanok értékesítése</t>
  </si>
  <si>
    <t>Egyéb tárgyi eszközök értékesítése</t>
  </si>
  <si>
    <t>Részesedések értékesítése</t>
  </si>
  <si>
    <t>Részesedések megszűnéséhez kapcsolódó bevételek</t>
  </si>
  <si>
    <t>Működési célú átvett pénzeszközök (7.1. + … + 7.3.)</t>
  </si>
  <si>
    <t>Működési célú garancia- és kezességvállalásból megtérülések ÁH-n kívülről</t>
  </si>
  <si>
    <t>Egyéb működési célú átvett pénzeszköz</t>
  </si>
  <si>
    <t>7.3.-ból EU-s támogatás (közvetlen)</t>
  </si>
  <si>
    <t>7.3.</t>
  </si>
  <si>
    <t>7.4.</t>
  </si>
  <si>
    <t>Felhalmozási célú átvett pénzeszközök (8.1.+8.2.+8.3.)</t>
  </si>
  <si>
    <t>8.4.</t>
  </si>
  <si>
    <t>Felhalm. célú garancia- és kezességvállalásból megtérülések ÁH-n kívülről</t>
  </si>
  <si>
    <t>Egyéb felhalmozási célú átvett pénzeszköz</t>
  </si>
  <si>
    <t>8.3.-ból EU-s támogatás (közvetlen)</t>
  </si>
  <si>
    <t>KÖLTSÉGVETÉSI BEVÉTELEK ÖSSZESEN: (1+…+8)</t>
  </si>
  <si>
    <t xml:space="preserve">   10.</t>
  </si>
  <si>
    <t>Hitel-, kölcsönfelvétel államháztartáson kívülről  (10.1.+10.3.)</t>
  </si>
  <si>
    <t>Hosszú lejáratú  hitelek, kölcsönök felvétele</t>
  </si>
  <si>
    <t>Likviditási célú  hitelek, kölcsönök felvétele pénzügyi vállalkozástól</t>
  </si>
  <si>
    <t xml:space="preserve">    Rövid lejáratú  hitelek, kölcsönök felvétele</t>
  </si>
  <si>
    <t xml:space="preserve">   11.</t>
  </si>
  <si>
    <t>Belföldi értékpapírok bevételei (11.1. +…+ 11.4.)</t>
  </si>
  <si>
    <t>Forgatási célú belföldi értékpapírok beváltása,  értékesítése</t>
  </si>
  <si>
    <t>Forgatási célú belföldi értékpapírok kibocsátása</t>
  </si>
  <si>
    <t>Befektetési célú belföldi értékpapírok beváltása,  értékesítése</t>
  </si>
  <si>
    <t>Befektetési célú belföldi értékpapírok kibocsátása</t>
  </si>
  <si>
    <t xml:space="preserve">    12.</t>
  </si>
  <si>
    <t>Maradvány igénybevétele (12.1. + 12.2.)</t>
  </si>
  <si>
    <t>Előző év költségvetési maradványának igénybevétele</t>
  </si>
  <si>
    <t>Előző év vállalkozási maradványának igénybevétele</t>
  </si>
  <si>
    <t xml:space="preserve">    13.</t>
  </si>
  <si>
    <t>Belföldi finanszírozás bevételei (13.1. + … + 13.3.)</t>
  </si>
  <si>
    <t>Államháztartáson belüli megelőlegezések</t>
  </si>
  <si>
    <t>Államháztartáson belüli megelőlegezések törlesztése</t>
  </si>
  <si>
    <t>Betétek megszüntetése</t>
  </si>
  <si>
    <t xml:space="preserve">    14.</t>
  </si>
  <si>
    <t xml:space="preserve">    14.1.</t>
  </si>
  <si>
    <t>Forgatási célú külföldi értékpapírok beváltása,  értékesítése</t>
  </si>
  <si>
    <t xml:space="preserve">    14.2.</t>
  </si>
  <si>
    <t>Befektetési célú külföldi értékpapírok beváltása,  értékesítése</t>
  </si>
  <si>
    <t xml:space="preserve">    14.3.</t>
  </si>
  <si>
    <t>Külföldi értékpapírok kibocsátása</t>
  </si>
  <si>
    <t xml:space="preserve">    14.4.</t>
  </si>
  <si>
    <t>Külföldi hitelek, kölcsönök felvétele</t>
  </si>
  <si>
    <t xml:space="preserve">    15.</t>
  </si>
  <si>
    <t>Adóssághoz nem kapcsolódó származékos ügyletek bevételei</t>
  </si>
  <si>
    <t xml:space="preserve">    16.</t>
  </si>
  <si>
    <t>10.1.</t>
  </si>
  <si>
    <t>11.3.</t>
  </si>
  <si>
    <t>11.4.</t>
  </si>
  <si>
    <t>12.1.</t>
  </si>
  <si>
    <t>12.2.</t>
  </si>
  <si>
    <t>13.1.</t>
  </si>
  <si>
    <t>13.2.</t>
  </si>
  <si>
    <t>13.3.</t>
  </si>
  <si>
    <t>Külföldi finanszírozás bevételei (14.1.+…14.4.)</t>
  </si>
  <si>
    <t>10.2.</t>
  </si>
  <si>
    <t>10.3.</t>
  </si>
  <si>
    <t xml:space="preserve">    17.</t>
  </si>
  <si>
    <t>1.14.</t>
  </si>
  <si>
    <t>1.15.</t>
  </si>
  <si>
    <t xml:space="preserve">   - Garancia- és kezességvállalásból kifizetés ÁH-n belülre</t>
  </si>
  <si>
    <t xml:space="preserve">   -Visszatérítendő támogatások, kölcsönök nyújtása ÁH-n belülre</t>
  </si>
  <si>
    <t xml:space="preserve">   - Visszatérítendő támogatások, kölcsönök törlesztése ÁH-n belülre</t>
  </si>
  <si>
    <t xml:space="preserve">   - Egyéb működési célú támogatások ÁH-n belülre</t>
  </si>
  <si>
    <t xml:space="preserve">   - Garancia és kezességvállalásból kifizetés ÁH-n kívülre</t>
  </si>
  <si>
    <t xml:space="preserve">   - Visszatérítendő támogatások, kölcsönök nyújtása ÁH-n kívülre</t>
  </si>
  <si>
    <t xml:space="preserve">   - Árkiegészítések, ártámogatások</t>
  </si>
  <si>
    <t xml:space="preserve">   - Kamattámogatások</t>
  </si>
  <si>
    <t xml:space="preserve">   - Egyéb működési célú támogatások államháztartáson kívülre</t>
  </si>
  <si>
    <r>
      <t xml:space="preserve">   Felhalmozási költségvetés kiadásai </t>
    </r>
    <r>
      <rPr>
        <sz val="8"/>
        <rFont val="Times New Roman CE"/>
        <charset val="238"/>
      </rPr>
      <t>(2.1.+2.3.+2.5.)</t>
    </r>
  </si>
  <si>
    <t>2.11.</t>
  </si>
  <si>
    <t>2.12.</t>
  </si>
  <si>
    <t>2.13.</t>
  </si>
  <si>
    <t>2.1.-ből EU-s forrásból megvalósuló beruházás</t>
  </si>
  <si>
    <t>2.3.-ból EU-s forrásból megvalósuló felújítás</t>
  </si>
  <si>
    <t xml:space="preserve">   - Egyéb felhalmozási célú támogatások államháztartáson kívülre</t>
  </si>
  <si>
    <t xml:space="preserve">   - Lakástámogatás</t>
  </si>
  <si>
    <t xml:space="preserve">   - Garancia- és kezességvállalásból kifizetés ÁH-n kívülre</t>
  </si>
  <si>
    <t xml:space="preserve">   - Egyéb felhalmozási célú támogatások ÁH-n belülre</t>
  </si>
  <si>
    <t xml:space="preserve">   - Visszatérítendő támogatások, kölcsönök nyújtása ÁH-n belülre</t>
  </si>
  <si>
    <t>Államháztartáson belüli megelőlegezések folyósítása</t>
  </si>
  <si>
    <t>Államháztartáson belüli megelőlegezések visszafizetése</t>
  </si>
  <si>
    <t>KÖLTSÉGVETÉSI, FINANSZÍROZÁSI BEVÉTELEK ÉS KIADÁSOK EGYENLEGE</t>
  </si>
  <si>
    <t>Önkormányzatok működési támogatásai</t>
  </si>
  <si>
    <t>Működési célú támogatások államháztartáson belülről</t>
  </si>
  <si>
    <t>Működési célú átvett pénzeszközök</t>
  </si>
  <si>
    <t xml:space="preserve">   Likviditási célú hitelek, kölcsönök felvétele</t>
  </si>
  <si>
    <t xml:space="preserve">   Értékpapírok bevételei</t>
  </si>
  <si>
    <t>Hiány belső finanszírozásának bevételei (15.+…+18. )</t>
  </si>
  <si>
    <t xml:space="preserve">Hiány külső finanszírozásának bevételei (20.+…+21.) </t>
  </si>
  <si>
    <t>Likviditási célú hitelek törlesztése</t>
  </si>
  <si>
    <t>Költségvetési kiadások összesen (1.+...+12.)</t>
  </si>
  <si>
    <t>Felhalmozási célú támogatások államháztartáson belülről</t>
  </si>
  <si>
    <t>1.-ből EU-s támogatás</t>
  </si>
  <si>
    <t>Felhalmozási célú átvett pénzeszközök átvétele</t>
  </si>
  <si>
    <t>4.-ből EU-s támogatás (közvetlen)</t>
  </si>
  <si>
    <t>Egyéb felhalmozási célú bevételek</t>
  </si>
  <si>
    <t>Felhalmozási célú finanszírozási bevételek összesen (13.+19.)</t>
  </si>
  <si>
    <t>1.-ből EU-s forrásból megvalósuló beruházás</t>
  </si>
  <si>
    <t>3.-ból EU-s forrásból megvalósuló felújítás</t>
  </si>
  <si>
    <t>Pénzügyi lízing kiadásai</t>
  </si>
  <si>
    <t>Felhalmozási célú finanszírozási kiadások összesen
(13.+...+24.)</t>
  </si>
  <si>
    <t>BEVÉTEL ÖSSZESEN (12+25)</t>
  </si>
  <si>
    <t>KIADÁSOK ÖSSZESEN (12+25)</t>
  </si>
  <si>
    <t xml:space="preserve"> 10.</t>
  </si>
  <si>
    <t>2.-ból EU-s támogatás</t>
  </si>
  <si>
    <t>Költségvetési bevételek összesen: (1.+3.+4.+6.+…+11.)</t>
  </si>
  <si>
    <t>Költségvetési kiadások összesen: (1.+3.+5.+...+11.)</t>
  </si>
  <si>
    <t>Összes bevétel, kiadás</t>
  </si>
  <si>
    <t>Kiszámlázott általános forgalmi adó</t>
  </si>
  <si>
    <t>Általános forgalmi adó visszatérülése</t>
  </si>
  <si>
    <t>Működési célú támogatások államháztartáson belülről (2.1.+…+2.3.)</t>
  </si>
  <si>
    <t>Visszatérítendő támogatások, kölcsönök visszatérülése ÁH-n belülről</t>
  </si>
  <si>
    <t>Egyéb működési célú támogatások bevételei államháztartáson belülről</t>
  </si>
  <si>
    <t>Felhalmozási célú támogatások államháztartáson belülről (4.1.+4.2.)</t>
  </si>
  <si>
    <t>Egyéb felhalmozási célú támogatások bevételei államháztartáson belülről</t>
  </si>
  <si>
    <t>Felhalmozási bevételek (5.1.+…+5.3.)</t>
  </si>
  <si>
    <t>Felhalmozási célú átvett pénzeszközök</t>
  </si>
  <si>
    <t>Költségvetési bevételek összesen (1.+…+7.)</t>
  </si>
  <si>
    <t>Finanszírozási bevételek (9.1.+…+9.3.)</t>
  </si>
  <si>
    <t>9.1.</t>
  </si>
  <si>
    <t>9.2.</t>
  </si>
  <si>
    <t>9.3.</t>
  </si>
  <si>
    <t>Irányító szervi (önkormányzati) támogatás (intézményfinanszírozás)</t>
  </si>
  <si>
    <t>BEVÉTELEK ÖSSZESEN: (8.+9.)</t>
  </si>
  <si>
    <t>Működési költségvetés kiadásai (1.1+…+1.5.)</t>
  </si>
  <si>
    <t>Felhalmozási költségvetés kiadásai (2.1.+…+2.3.)</t>
  </si>
  <si>
    <t>Kötelező feladatok bevételei, kiadásai</t>
  </si>
  <si>
    <t>Önként vállalt feladatok bevételei, kiadásai</t>
  </si>
  <si>
    <t>Működési bevételek</t>
  </si>
  <si>
    <t xml:space="preserve">Működési célú visszatérítendő támogatások, kölcsönök visszatérülése </t>
  </si>
  <si>
    <t>Működési célú visszatérítendő támogatások, kölcsönök igénybevétele</t>
  </si>
  <si>
    <t>Felhalmozási célú visszatérítendő támogatások, kölcsönök visszatérülése</t>
  </si>
  <si>
    <t>Felhalmozási célú visszatérítendő támogatások, kölcsönök igénybevétele</t>
  </si>
  <si>
    <t>Működési célú visszatérítendő támogatások, kölcsönök visszatér. ÁH-n kívülről</t>
  </si>
  <si>
    <t>Felhalm. célú visszatérítendő támogatások, kölcsönök visszatér. ÁH-n kívülről</t>
  </si>
  <si>
    <t>2.5.-ből        - Garancia- és kezességvállalásból kifizetés ÁH-n belülre</t>
  </si>
  <si>
    <t>04</t>
  </si>
  <si>
    <t xml:space="preserve">Működési célú kvi támogatások és kiegészítő támogatások </t>
  </si>
  <si>
    <t>Elszámolásból származó bevételek</t>
  </si>
  <si>
    <t>Működési bevételek (5.1.+…+ 5.11.)</t>
  </si>
  <si>
    <t>5.11.</t>
  </si>
  <si>
    <t>Biztosító által fizetett kártérítés</t>
  </si>
  <si>
    <r>
      <t xml:space="preserve">   Működési költségvetés kiadásai </t>
    </r>
    <r>
      <rPr>
        <sz val="8"/>
        <rFont val="Times New Roman CE"/>
        <charset val="238"/>
      </rPr>
      <t>(1.1+…+1.5.+1.18.)</t>
    </r>
  </si>
  <si>
    <t>1.16.</t>
  </si>
  <si>
    <t>1.17.</t>
  </si>
  <si>
    <t xml:space="preserve">   - Elvonások és befizetések</t>
  </si>
  <si>
    <t xml:space="preserve">   - Törvényi előíráson alapuló befizetések</t>
  </si>
  <si>
    <t xml:space="preserve"> - az 1.5-ből: - Előző évi elszámolásból származó befizetések</t>
  </si>
  <si>
    <t>1.18.</t>
  </si>
  <si>
    <t>1.19.</t>
  </si>
  <si>
    <t>1.20.</t>
  </si>
  <si>
    <t xml:space="preserve"> - az 1.18-ból: - Általános tartalék</t>
  </si>
  <si>
    <t xml:space="preserve">   - Céltartalék</t>
  </si>
  <si>
    <t>KÖLTSÉGVETÉSI KIADÁSOK ÖSSZESEN (1+2)</t>
  </si>
  <si>
    <t>Hitel-, kölcsöntörlesztés államháztartáson kívülre (4.1. + … + 4.3.)</t>
  </si>
  <si>
    <t>Belföldi értékpapírok kiadásai (5.1. + … + 5.6.)</t>
  </si>
  <si>
    <t>Befektetési célú belföldi értékpapírok vásárlása</t>
  </si>
  <si>
    <t>Kincstárjegyek beváltása</t>
  </si>
  <si>
    <t>Éven belüli lejáratú belföldi értékpapírok beváltása</t>
  </si>
  <si>
    <t>Belföldi kötvények beváltása</t>
  </si>
  <si>
    <t>Éven túli lejáratú belföldi értékpapírok beváltása</t>
  </si>
  <si>
    <t>Hosszú lejáratú hitelek, kölcsönök törlesztése pénzügyi vállalkozásnak</t>
  </si>
  <si>
    <t>Likviditási célú hitelek, kölcsönök törlesztése pénzügyi vállalkozásnak</t>
  </si>
  <si>
    <t>Rövid lejáratú hitelek, kölcsönök törlesztése pénzügyi vállalkozásnak</t>
  </si>
  <si>
    <t>Forgatási célú belföldi értékpapírok vásárlása</t>
  </si>
  <si>
    <t>Forgatási célú külföldi értékpapírok vásárlása</t>
  </si>
  <si>
    <t xml:space="preserve">   Rövid lejáratú  hitelek, kölcsönök felvétele</t>
  </si>
  <si>
    <t>Külföldi értékpapírok beváltása</t>
  </si>
  <si>
    <t>Belföldi finanszírozás kiadásai (6.1. + … + 6.4.)</t>
  </si>
  <si>
    <t>Pénzeszközök lekötött betétként elhelyezése</t>
  </si>
  <si>
    <t>Külföldi finanszírozás kiadásai (7.1. + … + 7.5.)</t>
  </si>
  <si>
    <t>7.5.</t>
  </si>
  <si>
    <t>Befektetési célú külföldi értékpapírok vásárlása</t>
  </si>
  <si>
    <t>Hitelek, kölcsönök törlesztése külföldi kormányoknak nemz. Szervezeteknek</t>
  </si>
  <si>
    <t>Hitelek, kölcsönök törlesztése külföldi pénzintézeteknek</t>
  </si>
  <si>
    <t>Adóssághoz nem kapcsolódó származékos ügyletek</t>
  </si>
  <si>
    <t>Váltókiadások</t>
  </si>
  <si>
    <t>KIADÁSOK ÖSSZESEN: (3.+10.)</t>
  </si>
  <si>
    <t>FINANSZÍROZÁSI KIADÁSOK ÖSSZESEN: (4.+…+9.)</t>
  </si>
  <si>
    <t>Költségvetési hiány, többlet ( költségvetési bevételek 9. sor - költségvetési kiadások 3. sor) (+/-)</t>
  </si>
  <si>
    <t>Váltóbevételek</t>
  </si>
  <si>
    <t xml:space="preserve">   9.</t>
  </si>
  <si>
    <t xml:space="preserve">    18.</t>
  </si>
  <si>
    <t>FINANSZÍROZÁSI BEVÉTELEK ÖSSZESEN: (10. + … +16.)</t>
  </si>
  <si>
    <t>KÖLTSÉGVETÉSI ÉS FINANSZÍROZÁSI BEVÉTELEK ÖSSZESEN: (9+17)</t>
  </si>
  <si>
    <t>Finanszírozási bevételek, kiadások egyenlege (finanszírozási bevételek 17. sor - finanszírozási kiadások 10. sor)
 (+/-)</t>
  </si>
  <si>
    <t>6.-ból EU-s támogatás (közvetlen)</t>
  </si>
  <si>
    <t>Költségvetési bevételek összesen (1.+2.+4.+5.+6.+8.+…+12.)</t>
  </si>
  <si>
    <t>Működési célú finanszírozási bevételek összesen (14.+19.+22.+23.)</t>
  </si>
  <si>
    <t>BEVÉTEL ÖSSZESEN (13.+24.)</t>
  </si>
  <si>
    <t>Működési célú finanszírozási kiadások összesen (14.+...+23.)</t>
  </si>
  <si>
    <t>KIADÁSOK ÖSSZESEN (13.+24.)</t>
  </si>
  <si>
    <t>A</t>
  </si>
  <si>
    <t>B</t>
  </si>
  <si>
    <t>C</t>
  </si>
  <si>
    <t>E</t>
  </si>
  <si>
    <t>D</t>
  </si>
  <si>
    <t>F</t>
  </si>
  <si>
    <t>G</t>
  </si>
  <si>
    <t>H</t>
  </si>
  <si>
    <t>Működési célú kvi támogatások és kiegészítő támogatások</t>
  </si>
  <si>
    <t xml:space="preserve">   16.</t>
  </si>
  <si>
    <t xml:space="preserve">   17.</t>
  </si>
  <si>
    <t xml:space="preserve">   18.</t>
  </si>
  <si>
    <t>BEVÉTELEK ÖSSZESEN: (9+17)</t>
  </si>
  <si>
    <t xml:space="preserve"> az 1.5-ből: - Előző évi elszámolásból származó befizetések</t>
  </si>
  <si>
    <t xml:space="preserve"> az 1.18-ból: - Általános tartalék</t>
  </si>
  <si>
    <t xml:space="preserve">     - Céltartalék</t>
  </si>
  <si>
    <r>
      <t xml:space="preserve">   Működési költségvetés kiadásai </t>
    </r>
    <r>
      <rPr>
        <sz val="8"/>
        <rFont val="Times New Roman CE"/>
        <charset val="238"/>
      </rPr>
      <t>(1.1+…+1.5+1.18.)</t>
    </r>
  </si>
  <si>
    <t>Éven belüli lejáatú belföldi értékpapírok beváltása</t>
  </si>
  <si>
    <t>Rövid lejáratú hitelek, kölcsönök törlesztése</t>
  </si>
  <si>
    <t>Hosszú lejáratú hitelek, kölcsönök törlesztése</t>
  </si>
  <si>
    <t>Hitelek, kölcsönök törlesztése külföldi kormányoknak nemz. szervezeteknek</t>
  </si>
  <si>
    <t>Éves tervezett létszám előirányzat (fő)</t>
  </si>
  <si>
    <t>Működési bevételek (1.1.+…+1.11.)</t>
  </si>
  <si>
    <t xml:space="preserve">  2.3-ból EU támogatás</t>
  </si>
  <si>
    <t>Felhalmozási célú támogatások államháztartáson belülről (4.1.+…+4.3.)</t>
  </si>
  <si>
    <t xml:space="preserve">  4.3.-ból EU-s támogatás</t>
  </si>
  <si>
    <t xml:space="preserve"> 2.3.-ból EU-s támogatásból megvalósuló programok, projektek kiadása</t>
  </si>
  <si>
    <t xml:space="preserve">  2.3.-ból EU támogatás</t>
  </si>
  <si>
    <t xml:space="preserve">  4.2.-ből EU-s támogatás</t>
  </si>
  <si>
    <t>KÖLTSÉGVETÉSI BEVÉTELEK ÖSSZESEN (1.+…+7.)</t>
  </si>
  <si>
    <t>KIADÁSOK ÖSSZESEN: (1.+2.+3.)</t>
  </si>
  <si>
    <t>Államigazgatási feladatok bevételei, kiadásai</t>
  </si>
  <si>
    <t>Központi, irányító szervi támogatás</t>
  </si>
  <si>
    <t>Belföldi finanszírozás kiadásai (6.1. + … + 6.5.)</t>
  </si>
  <si>
    <t>Eredeti
előirányzat</t>
  </si>
  <si>
    <t>Kiadási jogcím</t>
  </si>
  <si>
    <t>Hitel-, kölcsöntörlesztés államházt-on kívülre (4.1. + … + 4.3.)</t>
  </si>
  <si>
    <t xml:space="preserve">2.1. melléklet </t>
  </si>
  <si>
    <t xml:space="preserve">F </t>
  </si>
  <si>
    <t>2.2. melléklet</t>
  </si>
  <si>
    <t>2.1. számú melléklet C. oszlop 13. sor + 2.2. számú melléklet C. oszlop 12. sor</t>
  </si>
  <si>
    <t>2.1. számú melléklet D. oszlop 13. sor + 2.2. számú melléklet D. oszlop 12. sor</t>
  </si>
  <si>
    <t>2.1. számú melléklet E. oszlop 13. sor + 2.2. számú melléklet E. oszlop 12. sor</t>
  </si>
  <si>
    <t>2.1. számú melléklet G. oszlop 13. sor + 2.2. számú melléklet G. oszlop 12. sor</t>
  </si>
  <si>
    <t>2.1. számú melléklet H. oszlop 13. sor + 2.2. számú melléklet H. oszlop 12. sor</t>
  </si>
  <si>
    <t>2.1. számú melléklet I. oszlop 13. sor + 2.2. számú melléklet I. oszlop 12. sor</t>
  </si>
  <si>
    <t>2.1. számú melléklet C. oszlop 24. sor + 2.2. számú melléklet C. oszlop 25. sor</t>
  </si>
  <si>
    <t>2.1. számú melléklet C. oszlop 25. sor + 2.2. számú melléklet C. oszlop 26. sor</t>
  </si>
  <si>
    <t>2.1. számú melléklet D. oszlop 24. sor + 2.2. számú melléklet D. oszlop 25. sor</t>
  </si>
  <si>
    <t>2.1. számú melléklet D. oszlop 25. sor + 2.2. számú melléklet D. oszlop 26. sor</t>
  </si>
  <si>
    <t>2.1. számú melléklet E. oszlop 24. sor + 2.2. számú melléklet E. oszlop 25. sor</t>
  </si>
  <si>
    <t>2.1. számú melléklet E. oszlop 25. sor + 2.2. számú melléklet E. oszlop 26. sor</t>
  </si>
  <si>
    <t>2.1. számú melléklet G. oszlop 24. sor + 2.2. számú melléklet G. oszlop 25. sor</t>
  </si>
  <si>
    <t>2.1. számú melléklet G. oszlop 25. sor + 2.2. számú melléklet G. oszlop 26. sor</t>
  </si>
  <si>
    <t>2.1. számú melléklet H. oszlop 24. sor + 2.2. számú melléklet H. oszlop 25. sor</t>
  </si>
  <si>
    <t>2.1. számú melléklet H. oszlop 25. sor + 2.2. számú melléklet H. oszlop 26. sor</t>
  </si>
  <si>
    <t>2.1. számú melléklet I. oszlop 24. sor + 2.2. számú melléklet I. oszlop 25. sor</t>
  </si>
  <si>
    <t>2.1. számú melléklet I. oszlop 25. sor + 2.2. számú melléklet I. oszlop 26. sor</t>
  </si>
  <si>
    <t>G=(D+F)</t>
  </si>
  <si>
    <t>Költségvetési szerv</t>
  </si>
  <si>
    <t>1.1 sz. melléklet Bevételek táblázat C. oszlop 17 sora =</t>
  </si>
  <si>
    <t>1.1 sz. melléklet Bevételek táblázat C. oszlop 18 sora =</t>
  </si>
  <si>
    <t>1.1. sz. melléklet Bevételek táblázat C. oszlop 9 sora =</t>
  </si>
  <si>
    <t>1.1. sz. melléklet Bevételek táblázat D. oszlop 9 sora =</t>
  </si>
  <si>
    <t>1.1. sz. melléklet Bevételek táblázat D. oszlop 17 sora =</t>
  </si>
  <si>
    <t>1.1. sz. melléklet Bevételek táblázat D. oszlop 18 sora =</t>
  </si>
  <si>
    <t>1.1. sz. melléklet Bevételek táblázat E. oszlop 9 sora =</t>
  </si>
  <si>
    <t>1.1. sz. melléklet Bevételek táblázat E. oszlop 17 sora =</t>
  </si>
  <si>
    <t>1.1. sz. melléklet Bevételek táblázat E. oszlop 18 sora =</t>
  </si>
  <si>
    <t>1.1.sz. melléklet Kiadások táblázat C. oszlop 3 sora =</t>
  </si>
  <si>
    <t>1.1. sz. melléklet Kiadások táblázat C. oszlop 10 sora =</t>
  </si>
  <si>
    <t>1.1. sz. melléklet Kiadások táblázat C. oszlop 11 sora =</t>
  </si>
  <si>
    <t>1.1. sz. melléklet Kiadások táblázat D. oszlop 3 sora =</t>
  </si>
  <si>
    <t>1.1. sz. melléklet Kiadások táblázat D. oszlop 10 sora =</t>
  </si>
  <si>
    <t>1.1. sz. melléklet Kiadások táblázat D. oszlop 11 sora =</t>
  </si>
  <si>
    <t>1.1. sz. melléklet Kiadások táblázat E. oszlop 3 sora =</t>
  </si>
  <si>
    <t>1.1. sz. melléklet Kiadások táblázat E. oszlop 10 sora =</t>
  </si>
  <si>
    <t>1.1.sz. melléklet Kiadások táblázat E. oszlop 11 sora =</t>
  </si>
  <si>
    <t>1.1. sz. melléklet Bevételek táblázat C. oszlop 17 sora =</t>
  </si>
  <si>
    <t>1.1. sz. melléklet Bevételek táblázat C. oszlop 18 sora =</t>
  </si>
  <si>
    <t>1.1. sz. melléklet Kiadások táblázat C. oszlop 3 sora =</t>
  </si>
  <si>
    <t>1.1. sz. melléklet Kiadások táblázat E. oszlop 11 sora =</t>
  </si>
  <si>
    <t>Építményadó</t>
  </si>
  <si>
    <t>Idegenforgalmi adó</t>
  </si>
  <si>
    <t>Iparűzési adó</t>
  </si>
  <si>
    <t>Talajterhelési díj</t>
  </si>
  <si>
    <t>4.5.</t>
  </si>
  <si>
    <t>4.6.</t>
  </si>
  <si>
    <t>4.7.</t>
  </si>
  <si>
    <t>Közhatalmi bevételek (4.1.+...+4.7.)</t>
  </si>
  <si>
    <t>Kamatbevételek és más nyereségjellegű bevételek</t>
  </si>
  <si>
    <r>
      <t>1. sz. módosítás 
(</t>
    </r>
    <r>
      <rPr>
        <b/>
        <sz val="9"/>
        <rFont val="Calibri"/>
        <family val="2"/>
        <charset val="238"/>
      </rPr>
      <t>±</t>
    </r>
    <r>
      <rPr>
        <b/>
        <sz val="11.7"/>
        <rFont val="Times New Roman CE"/>
        <family val="1"/>
        <charset val="238"/>
      </rPr>
      <t>)</t>
    </r>
  </si>
  <si>
    <t>1. sz. módosítás 
(±)</t>
  </si>
  <si>
    <t>Költségvetési rendelet módosítás űrlapjainak összefüggései:</t>
  </si>
  <si>
    <t xml:space="preserve">   Váltóbevételek</t>
  </si>
  <si>
    <t>5.1. melléklet</t>
  </si>
  <si>
    <t>5.1.1. melléklet</t>
  </si>
  <si>
    <t>5.1.2. melléklet</t>
  </si>
  <si>
    <t>5.1.3. melléklet</t>
  </si>
  <si>
    <t>5.2. melléklet</t>
  </si>
  <si>
    <t>5.2.1. melléklet</t>
  </si>
  <si>
    <t>5.2.2. melléklet</t>
  </si>
  <si>
    <t>5.2.3. melléklet</t>
  </si>
  <si>
    <t>5.3. melléklet</t>
  </si>
  <si>
    <t>5.3.1. melléklet</t>
  </si>
  <si>
    <t>5.3.2. melléklet</t>
  </si>
  <si>
    <t>5.3.3. melléklet</t>
  </si>
  <si>
    <t>Költségvetés módosítás űrlapjainak összefüggései:</t>
  </si>
  <si>
    <t>E=C±D</t>
  </si>
  <si>
    <t>I=G±H</t>
  </si>
  <si>
    <t>Kiemelt előirányzat, előirányzat megnevezése</t>
  </si>
  <si>
    <t>Forintban!</t>
  </si>
  <si>
    <t>2017. évi eredeti előirányzat BEVÉTELEK</t>
  </si>
  <si>
    <t>Bruttó  hiány:</t>
  </si>
  <si>
    <t>Bruttó  többlet:</t>
  </si>
  <si>
    <t>Sajószöged Községi Önkormányzat</t>
  </si>
  <si>
    <t>Vagyoni típusú adók</t>
  </si>
  <si>
    <t>Vagyoni tipusú adók</t>
  </si>
  <si>
    <t>2017.12.31.
Módosítás utáni</t>
  </si>
  <si>
    <t>Sajószögedi Polgármesteri Hivatal</t>
  </si>
  <si>
    <t>E=C+D</t>
  </si>
  <si>
    <t xml:space="preserve">Sajószögedi Általános Művelődési Központ </t>
  </si>
  <si>
    <t>Sajószögedi Általános Művelődési Központ</t>
  </si>
  <si>
    <t>Államháztartáson belüli megelőlegezés visszafizetése</t>
  </si>
  <si>
    <t>Egyéb felhalmozási célú átvett pénzeszközök</t>
  </si>
  <si>
    <t>2014-2017</t>
  </si>
  <si>
    <t>Polgármesteri Hivatal udvar térkő lerakás</t>
  </si>
  <si>
    <t>2017</t>
  </si>
  <si>
    <t>PH udvarra garázs építés</t>
  </si>
  <si>
    <t>Egyéb eszköz beszerzése, pótlása</t>
  </si>
  <si>
    <t>PH informatikai eszköz beszerzése, pótlása</t>
  </si>
  <si>
    <t>PH egyéb tárgyi eszköz beszerzése, pótlása</t>
  </si>
  <si>
    <t>ÁMK egyéb tárgyi eszközök beszerzése, pótlása</t>
  </si>
  <si>
    <t>ÖNK. Épületek szükségszerű felújítása</t>
  </si>
  <si>
    <t>Térfigyelő kamerarendszer beüzemelése</t>
  </si>
  <si>
    <t>ÁMK informatikai tárgyi eszközök beszerzése, pótlása</t>
  </si>
  <si>
    <t>ÖNK immateriális javak beszerzése, létesítése</t>
  </si>
  <si>
    <t>ÖNK ingatlanok beszerzése, létesítése</t>
  </si>
  <si>
    <t>Óvoda felújítás - TOP</t>
  </si>
  <si>
    <t>2017-2018</t>
  </si>
  <si>
    <t>ÖNK informatikai eszközök beszerzése, létesítése</t>
  </si>
  <si>
    <t>ÖNK. Épületek  felújítása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</si>
</sst>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_-* #,##0.00\ _F_t_-;\-* #,##0.00\ _F_t_-;_-* &quot;-&quot;??\ _F_t_-;_-@_-"/>
    <numFmt numFmtId="166" formatCode="#,###"/>
  </numFmts>
  <fonts count="41" x14ac:knownFonts="1">
    <font>
      <sz val="10"/>
      <name val="Times New Roman CE"/>
      <charset val="238"/>
    </font>
    <font>
      <sz val="10"/>
      <name val="Times New Roman CE"/>
      <charset val="238"/>
    </font>
    <font>
      <sz val="11"/>
      <name val="Times New Roman CE"/>
      <family val="1"/>
      <charset val="238"/>
    </font>
    <font>
      <sz val="12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sz val="9"/>
      <name val="Times New Roman CE"/>
      <family val="1"/>
      <charset val="238"/>
    </font>
    <font>
      <i/>
      <sz val="10"/>
      <name val="Times New Roman CE"/>
      <family val="1"/>
      <charset val="238"/>
    </font>
    <font>
      <i/>
      <sz val="11"/>
      <name val="Times New Roman CE"/>
      <family val="1"/>
      <charset val="238"/>
    </font>
    <font>
      <sz val="12"/>
      <name val="Times New Roman CE"/>
      <charset val="238"/>
    </font>
    <font>
      <u/>
      <sz val="12"/>
      <color indexed="12"/>
      <name val="Times New Roman CE"/>
      <charset val="238"/>
    </font>
    <font>
      <u/>
      <sz val="12"/>
      <color indexed="36"/>
      <name val="Times New Roman CE"/>
      <charset val="238"/>
    </font>
    <font>
      <sz val="10"/>
      <name val="Times New Roman CE"/>
      <family val="1"/>
      <charset val="238"/>
    </font>
    <font>
      <sz val="10"/>
      <name val="Times New Roman CE"/>
      <charset val="238"/>
    </font>
    <font>
      <i/>
      <sz val="10"/>
      <name val="Times New Roman CE"/>
      <charset val="238"/>
    </font>
    <font>
      <sz val="9"/>
      <name val="Times New Roman CE"/>
      <family val="1"/>
      <charset val="238"/>
    </font>
    <font>
      <b/>
      <sz val="8"/>
      <name val="Times New Roman CE"/>
      <family val="1"/>
      <charset val="238"/>
    </font>
    <font>
      <sz val="8"/>
      <name val="Times New Roman CE"/>
      <family val="1"/>
      <charset val="238"/>
    </font>
    <font>
      <b/>
      <sz val="12"/>
      <name val="Times New Roman CE"/>
      <charset val="238"/>
    </font>
    <font>
      <b/>
      <sz val="12"/>
      <color indexed="10"/>
      <name val="Times New Roman CE"/>
      <charset val="238"/>
    </font>
    <font>
      <b/>
      <sz val="9"/>
      <name val="Times New Roman"/>
      <family val="1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Times New Roman CE"/>
      <charset val="238"/>
    </font>
    <font>
      <sz val="8"/>
      <name val="Times New Roman CE"/>
      <charset val="238"/>
    </font>
    <font>
      <b/>
      <sz val="9"/>
      <name val="Times New Roman CE"/>
      <charset val="238"/>
    </font>
    <font>
      <b/>
      <sz val="10"/>
      <name val="Times New Roman CE"/>
      <charset val="238"/>
    </font>
    <font>
      <i/>
      <sz val="8"/>
      <name val="Times New Roman CE"/>
      <charset val="238"/>
    </font>
    <font>
      <b/>
      <sz val="11"/>
      <name val="Times New Roman CE"/>
      <charset val="238"/>
    </font>
    <font>
      <b/>
      <i/>
      <sz val="9"/>
      <name val="Times New Roman CE"/>
      <charset val="238"/>
    </font>
    <font>
      <b/>
      <sz val="14"/>
      <name val="Times New Roman CE"/>
      <charset val="238"/>
    </font>
    <font>
      <sz val="9"/>
      <name val="Times New Roman CE"/>
      <charset val="238"/>
    </font>
    <font>
      <b/>
      <sz val="9"/>
      <color indexed="8"/>
      <name val="Times New Roman"/>
      <family val="1"/>
      <charset val="238"/>
    </font>
    <font>
      <sz val="9"/>
      <color indexed="17"/>
      <name val="Times New Roman CE"/>
      <charset val="238"/>
    </font>
    <font>
      <sz val="10"/>
      <color indexed="17"/>
      <name val="Times New Roman CE"/>
      <charset val="238"/>
    </font>
    <font>
      <sz val="10"/>
      <name val="Times New Roman CE"/>
      <charset val="238"/>
    </font>
    <font>
      <i/>
      <sz val="9"/>
      <name val="Times New Roman"/>
      <family val="1"/>
      <charset val="238"/>
    </font>
    <font>
      <b/>
      <sz val="9"/>
      <name val="Calibri"/>
      <family val="2"/>
      <charset val="238"/>
    </font>
    <font>
      <b/>
      <sz val="11.7"/>
      <name val="Times New Roman CE"/>
      <family val="1"/>
      <charset val="238"/>
    </font>
    <font>
      <b/>
      <sz val="14"/>
      <color rgb="FFFF0000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lightHorizontal"/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0" fillId="0" borderId="0"/>
  </cellStyleXfs>
  <cellXfs count="373">
    <xf numFmtId="0" fontId="0" fillId="0" borderId="0" xfId="0"/>
    <xf numFmtId="166" fontId="3" fillId="0" borderId="0" xfId="0" applyNumberFormat="1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6" fillId="0" borderId="0" xfId="5" applyFont="1" applyFill="1" applyBorder="1" applyAlignment="1" applyProtection="1">
      <alignment horizontal="center" vertical="center" wrapText="1"/>
    </xf>
    <xf numFmtId="0" fontId="6" fillId="0" borderId="0" xfId="5" applyFont="1" applyFill="1" applyBorder="1" applyAlignment="1" applyProtection="1">
      <alignment vertical="center" wrapText="1"/>
    </xf>
    <xf numFmtId="0" fontId="18" fillId="0" borderId="1" xfId="5" applyFont="1" applyFill="1" applyBorder="1" applyAlignment="1" applyProtection="1">
      <alignment horizontal="left" vertical="center" wrapText="1" indent="1"/>
    </xf>
    <xf numFmtId="0" fontId="18" fillId="0" borderId="2" xfId="5" applyFont="1" applyFill="1" applyBorder="1" applyAlignment="1" applyProtection="1">
      <alignment horizontal="left" vertical="center" wrapText="1" indent="1"/>
    </xf>
    <xf numFmtId="0" fontId="18" fillId="0" borderId="3" xfId="5" applyFont="1" applyFill="1" applyBorder="1" applyAlignment="1" applyProtection="1">
      <alignment horizontal="left" vertical="center" wrapText="1" indent="1"/>
    </xf>
    <xf numFmtId="0" fontId="18" fillId="0" borderId="4" xfId="5" applyFont="1" applyFill="1" applyBorder="1" applyAlignment="1" applyProtection="1">
      <alignment horizontal="left" vertical="center" wrapText="1" indent="1"/>
    </xf>
    <xf numFmtId="0" fontId="18" fillId="0" borderId="5" xfId="5" applyFont="1" applyFill="1" applyBorder="1" applyAlignment="1" applyProtection="1">
      <alignment horizontal="left" vertical="center" wrapText="1" indent="1"/>
    </xf>
    <xf numFmtId="0" fontId="18" fillId="0" borderId="6" xfId="5" applyFont="1" applyFill="1" applyBorder="1" applyAlignment="1" applyProtection="1">
      <alignment horizontal="left" vertical="center" wrapText="1" indent="1"/>
    </xf>
    <xf numFmtId="49" fontId="18" fillId="0" borderId="7" xfId="5" applyNumberFormat="1" applyFont="1" applyFill="1" applyBorder="1" applyAlignment="1" applyProtection="1">
      <alignment horizontal="left" vertical="center" wrapText="1" indent="1"/>
    </xf>
    <xf numFmtId="49" fontId="18" fillId="0" borderId="8" xfId="5" applyNumberFormat="1" applyFont="1" applyFill="1" applyBorder="1" applyAlignment="1" applyProtection="1">
      <alignment horizontal="left" vertical="center" wrapText="1" indent="1"/>
    </xf>
    <xf numFmtId="49" fontId="18" fillId="0" borderId="9" xfId="5" applyNumberFormat="1" applyFont="1" applyFill="1" applyBorder="1" applyAlignment="1" applyProtection="1">
      <alignment horizontal="left" vertical="center" wrapText="1" indent="1"/>
    </xf>
    <xf numFmtId="49" fontId="18" fillId="0" borderId="10" xfId="5" applyNumberFormat="1" applyFont="1" applyFill="1" applyBorder="1" applyAlignment="1" applyProtection="1">
      <alignment horizontal="left" vertical="center" wrapText="1" indent="1"/>
    </xf>
    <xf numFmtId="49" fontId="18" fillId="0" borderId="11" xfId="5" applyNumberFormat="1" applyFont="1" applyFill="1" applyBorder="1" applyAlignment="1" applyProtection="1">
      <alignment horizontal="left" vertical="center" wrapText="1" indent="1"/>
    </xf>
    <xf numFmtId="49" fontId="18" fillId="0" borderId="12" xfId="5" applyNumberFormat="1" applyFont="1" applyFill="1" applyBorder="1" applyAlignment="1" applyProtection="1">
      <alignment horizontal="left" vertical="center" wrapText="1" indent="1"/>
    </xf>
    <xf numFmtId="0" fontId="18" fillId="0" borderId="0" xfId="5" applyFont="1" applyFill="1" applyBorder="1" applyAlignment="1" applyProtection="1">
      <alignment horizontal="left" vertical="center" wrapText="1" indent="1"/>
    </xf>
    <xf numFmtId="0" fontId="17" fillId="0" borderId="13" xfId="5" applyFont="1" applyFill="1" applyBorder="1" applyAlignment="1" applyProtection="1">
      <alignment horizontal="left" vertical="center" wrapText="1" indent="1"/>
    </xf>
    <xf numFmtId="0" fontId="17" fillId="0" borderId="14" xfId="5" applyFont="1" applyFill="1" applyBorder="1" applyAlignment="1" applyProtection="1">
      <alignment horizontal="left" vertical="center" wrapText="1" indent="1"/>
    </xf>
    <xf numFmtId="0" fontId="17" fillId="0" borderId="15" xfId="5" applyFont="1" applyFill="1" applyBorder="1" applyAlignment="1" applyProtection="1">
      <alignment horizontal="left" vertical="center" wrapText="1" indent="1"/>
    </xf>
    <xf numFmtId="166" fontId="18" fillId="0" borderId="2" xfId="0" applyNumberFormat="1" applyFont="1" applyFill="1" applyBorder="1" applyAlignment="1" applyProtection="1">
      <alignment vertical="center" wrapText="1"/>
      <protection locked="0"/>
    </xf>
    <xf numFmtId="166" fontId="18" fillId="0" borderId="6" xfId="0" applyNumberFormat="1" applyFont="1" applyFill="1" applyBorder="1" applyAlignment="1" applyProtection="1">
      <alignment vertical="center" wrapText="1"/>
      <protection locked="0"/>
    </xf>
    <xf numFmtId="0" fontId="17" fillId="0" borderId="14" xfId="5" applyFont="1" applyFill="1" applyBorder="1" applyAlignment="1" applyProtection="1">
      <alignment vertical="center" wrapText="1"/>
    </xf>
    <xf numFmtId="0" fontId="17" fillId="0" borderId="16" xfId="5" applyFont="1" applyFill="1" applyBorder="1" applyAlignment="1" applyProtection="1">
      <alignment vertical="center" wrapText="1"/>
    </xf>
    <xf numFmtId="0" fontId="17" fillId="0" borderId="13" xfId="5" applyFont="1" applyFill="1" applyBorder="1" applyAlignment="1" applyProtection="1">
      <alignment horizontal="center" vertical="center" wrapText="1"/>
    </xf>
    <xf numFmtId="0" fontId="17" fillId="0" borderId="14" xfId="5" applyFont="1" applyFill="1" applyBorder="1" applyAlignment="1" applyProtection="1">
      <alignment horizontal="center" vertical="center" wrapText="1"/>
    </xf>
    <xf numFmtId="166" fontId="0" fillId="0" borderId="0" xfId="0" applyNumberFormat="1" applyFill="1" applyAlignment="1">
      <alignment vertical="center" wrapText="1"/>
    </xf>
    <xf numFmtId="166" fontId="0" fillId="0" borderId="0" xfId="0" applyNumberFormat="1" applyFill="1" applyAlignment="1">
      <alignment horizontal="center" vertical="center" wrapText="1"/>
    </xf>
    <xf numFmtId="166" fontId="4" fillId="0" borderId="0" xfId="0" applyNumberFormat="1" applyFont="1" applyFill="1" applyAlignment="1">
      <alignment horizontal="center" vertical="center" wrapText="1"/>
    </xf>
    <xf numFmtId="166" fontId="18" fillId="0" borderId="8" xfId="0" applyNumberFormat="1" applyFont="1" applyFill="1" applyBorder="1" applyAlignment="1" applyProtection="1">
      <alignment horizontal="left" vertical="center" wrapText="1" indent="1"/>
      <protection locked="0"/>
    </xf>
    <xf numFmtId="166" fontId="5" fillId="0" borderId="0" xfId="0" applyNumberFormat="1" applyFont="1" applyFill="1" applyAlignment="1" applyProtection="1">
      <alignment horizontal="right" wrapText="1"/>
    </xf>
    <xf numFmtId="166" fontId="7" fillId="0" borderId="17" xfId="0" applyNumberFormat="1" applyFont="1" applyFill="1" applyBorder="1" applyAlignment="1" applyProtection="1">
      <alignment horizontal="center" vertical="center" wrapText="1"/>
    </xf>
    <xf numFmtId="166" fontId="17" fillId="0" borderId="18" xfId="0" applyNumberFormat="1" applyFont="1" applyFill="1" applyBorder="1" applyAlignment="1" applyProtection="1">
      <alignment horizontal="center" vertical="center" wrapText="1"/>
    </xf>
    <xf numFmtId="166" fontId="17" fillId="0" borderId="19" xfId="0" applyNumberFormat="1" applyFont="1" applyFill="1" applyBorder="1" applyAlignment="1" applyProtection="1">
      <alignment horizontal="center" vertical="center" wrapText="1"/>
    </xf>
    <xf numFmtId="166" fontId="17" fillId="0" borderId="20" xfId="0" applyNumberFormat="1" applyFont="1" applyFill="1" applyBorder="1" applyAlignment="1" applyProtection="1">
      <alignment horizontal="center" vertical="center" wrapText="1"/>
    </xf>
    <xf numFmtId="166" fontId="0" fillId="0" borderId="0" xfId="0" applyNumberFormat="1" applyFill="1" applyAlignment="1" applyProtection="1">
      <alignment vertical="center" wrapText="1"/>
    </xf>
    <xf numFmtId="166" fontId="18" fillId="0" borderId="21" xfId="0" applyNumberFormat="1" applyFont="1" applyFill="1" applyBorder="1" applyAlignment="1" applyProtection="1">
      <alignment vertical="center" wrapText="1"/>
    </xf>
    <xf numFmtId="166" fontId="18" fillId="0" borderId="10" xfId="0" applyNumberFormat="1" applyFont="1" applyFill="1" applyBorder="1" applyAlignment="1" applyProtection="1">
      <alignment horizontal="left" vertical="center" wrapText="1" indent="1"/>
      <protection locked="0"/>
    </xf>
    <xf numFmtId="166" fontId="18" fillId="0" borderId="22" xfId="0" applyNumberFormat="1" applyFont="1" applyFill="1" applyBorder="1" applyAlignment="1" applyProtection="1">
      <alignment vertical="center" wrapText="1"/>
    </xf>
    <xf numFmtId="166" fontId="17" fillId="0" borderId="14" xfId="0" applyNumberFormat="1" applyFont="1" applyFill="1" applyBorder="1" applyAlignment="1" applyProtection="1">
      <alignment vertical="center" wrapText="1"/>
    </xf>
    <xf numFmtId="166" fontId="17" fillId="0" borderId="17" xfId="0" applyNumberFormat="1" applyFont="1" applyFill="1" applyBorder="1" applyAlignment="1" applyProtection="1">
      <alignment vertical="center" wrapText="1"/>
    </xf>
    <xf numFmtId="166" fontId="4" fillId="0" borderId="0" xfId="0" applyNumberFormat="1" applyFont="1" applyFill="1" applyAlignment="1">
      <alignment vertical="center" wrapText="1"/>
    </xf>
    <xf numFmtId="166" fontId="16" fillId="0" borderId="8" xfId="0" applyNumberFormat="1" applyFont="1" applyFill="1" applyBorder="1" applyAlignment="1" applyProtection="1">
      <alignment horizontal="left" vertical="center" wrapText="1" indent="1"/>
      <protection locked="0"/>
    </xf>
    <xf numFmtId="166" fontId="16" fillId="0" borderId="2" xfId="0" applyNumberFormat="1" applyFont="1" applyFill="1" applyBorder="1" applyAlignment="1" applyProtection="1">
      <alignment vertical="center" wrapText="1"/>
      <protection locked="0"/>
    </xf>
    <xf numFmtId="166" fontId="16" fillId="0" borderId="21" xfId="0" applyNumberFormat="1" applyFont="1" applyFill="1" applyBorder="1" applyAlignment="1" applyProtection="1">
      <alignment vertical="center" wrapText="1"/>
    </xf>
    <xf numFmtId="166" fontId="16" fillId="0" borderId="10" xfId="0" applyNumberFormat="1" applyFont="1" applyFill="1" applyBorder="1" applyAlignment="1" applyProtection="1">
      <alignment horizontal="left" vertical="center" wrapText="1" indent="1"/>
      <protection locked="0"/>
    </xf>
    <xf numFmtId="166" fontId="16" fillId="0" borderId="6" xfId="0" applyNumberFormat="1" applyFont="1" applyFill="1" applyBorder="1" applyAlignment="1" applyProtection="1">
      <alignment vertical="center" wrapText="1"/>
      <protection locked="0"/>
    </xf>
    <xf numFmtId="166" fontId="16" fillId="0" borderId="22" xfId="0" applyNumberFormat="1" applyFont="1" applyFill="1" applyBorder="1" applyAlignment="1" applyProtection="1">
      <alignment vertical="center" wrapText="1"/>
    </xf>
    <xf numFmtId="166" fontId="7" fillId="0" borderId="17" xfId="0" applyNumberFormat="1" applyFont="1" applyFill="1" applyBorder="1" applyAlignment="1" applyProtection="1">
      <alignment vertical="center" wrapText="1"/>
    </xf>
    <xf numFmtId="0" fontId="6" fillId="0" borderId="0" xfId="0" applyFont="1" applyFill="1" applyAlignment="1">
      <alignment horizontal="center" vertical="center" wrapText="1"/>
    </xf>
    <xf numFmtId="166" fontId="25" fillId="0" borderId="2" xfId="0" applyNumberFormat="1" applyFont="1" applyFill="1" applyBorder="1" applyAlignment="1" applyProtection="1">
      <alignment horizontal="right" vertical="center" wrapText="1" indent="1"/>
      <protection locked="0"/>
    </xf>
    <xf numFmtId="166" fontId="25" fillId="0" borderId="23" xfId="0" applyNumberFormat="1" applyFont="1" applyFill="1" applyBorder="1" applyAlignment="1" applyProtection="1">
      <alignment horizontal="right" vertical="center" wrapText="1" indent="1"/>
      <protection locked="0"/>
    </xf>
    <xf numFmtId="0" fontId="6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8" fillId="0" borderId="0" xfId="0" applyFont="1" applyFill="1" applyAlignment="1">
      <alignment vertical="center" wrapText="1"/>
    </xf>
    <xf numFmtId="166" fontId="17" fillId="2" borderId="14" xfId="0" applyNumberFormat="1" applyFont="1" applyFill="1" applyBorder="1" applyAlignment="1" applyProtection="1">
      <alignment vertical="center" wrapText="1"/>
    </xf>
    <xf numFmtId="166" fontId="7" fillId="2" borderId="14" xfId="0" applyNumberFormat="1" applyFont="1" applyFill="1" applyBorder="1" applyAlignment="1" applyProtection="1">
      <alignment vertical="center" wrapText="1"/>
    </xf>
    <xf numFmtId="166" fontId="18" fillId="0" borderId="9" xfId="0" applyNumberFormat="1" applyFont="1" applyFill="1" applyBorder="1" applyAlignment="1" applyProtection="1">
      <alignment horizontal="left" vertical="center" wrapText="1" indent="1"/>
      <protection locked="0"/>
    </xf>
    <xf numFmtId="0" fontId="24" fillId="0" borderId="14" xfId="5" applyFont="1" applyFill="1" applyBorder="1" applyAlignment="1" applyProtection="1">
      <alignment horizontal="left" vertical="center" wrapText="1" indent="1"/>
    </xf>
    <xf numFmtId="166" fontId="24" fillId="0" borderId="13" xfId="0" applyNumberFormat="1" applyFont="1" applyFill="1" applyBorder="1" applyAlignment="1" applyProtection="1">
      <alignment horizontal="left" vertical="center" wrapText="1" indent="1"/>
    </xf>
    <xf numFmtId="166" fontId="25" fillId="0" borderId="24" xfId="0" applyNumberFormat="1" applyFont="1" applyFill="1" applyBorder="1" applyAlignment="1" applyProtection="1">
      <alignment horizontal="right" vertical="center" wrapText="1" indent="1"/>
      <protection locked="0"/>
    </xf>
    <xf numFmtId="166" fontId="25" fillId="0" borderId="5" xfId="0" applyNumberFormat="1" applyFont="1" applyFill="1" applyBorder="1" applyAlignment="1" applyProtection="1">
      <alignment horizontal="right" vertical="center" wrapText="1" indent="1"/>
      <protection locked="0"/>
    </xf>
    <xf numFmtId="0" fontId="5" fillId="0" borderId="25" xfId="0" applyFont="1" applyFill="1" applyBorder="1" applyAlignment="1" applyProtection="1">
      <alignment horizontal="right"/>
    </xf>
    <xf numFmtId="0" fontId="25" fillId="0" borderId="19" xfId="5" applyFont="1" applyFill="1" applyBorder="1" applyAlignment="1" applyProtection="1">
      <alignment horizontal="left" vertical="center" wrapText="1" indent="1"/>
    </xf>
    <xf numFmtId="0" fontId="18" fillId="0" borderId="2" xfId="5" applyFont="1" applyFill="1" applyBorder="1" applyAlignment="1" applyProtection="1">
      <alignment horizontal="left" indent="6"/>
    </xf>
    <xf numFmtId="0" fontId="18" fillId="0" borderId="2" xfId="5" applyFont="1" applyFill="1" applyBorder="1" applyAlignment="1" applyProtection="1">
      <alignment horizontal="left" vertical="center" wrapText="1" indent="6"/>
    </xf>
    <xf numFmtId="0" fontId="18" fillId="0" borderId="6" xfId="5" applyFont="1" applyFill="1" applyBorder="1" applyAlignment="1" applyProtection="1">
      <alignment horizontal="left" vertical="center" wrapText="1" indent="6"/>
    </xf>
    <xf numFmtId="0" fontId="18" fillId="0" borderId="23" xfId="5" applyFont="1" applyFill="1" applyBorder="1" applyAlignment="1" applyProtection="1">
      <alignment horizontal="left" vertical="center" wrapText="1" indent="6"/>
    </xf>
    <xf numFmtId="0" fontId="35" fillId="0" borderId="0" xfId="0" applyFont="1"/>
    <xf numFmtId="166" fontId="0" fillId="0" borderId="0" xfId="0" applyNumberFormat="1" applyFill="1" applyAlignment="1" applyProtection="1">
      <alignment horizontal="center" vertical="center" wrapText="1"/>
    </xf>
    <xf numFmtId="166" fontId="7" fillId="0" borderId="13" xfId="0" applyNumberFormat="1" applyFont="1" applyFill="1" applyBorder="1" applyAlignment="1" applyProtection="1">
      <alignment horizontal="center" vertical="center" wrapText="1"/>
    </xf>
    <xf numFmtId="166" fontId="7" fillId="0" borderId="14" xfId="0" applyNumberFormat="1" applyFont="1" applyFill="1" applyBorder="1" applyAlignment="1" applyProtection="1">
      <alignment horizontal="center" vertical="center" wrapText="1"/>
    </xf>
    <xf numFmtId="166" fontId="7" fillId="0" borderId="13" xfId="0" applyNumberFormat="1" applyFont="1" applyFill="1" applyBorder="1" applyAlignment="1" applyProtection="1">
      <alignment horizontal="left" vertical="center" wrapText="1"/>
    </xf>
    <xf numFmtId="166" fontId="7" fillId="0" borderId="14" xfId="0" applyNumberFormat="1" applyFont="1" applyFill="1" applyBorder="1" applyAlignment="1" applyProtection="1">
      <alignment vertical="center" wrapText="1"/>
    </xf>
    <xf numFmtId="0" fontId="7" fillId="0" borderId="13" xfId="0" applyFont="1" applyFill="1" applyBorder="1" applyAlignment="1" applyProtection="1">
      <alignment horizontal="center" vertical="center" wrapText="1"/>
    </xf>
    <xf numFmtId="0" fontId="17" fillId="0" borderId="13" xfId="0" applyFont="1" applyFill="1" applyBorder="1" applyAlignment="1" applyProtection="1">
      <alignment horizontal="center" vertical="center" wrapText="1"/>
    </xf>
    <xf numFmtId="0" fontId="17" fillId="0" borderId="14" xfId="0" applyFont="1" applyFill="1" applyBorder="1" applyAlignment="1" applyProtection="1">
      <alignment horizontal="center" vertical="center" wrapText="1"/>
    </xf>
    <xf numFmtId="0" fontId="24" fillId="0" borderId="13" xfId="0" applyFont="1" applyFill="1" applyBorder="1" applyAlignment="1" applyProtection="1">
      <alignment horizontal="center" vertical="center" wrapText="1"/>
    </xf>
    <xf numFmtId="0" fontId="0" fillId="0" borderId="0" xfId="0" applyProtection="1"/>
    <xf numFmtId="0" fontId="0" fillId="0" borderId="0" xfId="0" applyFill="1" applyProtection="1"/>
    <xf numFmtId="0" fontId="19" fillId="0" borderId="0" xfId="0" applyFont="1" applyFill="1" applyProtection="1"/>
    <xf numFmtId="166" fontId="3" fillId="0" borderId="0" xfId="0" applyNumberFormat="1" applyFont="1" applyFill="1" applyAlignment="1" applyProtection="1">
      <alignment horizontal="left" vertical="center" wrapText="1"/>
    </xf>
    <xf numFmtId="166" fontId="3" fillId="0" borderId="0" xfId="0" applyNumberFormat="1" applyFont="1" applyFill="1" applyAlignment="1" applyProtection="1">
      <alignment vertical="center" wrapText="1"/>
    </xf>
    <xf numFmtId="166" fontId="16" fillId="0" borderId="0" xfId="0" applyNumberFormat="1" applyFont="1" applyFill="1" applyAlignment="1" applyProtection="1">
      <alignment vertical="center" wrapText="1"/>
    </xf>
    <xf numFmtId="0" fontId="7" fillId="0" borderId="0" xfId="0" applyFont="1" applyFill="1" applyAlignment="1" applyProtection="1">
      <alignment vertical="center"/>
    </xf>
    <xf numFmtId="0" fontId="5" fillId="0" borderId="0" xfId="0" applyFont="1" applyFill="1" applyAlignment="1" applyProtection="1">
      <alignment horizontal="right"/>
    </xf>
    <xf numFmtId="0" fontId="7" fillId="0" borderId="16" xfId="0" applyFont="1" applyFill="1" applyBorder="1" applyAlignment="1" applyProtection="1">
      <alignment horizontal="center" vertical="center" wrapText="1"/>
    </xf>
    <xf numFmtId="0" fontId="24" fillId="0" borderId="14" xfId="0" applyFont="1" applyFill="1" applyBorder="1" applyAlignment="1" applyProtection="1">
      <alignment horizontal="left" vertical="center" wrapText="1" indent="1"/>
    </xf>
    <xf numFmtId="0" fontId="23" fillId="0" borderId="13" xfId="0" applyFont="1" applyBorder="1" applyAlignment="1" applyProtection="1">
      <alignment horizontal="center" vertical="center" wrapText="1"/>
    </xf>
    <xf numFmtId="0" fontId="33" fillId="0" borderId="26" xfId="0" applyFont="1" applyBorder="1" applyAlignment="1" applyProtection="1">
      <alignment horizontal="left" wrapText="1" indent="1"/>
    </xf>
    <xf numFmtId="0" fontId="18" fillId="0" borderId="0" xfId="0" applyFont="1" applyFill="1" applyBorder="1" applyAlignment="1" applyProtection="1">
      <alignment horizontal="center" vertical="center" wrapText="1"/>
    </xf>
    <xf numFmtId="0" fontId="7" fillId="0" borderId="0" xfId="0" applyFont="1" applyFill="1" applyBorder="1" applyAlignment="1" applyProtection="1">
      <alignment horizontal="left" vertical="center" wrapText="1" indent="1"/>
    </xf>
    <xf numFmtId="0" fontId="18" fillId="0" borderId="0" xfId="0" applyFont="1" applyFill="1" applyAlignment="1" applyProtection="1">
      <alignment horizontal="left" vertical="center" wrapText="1"/>
    </xf>
    <xf numFmtId="0" fontId="18" fillId="0" borderId="0" xfId="0" applyFont="1" applyFill="1" applyAlignment="1" applyProtection="1">
      <alignment vertical="center" wrapText="1"/>
    </xf>
    <xf numFmtId="0" fontId="7" fillId="0" borderId="14" xfId="0" applyFont="1" applyFill="1" applyBorder="1" applyAlignment="1" applyProtection="1">
      <alignment horizontal="left" vertical="center" wrapText="1" indent="1"/>
    </xf>
    <xf numFmtId="0" fontId="0" fillId="0" borderId="0" xfId="0" applyFill="1" applyAlignment="1" applyProtection="1">
      <alignment horizontal="left" vertical="center" wrapText="1"/>
    </xf>
    <xf numFmtId="0" fontId="0" fillId="0" borderId="0" xfId="0" applyFill="1" applyAlignment="1" applyProtection="1">
      <alignment vertical="center" wrapText="1"/>
    </xf>
    <xf numFmtId="0" fontId="4" fillId="0" borderId="13" xfId="0" applyFont="1" applyFill="1" applyBorder="1" applyAlignment="1" applyProtection="1">
      <alignment horizontal="left" vertical="center"/>
    </xf>
    <xf numFmtId="0" fontId="4" fillId="0" borderId="26" xfId="0" applyFont="1" applyFill="1" applyBorder="1" applyAlignment="1" applyProtection="1">
      <alignment vertical="center" wrapText="1"/>
    </xf>
    <xf numFmtId="16" fontId="0" fillId="0" borderId="0" xfId="0" applyNumberFormat="1" applyFill="1" applyAlignment="1">
      <alignment vertical="center" wrapText="1"/>
    </xf>
    <xf numFmtId="166" fontId="17" fillId="0" borderId="27" xfId="5" applyNumberFormat="1" applyFont="1" applyFill="1" applyBorder="1" applyAlignment="1" applyProtection="1">
      <alignment horizontal="right" vertical="center" wrapText="1" indent="1"/>
    </xf>
    <xf numFmtId="0" fontId="23" fillId="0" borderId="14" xfId="0" applyFont="1" applyBorder="1" applyAlignment="1" applyProtection="1">
      <alignment horizontal="left" vertical="center" wrapText="1" indent="1"/>
    </xf>
    <xf numFmtId="0" fontId="22" fillId="0" borderId="2" xfId="0" applyFont="1" applyBorder="1" applyAlignment="1" applyProtection="1">
      <alignment horizontal="left" vertical="center" wrapText="1" indent="1"/>
    </xf>
    <xf numFmtId="0" fontId="22" fillId="0" borderId="6" xfId="0" applyFont="1" applyBorder="1" applyAlignment="1" applyProtection="1">
      <alignment horizontal="left" vertical="center" wrapText="1" indent="1"/>
    </xf>
    <xf numFmtId="0" fontId="23" fillId="0" borderId="18" xfId="0" applyFont="1" applyBorder="1" applyAlignment="1" applyProtection="1">
      <alignment horizontal="left" vertical="center" wrapText="1" indent="1"/>
    </xf>
    <xf numFmtId="166" fontId="6" fillId="0" borderId="0" xfId="5" applyNumberFormat="1" applyFont="1" applyFill="1" applyBorder="1" applyAlignment="1" applyProtection="1">
      <alignment horizontal="right" vertical="center" wrapText="1" indent="1"/>
    </xf>
    <xf numFmtId="0" fontId="5" fillId="0" borderId="25" xfId="0" applyFont="1" applyFill="1" applyBorder="1" applyAlignment="1" applyProtection="1">
      <alignment horizontal="right" vertical="center"/>
    </xf>
    <xf numFmtId="166" fontId="18" fillId="0" borderId="3" xfId="0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2" xfId="0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28" xfId="0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6" xfId="0" applyNumberFormat="1" applyFont="1" applyFill="1" applyBorder="1" applyAlignment="1" applyProtection="1">
      <alignment horizontal="right" vertical="center" wrapText="1" indent="1"/>
      <protection locked="0"/>
    </xf>
    <xf numFmtId="166" fontId="24" fillId="0" borderId="14" xfId="0" applyNumberFormat="1" applyFont="1" applyFill="1" applyBorder="1" applyAlignment="1" applyProtection="1">
      <alignment horizontal="right" vertical="center" wrapText="1" indent="1"/>
    </xf>
    <xf numFmtId="166" fontId="25" fillId="0" borderId="1" xfId="0" applyNumberFormat="1" applyFont="1" applyFill="1" applyBorder="1" applyAlignment="1" applyProtection="1">
      <alignment horizontal="right" vertical="center" wrapText="1" indent="1"/>
      <protection locked="0"/>
    </xf>
    <xf numFmtId="166" fontId="6" fillId="0" borderId="0" xfId="0" applyNumberFormat="1" applyFont="1" applyFill="1" applyAlignment="1" applyProtection="1">
      <alignment horizontal="centerContinuous" vertical="center" wrapText="1"/>
    </xf>
    <xf numFmtId="166" fontId="0" fillId="0" borderId="0" xfId="0" applyNumberFormat="1" applyFill="1" applyAlignment="1" applyProtection="1">
      <alignment horizontal="centerContinuous" vertical="center"/>
    </xf>
    <xf numFmtId="166" fontId="5" fillId="0" borderId="0" xfId="0" applyNumberFormat="1" applyFont="1" applyFill="1" applyAlignment="1" applyProtection="1">
      <alignment horizontal="right" vertical="center"/>
    </xf>
    <xf numFmtId="166" fontId="7" fillId="0" borderId="13" xfId="0" applyNumberFormat="1" applyFont="1" applyFill="1" applyBorder="1" applyAlignment="1" applyProtection="1">
      <alignment horizontal="centerContinuous" vertical="center" wrapText="1"/>
    </xf>
    <xf numFmtId="166" fontId="7" fillId="0" borderId="14" xfId="0" applyNumberFormat="1" applyFont="1" applyFill="1" applyBorder="1" applyAlignment="1" applyProtection="1">
      <alignment horizontal="centerContinuous" vertical="center" wrapText="1"/>
    </xf>
    <xf numFmtId="166" fontId="7" fillId="0" borderId="17" xfId="0" applyNumberFormat="1" applyFont="1" applyFill="1" applyBorder="1" applyAlignment="1" applyProtection="1">
      <alignment horizontal="centerContinuous" vertical="center" wrapText="1"/>
    </xf>
    <xf numFmtId="166" fontId="4" fillId="0" borderId="0" xfId="0" applyNumberFormat="1" applyFont="1" applyFill="1" applyAlignment="1" applyProtection="1">
      <alignment horizontal="center" vertical="center" wrapText="1"/>
    </xf>
    <xf numFmtId="166" fontId="24" fillId="0" borderId="29" xfId="0" applyNumberFormat="1" applyFont="1" applyFill="1" applyBorder="1" applyAlignment="1" applyProtection="1">
      <alignment horizontal="center" vertical="center" wrapText="1"/>
    </xf>
    <xf numFmtId="166" fontId="24" fillId="0" borderId="13" xfId="0" applyNumberFormat="1" applyFont="1" applyFill="1" applyBorder="1" applyAlignment="1" applyProtection="1">
      <alignment horizontal="center" vertical="center" wrapText="1"/>
    </xf>
    <xf numFmtId="166" fontId="24" fillId="0" borderId="14" xfId="0" applyNumberFormat="1" applyFont="1" applyFill="1" applyBorder="1" applyAlignment="1" applyProtection="1">
      <alignment horizontal="center" vertical="center" wrapText="1"/>
    </xf>
    <xf numFmtId="166" fontId="24" fillId="0" borderId="0" xfId="0" applyNumberFormat="1" applyFont="1" applyFill="1" applyAlignment="1" applyProtection="1">
      <alignment horizontal="center" vertical="center" wrapText="1"/>
    </xf>
    <xf numFmtId="166" fontId="0" fillId="0" borderId="30" xfId="0" applyNumberFormat="1" applyFill="1" applyBorder="1" applyAlignment="1" applyProtection="1">
      <alignment horizontal="left" vertical="center" wrapText="1" indent="1"/>
    </xf>
    <xf numFmtId="166" fontId="18" fillId="0" borderId="9" xfId="0" applyNumberFormat="1" applyFont="1" applyFill="1" applyBorder="1" applyAlignment="1" applyProtection="1">
      <alignment horizontal="left" vertical="center" wrapText="1" indent="1"/>
    </xf>
    <xf numFmtId="166" fontId="0" fillId="0" borderId="31" xfId="0" applyNumberFormat="1" applyFill="1" applyBorder="1" applyAlignment="1" applyProtection="1">
      <alignment horizontal="left" vertical="center" wrapText="1" indent="1"/>
    </xf>
    <xf numFmtId="166" fontId="18" fillId="0" borderId="8" xfId="0" applyNumberFormat="1" applyFont="1" applyFill="1" applyBorder="1" applyAlignment="1" applyProtection="1">
      <alignment horizontal="left" vertical="center" wrapText="1" indent="1"/>
    </xf>
    <xf numFmtId="166" fontId="18" fillId="0" borderId="32" xfId="0" applyNumberFormat="1" applyFont="1" applyFill="1" applyBorder="1" applyAlignment="1" applyProtection="1">
      <alignment horizontal="left" vertical="center" wrapText="1" indent="1"/>
    </xf>
    <xf numFmtId="166" fontId="27" fillId="0" borderId="29" xfId="0" applyNumberFormat="1" applyFont="1" applyFill="1" applyBorder="1" applyAlignment="1" applyProtection="1">
      <alignment horizontal="left" vertical="center" wrapText="1" indent="1"/>
    </xf>
    <xf numFmtId="166" fontId="1" fillId="0" borderId="33" xfId="0" applyNumberFormat="1" applyFont="1" applyFill="1" applyBorder="1" applyAlignment="1" applyProtection="1">
      <alignment horizontal="left" vertical="center" wrapText="1" indent="1"/>
    </xf>
    <xf numFmtId="166" fontId="25" fillId="0" borderId="7" xfId="0" applyNumberFormat="1" applyFont="1" applyFill="1" applyBorder="1" applyAlignment="1" applyProtection="1">
      <alignment horizontal="left" vertical="center" wrapText="1" indent="1"/>
    </xf>
    <xf numFmtId="166" fontId="25" fillId="0" borderId="8" xfId="0" applyNumberFormat="1" applyFont="1" applyFill="1" applyBorder="1" applyAlignment="1" applyProtection="1">
      <alignment horizontal="left" vertical="center" wrapText="1" indent="1"/>
    </xf>
    <xf numFmtId="166" fontId="1" fillId="0" borderId="31" xfId="0" applyNumberFormat="1" applyFont="1" applyFill="1" applyBorder="1" applyAlignment="1" applyProtection="1">
      <alignment horizontal="left" vertical="center" wrapText="1" indent="1"/>
    </xf>
    <xf numFmtId="166" fontId="28" fillId="0" borderId="2" xfId="0" applyNumberFormat="1" applyFont="1" applyFill="1" applyBorder="1" applyAlignment="1" applyProtection="1">
      <alignment horizontal="right" vertical="center" wrapText="1" indent="1"/>
    </xf>
    <xf numFmtId="166" fontId="27" fillId="0" borderId="13" xfId="0" applyNumberFormat="1" applyFont="1" applyFill="1" applyBorder="1" applyAlignment="1" applyProtection="1">
      <alignment horizontal="left" vertical="center" wrapText="1" indent="1"/>
    </xf>
    <xf numFmtId="166" fontId="25" fillId="0" borderId="9" xfId="0" applyNumberFormat="1" applyFont="1" applyFill="1" applyBorder="1" applyAlignment="1" applyProtection="1">
      <alignment horizontal="left" vertical="center" wrapText="1" indent="1"/>
      <protection locked="0"/>
    </xf>
    <xf numFmtId="166" fontId="28" fillId="0" borderId="7" xfId="0" applyNumberFormat="1" applyFont="1" applyFill="1" applyBorder="1" applyAlignment="1" applyProtection="1">
      <alignment horizontal="left" vertical="center" wrapText="1" indent="1"/>
    </xf>
    <xf numFmtId="166" fontId="25" fillId="0" borderId="8" xfId="0" applyNumberFormat="1" applyFont="1" applyFill="1" applyBorder="1" applyAlignment="1" applyProtection="1">
      <alignment horizontal="left" vertical="center" wrapText="1" indent="2"/>
    </xf>
    <xf numFmtId="166" fontId="25" fillId="0" borderId="2" xfId="0" applyNumberFormat="1" applyFont="1" applyFill="1" applyBorder="1" applyAlignment="1" applyProtection="1">
      <alignment horizontal="left" vertical="center" wrapText="1" indent="2"/>
    </xf>
    <xf numFmtId="166" fontId="28" fillId="0" borderId="2" xfId="0" applyNumberFormat="1" applyFont="1" applyFill="1" applyBorder="1" applyAlignment="1" applyProtection="1">
      <alignment horizontal="left" vertical="center" wrapText="1" indent="1"/>
    </xf>
    <xf numFmtId="166" fontId="25" fillId="0" borderId="9" xfId="0" applyNumberFormat="1" applyFont="1" applyFill="1" applyBorder="1" applyAlignment="1" applyProtection="1">
      <alignment horizontal="left" vertical="center" wrapText="1" indent="1"/>
    </xf>
    <xf numFmtId="166" fontId="18" fillId="0" borderId="9" xfId="0" applyNumberFormat="1" applyFont="1" applyFill="1" applyBorder="1" applyAlignment="1" applyProtection="1">
      <alignment horizontal="left" vertical="center" wrapText="1" indent="2"/>
    </xf>
    <xf numFmtId="166" fontId="18" fillId="0" borderId="10" xfId="0" applyNumberFormat="1" applyFont="1" applyFill="1" applyBorder="1" applyAlignment="1" applyProtection="1">
      <alignment horizontal="left" vertical="center" wrapText="1" indent="2"/>
    </xf>
    <xf numFmtId="166" fontId="28" fillId="0" borderId="3" xfId="0" applyNumberFormat="1" applyFont="1" applyFill="1" applyBorder="1" applyAlignment="1" applyProtection="1">
      <alignment horizontal="right" vertical="center" wrapText="1" indent="1"/>
    </xf>
    <xf numFmtId="166" fontId="24" fillId="0" borderId="27" xfId="0" applyNumberFormat="1" applyFont="1" applyFill="1" applyBorder="1" applyAlignment="1" applyProtection="1">
      <alignment horizontal="right" vertical="center" wrapText="1" indent="1"/>
    </xf>
    <xf numFmtId="166" fontId="17" fillId="0" borderId="0" xfId="0" applyNumberFormat="1" applyFont="1" applyFill="1" applyBorder="1" applyAlignment="1" applyProtection="1">
      <alignment horizontal="right" vertical="center" wrapText="1" indent="1"/>
    </xf>
    <xf numFmtId="0" fontId="18" fillId="0" borderId="0" xfId="0" applyFont="1" applyFill="1" applyAlignment="1" applyProtection="1">
      <alignment horizontal="right" vertical="center" wrapText="1" indent="1"/>
    </xf>
    <xf numFmtId="166" fontId="17" fillId="0" borderId="27" xfId="0" applyNumberFormat="1" applyFont="1" applyFill="1" applyBorder="1" applyAlignment="1" applyProtection="1">
      <alignment horizontal="right" vertical="center" wrapText="1" indent="1"/>
    </xf>
    <xf numFmtId="0" fontId="0" fillId="0" borderId="0" xfId="0" applyFill="1" applyAlignment="1" applyProtection="1">
      <alignment horizontal="right" vertical="center" wrapText="1" indent="1"/>
    </xf>
    <xf numFmtId="0" fontId="9" fillId="0" borderId="0" xfId="0" applyFont="1" applyFill="1" applyAlignment="1" applyProtection="1">
      <alignment vertical="center" wrapText="1"/>
    </xf>
    <xf numFmtId="0" fontId="21" fillId="0" borderId="19" xfId="0" applyFont="1" applyBorder="1" applyAlignment="1" applyProtection="1">
      <alignment horizontal="left" vertical="center" wrapText="1" indent="1"/>
    </xf>
    <xf numFmtId="0" fontId="10" fillId="0" borderId="0" xfId="5" applyFont="1" applyFill="1" applyProtection="1"/>
    <xf numFmtId="0" fontId="10" fillId="0" borderId="0" xfId="5" applyFont="1" applyFill="1" applyAlignment="1" applyProtection="1">
      <alignment horizontal="right" vertical="center" indent="1"/>
    </xf>
    <xf numFmtId="0" fontId="36" fillId="0" borderId="0" xfId="0" applyFont="1" applyFill="1" applyAlignment="1" applyProtection="1">
      <alignment horizontal="left" vertical="center" wrapText="1"/>
    </xf>
    <xf numFmtId="0" fontId="36" fillId="0" borderId="0" xfId="0" applyFont="1" applyFill="1" applyAlignment="1" applyProtection="1">
      <alignment vertical="center" wrapText="1"/>
    </xf>
    <xf numFmtId="0" fontId="36" fillId="0" borderId="0" xfId="0" applyFont="1" applyFill="1" applyAlignment="1" applyProtection="1">
      <alignment horizontal="right" vertical="center" wrapText="1" indent="1"/>
    </xf>
    <xf numFmtId="0" fontId="14" fillId="0" borderId="0" xfId="0" applyFont="1" applyFill="1" applyAlignment="1" applyProtection="1">
      <alignment horizontal="left" vertical="center" wrapText="1"/>
    </xf>
    <xf numFmtId="0" fontId="14" fillId="0" borderId="0" xfId="0" applyFont="1" applyFill="1" applyAlignment="1" applyProtection="1">
      <alignment vertical="center" wrapText="1"/>
    </xf>
    <xf numFmtId="0" fontId="14" fillId="0" borderId="0" xfId="0" applyFont="1" applyFill="1" applyAlignment="1" applyProtection="1">
      <alignment horizontal="right" vertical="center" wrapText="1" indent="1"/>
    </xf>
    <xf numFmtId="166" fontId="0" fillId="0" borderId="33" xfId="0" applyNumberFormat="1" applyFill="1" applyBorder="1" applyAlignment="1" applyProtection="1">
      <alignment horizontal="left" vertical="center" wrapText="1" indent="1"/>
    </xf>
    <xf numFmtId="166" fontId="18" fillId="0" borderId="7" xfId="0" applyNumberFormat="1" applyFont="1" applyFill="1" applyBorder="1" applyAlignment="1" applyProtection="1">
      <alignment horizontal="left" vertical="center" wrapText="1" indent="1"/>
    </xf>
    <xf numFmtId="166" fontId="18" fillId="0" borderId="34" xfId="0" applyNumberFormat="1" applyFont="1" applyFill="1" applyBorder="1" applyAlignment="1" applyProtection="1">
      <alignment horizontal="right" vertical="center" wrapText="1" indent="1"/>
      <protection locked="0"/>
    </xf>
    <xf numFmtId="166" fontId="17" fillId="0" borderId="16" xfId="5" applyNumberFormat="1" applyFont="1" applyFill="1" applyBorder="1" applyAlignment="1" applyProtection="1">
      <alignment horizontal="right" vertical="center" wrapText="1" indent="1"/>
    </xf>
    <xf numFmtId="166" fontId="17" fillId="0" borderId="14" xfId="5" applyNumberFormat="1" applyFont="1" applyFill="1" applyBorder="1" applyAlignment="1" applyProtection="1">
      <alignment horizontal="right" vertical="center" wrapText="1" indent="1"/>
    </xf>
    <xf numFmtId="166" fontId="18" fillId="0" borderId="2" xfId="5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3" xfId="5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6" xfId="5" applyNumberFormat="1" applyFont="1" applyFill="1" applyBorder="1" applyAlignment="1" applyProtection="1">
      <alignment horizontal="right" vertical="center" wrapText="1" indent="1"/>
      <protection locked="0"/>
    </xf>
    <xf numFmtId="166" fontId="25" fillId="0" borderId="2" xfId="5" applyNumberFormat="1" applyFont="1" applyFill="1" applyBorder="1" applyAlignment="1" applyProtection="1">
      <alignment horizontal="right" vertical="center" wrapText="1" indent="1"/>
      <protection locked="0"/>
    </xf>
    <xf numFmtId="166" fontId="25" fillId="0" borderId="6" xfId="5" applyNumberFormat="1" applyFont="1" applyFill="1" applyBorder="1" applyAlignment="1" applyProtection="1">
      <alignment horizontal="right" vertical="center" wrapText="1" indent="1"/>
      <protection locked="0"/>
    </xf>
    <xf numFmtId="166" fontId="24" fillId="0" borderId="14" xfId="5" applyNumberFormat="1" applyFont="1" applyFill="1" applyBorder="1" applyAlignment="1" applyProtection="1">
      <alignment horizontal="right" vertical="center" wrapText="1" indent="1"/>
    </xf>
    <xf numFmtId="0" fontId="7" fillId="0" borderId="35" xfId="0" applyFont="1" applyFill="1" applyBorder="1" applyAlignment="1" applyProtection="1">
      <alignment horizontal="center" vertical="center" wrapText="1"/>
    </xf>
    <xf numFmtId="0" fontId="17" fillId="0" borderId="15" xfId="5" applyFont="1" applyFill="1" applyBorder="1" applyAlignment="1" applyProtection="1">
      <alignment horizontal="center" vertical="center" wrapText="1"/>
    </xf>
    <xf numFmtId="0" fontId="17" fillId="0" borderId="16" xfId="5" applyFont="1" applyFill="1" applyBorder="1" applyAlignment="1" applyProtection="1">
      <alignment horizontal="center" vertical="center" wrapText="1"/>
    </xf>
    <xf numFmtId="0" fontId="18" fillId="0" borderId="3" xfId="5" applyFont="1" applyFill="1" applyBorder="1" applyAlignment="1" applyProtection="1">
      <alignment horizontal="left" vertical="center" wrapText="1" indent="6"/>
    </xf>
    <xf numFmtId="0" fontId="10" fillId="0" borderId="0" xfId="5" applyFill="1" applyProtection="1"/>
    <xf numFmtId="0" fontId="18" fillId="0" borderId="0" xfId="5" applyFont="1" applyFill="1" applyProtection="1"/>
    <xf numFmtId="0" fontId="13" fillId="0" borderId="0" xfId="5" applyFont="1" applyFill="1" applyProtection="1"/>
    <xf numFmtId="0" fontId="22" fillId="0" borderId="3" xfId="0" applyFont="1" applyBorder="1" applyAlignment="1" applyProtection="1">
      <alignment horizontal="left" wrapText="1" indent="1"/>
    </xf>
    <xf numFmtId="0" fontId="22" fillId="0" borderId="2" xfId="0" applyFont="1" applyBorder="1" applyAlignment="1" applyProtection="1">
      <alignment horizontal="left" wrapText="1" indent="1"/>
    </xf>
    <xf numFmtId="0" fontId="22" fillId="0" borderId="6" xfId="0" applyFont="1" applyBorder="1" applyAlignment="1" applyProtection="1">
      <alignment horizontal="left" wrapText="1" indent="1"/>
    </xf>
    <xf numFmtId="0" fontId="22" fillId="0" borderId="6" xfId="0" applyFont="1" applyBorder="1" applyAlignment="1" applyProtection="1">
      <alignment wrapText="1"/>
    </xf>
    <xf numFmtId="0" fontId="22" fillId="0" borderId="9" xfId="0" applyFont="1" applyBorder="1" applyAlignment="1" applyProtection="1">
      <alignment wrapText="1"/>
    </xf>
    <xf numFmtId="0" fontId="22" fillId="0" borderId="8" xfId="0" applyFont="1" applyBorder="1" applyAlignment="1" applyProtection="1">
      <alignment wrapText="1"/>
    </xf>
    <xf numFmtId="0" fontId="22" fillId="0" borderId="10" xfId="0" applyFont="1" applyBorder="1" applyAlignment="1" applyProtection="1">
      <alignment wrapText="1"/>
    </xf>
    <xf numFmtId="0" fontId="23" fillId="0" borderId="14" xfId="0" applyFont="1" applyBorder="1" applyAlignment="1" applyProtection="1">
      <alignment wrapText="1"/>
    </xf>
    <xf numFmtId="0" fontId="23" fillId="0" borderId="19" xfId="0" applyFont="1" applyBorder="1" applyAlignment="1" applyProtection="1">
      <alignment wrapText="1"/>
    </xf>
    <xf numFmtId="0" fontId="10" fillId="0" borderId="0" xfId="5" applyFill="1" applyAlignment="1" applyProtection="1"/>
    <xf numFmtId="0" fontId="20" fillId="0" borderId="0" xfId="5" applyFont="1" applyFill="1" applyProtection="1"/>
    <xf numFmtId="0" fontId="19" fillId="0" borderId="0" xfId="5" applyFont="1" applyFill="1" applyProtection="1"/>
    <xf numFmtId="166" fontId="25" fillId="0" borderId="0" xfId="0" applyNumberFormat="1" applyFont="1" applyFill="1" applyBorder="1" applyAlignment="1" applyProtection="1">
      <alignment horizontal="left" vertical="center" wrapText="1" indent="1"/>
      <protection locked="0"/>
    </xf>
    <xf numFmtId="166" fontId="18" fillId="0" borderId="8" xfId="0" quotePrefix="1" applyNumberFormat="1" applyFont="1" applyFill="1" applyBorder="1" applyAlignment="1" applyProtection="1">
      <alignment horizontal="left" vertical="center" wrapText="1" indent="3"/>
      <protection locked="0"/>
    </xf>
    <xf numFmtId="166" fontId="18" fillId="0" borderId="7" xfId="0" applyNumberFormat="1" applyFont="1" applyFill="1" applyBorder="1" applyAlignment="1" applyProtection="1">
      <alignment horizontal="left" vertical="center" wrapText="1" indent="1"/>
      <protection locked="0"/>
    </xf>
    <xf numFmtId="166" fontId="18" fillId="0" borderId="8" xfId="0" quotePrefix="1" applyNumberFormat="1" applyFont="1" applyFill="1" applyBorder="1" applyAlignment="1" applyProtection="1">
      <alignment horizontal="left" vertical="center" wrapText="1" indent="6"/>
      <protection locked="0"/>
    </xf>
    <xf numFmtId="166" fontId="25" fillId="0" borderId="8" xfId="0" quotePrefix="1" applyNumberFormat="1" applyFont="1" applyFill="1" applyBorder="1" applyAlignment="1" applyProtection="1">
      <alignment horizontal="left" vertical="center" wrapText="1" indent="6"/>
      <protection locked="0"/>
    </xf>
    <xf numFmtId="49" fontId="18" fillId="0" borderId="9" xfId="5" applyNumberFormat="1" applyFont="1" applyFill="1" applyBorder="1" applyAlignment="1" applyProtection="1">
      <alignment horizontal="center" vertical="center" wrapText="1"/>
    </xf>
    <xf numFmtId="49" fontId="18" fillId="0" borderId="8" xfId="5" applyNumberFormat="1" applyFont="1" applyFill="1" applyBorder="1" applyAlignment="1" applyProtection="1">
      <alignment horizontal="center" vertical="center" wrapText="1"/>
    </xf>
    <xf numFmtId="49" fontId="18" fillId="0" borderId="10" xfId="5" applyNumberFormat="1" applyFont="1" applyFill="1" applyBorder="1" applyAlignment="1" applyProtection="1">
      <alignment horizontal="center" vertical="center" wrapText="1"/>
    </xf>
    <xf numFmtId="0" fontId="23" fillId="0" borderId="13" xfId="0" applyFont="1" applyBorder="1" applyAlignment="1" applyProtection="1">
      <alignment horizontal="center" wrapText="1"/>
    </xf>
    <xf numFmtId="0" fontId="22" fillId="0" borderId="9" xfId="0" applyFont="1" applyBorder="1" applyAlignment="1" applyProtection="1">
      <alignment horizontal="center" wrapText="1"/>
    </xf>
    <xf numFmtId="0" fontId="22" fillId="0" borderId="8" xfId="0" applyFont="1" applyBorder="1" applyAlignment="1" applyProtection="1">
      <alignment horizontal="center" wrapText="1"/>
    </xf>
    <xf numFmtId="0" fontId="22" fillId="0" borderId="10" xfId="0" applyFont="1" applyBorder="1" applyAlignment="1" applyProtection="1">
      <alignment horizontal="center" wrapText="1"/>
    </xf>
    <xf numFmtId="0" fontId="23" fillId="0" borderId="18" xfId="0" applyFont="1" applyBorder="1" applyAlignment="1" applyProtection="1">
      <alignment horizontal="center" wrapText="1"/>
    </xf>
    <xf numFmtId="49" fontId="18" fillId="0" borderId="11" xfId="5" applyNumberFormat="1" applyFont="1" applyFill="1" applyBorder="1" applyAlignment="1" applyProtection="1">
      <alignment horizontal="center" vertical="center" wrapText="1"/>
    </xf>
    <xf numFmtId="49" fontId="18" fillId="0" borderId="7" xfId="5" applyNumberFormat="1" applyFont="1" applyFill="1" applyBorder="1" applyAlignment="1" applyProtection="1">
      <alignment horizontal="center" vertical="center" wrapText="1"/>
    </xf>
    <xf numFmtId="49" fontId="18" fillId="0" borderId="12" xfId="5" applyNumberFormat="1" applyFont="1" applyFill="1" applyBorder="1" applyAlignment="1" applyProtection="1">
      <alignment horizontal="center" vertical="center" wrapText="1"/>
    </xf>
    <xf numFmtId="0" fontId="23" fillId="0" borderId="18" xfId="0" applyFont="1" applyBorder="1" applyAlignment="1" applyProtection="1">
      <alignment horizontal="center" vertical="center" wrapText="1"/>
    </xf>
    <xf numFmtId="166" fontId="24" fillId="0" borderId="27" xfId="5" applyNumberFormat="1" applyFont="1" applyFill="1" applyBorder="1" applyAlignment="1" applyProtection="1">
      <alignment horizontal="right" vertical="center" wrapText="1" indent="1"/>
    </xf>
    <xf numFmtId="166" fontId="18" fillId="0" borderId="36" xfId="5" applyNumberFormat="1" applyFont="1" applyFill="1" applyBorder="1" applyAlignment="1" applyProtection="1">
      <alignment horizontal="right" vertical="center" wrapText="1" indent="1"/>
    </xf>
    <xf numFmtId="166" fontId="18" fillId="0" borderId="3" xfId="5" applyNumberFormat="1" applyFont="1" applyFill="1" applyBorder="1" applyAlignment="1" applyProtection="1">
      <alignment horizontal="right" vertical="center" wrapText="1" indent="1"/>
    </xf>
    <xf numFmtId="49" fontId="25" fillId="0" borderId="11" xfId="0" applyNumberFormat="1" applyFont="1" applyFill="1" applyBorder="1" applyAlignment="1" applyProtection="1">
      <alignment horizontal="center" vertical="center" wrapText="1"/>
    </xf>
    <xf numFmtId="49" fontId="25" fillId="0" borderId="8" xfId="0" applyNumberFormat="1" applyFont="1" applyFill="1" applyBorder="1" applyAlignment="1" applyProtection="1">
      <alignment horizontal="center" vertical="center" wrapText="1"/>
    </xf>
    <xf numFmtId="49" fontId="25" fillId="0" borderId="9" xfId="0" applyNumberFormat="1" applyFont="1" applyFill="1" applyBorder="1" applyAlignment="1" applyProtection="1">
      <alignment horizontal="center" vertical="center" wrapText="1"/>
    </xf>
    <xf numFmtId="0" fontId="25" fillId="0" borderId="3" xfId="5" applyFont="1" applyFill="1" applyBorder="1" applyAlignment="1" applyProtection="1">
      <alignment horizontal="left" vertical="center" wrapText="1" indent="1"/>
    </xf>
    <xf numFmtId="0" fontId="25" fillId="0" borderId="2" xfId="5" applyFont="1" applyFill="1" applyBorder="1" applyAlignment="1" applyProtection="1">
      <alignment horizontal="left" vertical="center" wrapText="1" indent="1"/>
    </xf>
    <xf numFmtId="0" fontId="6" fillId="0" borderId="0" xfId="0" applyFont="1" applyFill="1" applyAlignment="1" applyProtection="1">
      <alignment vertical="center"/>
    </xf>
    <xf numFmtId="0" fontId="4" fillId="0" borderId="0" xfId="0" applyFont="1" applyFill="1" applyAlignment="1" applyProtection="1">
      <alignment vertical="center"/>
    </xf>
    <xf numFmtId="0" fontId="6" fillId="0" borderId="0" xfId="0" applyFont="1" applyFill="1" applyAlignment="1" applyProtection="1">
      <alignment horizontal="center" vertical="center" wrapText="1"/>
    </xf>
    <xf numFmtId="0" fontId="2" fillId="0" borderId="0" xfId="0" applyFont="1" applyFill="1" applyAlignment="1" applyProtection="1">
      <alignment vertical="center" wrapText="1"/>
    </xf>
    <xf numFmtId="0" fontId="8" fillId="0" borderId="0" xfId="0" applyFont="1" applyFill="1" applyAlignment="1" applyProtection="1">
      <alignment vertical="center" wrapText="1"/>
    </xf>
    <xf numFmtId="166" fontId="25" fillId="0" borderId="3" xfId="5" applyNumberFormat="1" applyFont="1" applyFill="1" applyBorder="1" applyAlignment="1" applyProtection="1">
      <alignment horizontal="right" vertical="center" wrapText="1" indent="1"/>
      <protection locked="0"/>
    </xf>
    <xf numFmtId="0" fontId="23" fillId="0" borderId="13" xfId="0" applyFont="1" applyBorder="1" applyAlignment="1" applyProtection="1">
      <alignment vertical="center" wrapText="1"/>
    </xf>
    <xf numFmtId="0" fontId="23" fillId="0" borderId="18" xfId="0" applyFont="1" applyBorder="1" applyAlignment="1" applyProtection="1">
      <alignment vertical="center" wrapText="1"/>
    </xf>
    <xf numFmtId="166" fontId="17" fillId="0" borderId="14" xfId="5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8" xfId="0" applyNumberFormat="1" applyFont="1" applyFill="1" applyBorder="1" applyAlignment="1" applyProtection="1">
      <alignment horizontal="left" vertical="center" wrapText="1"/>
      <protection locked="0"/>
    </xf>
    <xf numFmtId="49" fontId="18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18" fillId="0" borderId="6" xfId="0" applyNumberFormat="1" applyFont="1" applyFill="1" applyBorder="1" applyAlignment="1" applyProtection="1">
      <alignment horizontal="center" vertical="center" wrapText="1"/>
      <protection locked="0"/>
    </xf>
    <xf numFmtId="49" fontId="16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16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22" fillId="0" borderId="6" xfId="0" applyFont="1" applyBorder="1" applyAlignment="1" applyProtection="1">
      <alignment vertical="center" wrapText="1"/>
    </xf>
    <xf numFmtId="0" fontId="17" fillId="0" borderId="18" xfId="5" applyFont="1" applyFill="1" applyBorder="1" applyAlignment="1" applyProtection="1">
      <alignment horizontal="left" vertical="center" wrapText="1" indent="1"/>
    </xf>
    <xf numFmtId="0" fontId="17" fillId="0" borderId="19" xfId="5" applyFont="1" applyFill="1" applyBorder="1" applyAlignment="1" applyProtection="1">
      <alignment vertical="center" wrapText="1"/>
    </xf>
    <xf numFmtId="0" fontId="18" fillId="0" borderId="23" xfId="5" applyFont="1" applyFill="1" applyBorder="1" applyAlignment="1" applyProtection="1">
      <alignment horizontal="left" vertical="center" wrapText="1" indent="7"/>
    </xf>
    <xf numFmtId="0" fontId="17" fillId="0" borderId="13" xfId="5" applyFont="1" applyFill="1" applyBorder="1" applyAlignment="1" applyProtection="1">
      <alignment horizontal="left" vertical="center" wrapText="1"/>
    </xf>
    <xf numFmtId="166" fontId="28" fillId="0" borderId="1" xfId="0" applyNumberFormat="1" applyFont="1" applyFill="1" applyBorder="1" applyAlignment="1" applyProtection="1">
      <alignment horizontal="right" vertical="center" wrapText="1" indent="1"/>
    </xf>
    <xf numFmtId="49" fontId="24" fillId="0" borderId="13" xfId="5" applyNumberFormat="1" applyFont="1" applyFill="1" applyBorder="1" applyAlignment="1" applyProtection="1">
      <alignment horizontal="center" vertical="center" wrapText="1"/>
    </xf>
    <xf numFmtId="166" fontId="17" fillId="0" borderId="37" xfId="5" applyNumberFormat="1" applyFont="1" applyFill="1" applyBorder="1" applyAlignment="1" applyProtection="1">
      <alignment horizontal="right" vertical="center" wrapText="1" indent="1"/>
    </xf>
    <xf numFmtId="166" fontId="17" fillId="0" borderId="38" xfId="5" applyNumberFormat="1" applyFont="1" applyFill="1" applyBorder="1" applyAlignment="1" applyProtection="1">
      <alignment horizontal="right" vertical="center" wrapText="1" indent="1"/>
    </xf>
    <xf numFmtId="166" fontId="23" fillId="0" borderId="27" xfId="0" applyNumberFormat="1" applyFont="1" applyBorder="1" applyAlignment="1" applyProtection="1">
      <alignment horizontal="right" vertical="center" wrapText="1" indent="1"/>
    </xf>
    <xf numFmtId="166" fontId="21" fillId="0" borderId="27" xfId="0" quotePrefix="1" applyNumberFormat="1" applyFont="1" applyBorder="1" applyAlignment="1" applyProtection="1">
      <alignment horizontal="right" vertical="center" wrapText="1" indent="1"/>
    </xf>
    <xf numFmtId="166" fontId="18" fillId="0" borderId="4" xfId="5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23" xfId="5" applyNumberFormat="1" applyFont="1" applyFill="1" applyBorder="1" applyAlignment="1" applyProtection="1">
      <alignment horizontal="right" vertical="center" wrapText="1" indent="1"/>
      <protection locked="0"/>
    </xf>
    <xf numFmtId="166" fontId="17" fillId="0" borderId="19" xfId="5" applyNumberFormat="1" applyFont="1" applyFill="1" applyBorder="1" applyAlignment="1" applyProtection="1">
      <alignment horizontal="right" vertical="center" wrapText="1" indent="1"/>
    </xf>
    <xf numFmtId="166" fontId="23" fillId="0" borderId="14" xfId="0" applyNumberFormat="1" applyFont="1" applyBorder="1" applyAlignment="1" applyProtection="1">
      <alignment horizontal="right" vertical="center" wrapText="1" indent="1"/>
    </xf>
    <xf numFmtId="166" fontId="23" fillId="0" borderId="14" xfId="0" applyNumberFormat="1" applyFont="1" applyBorder="1" applyAlignment="1" applyProtection="1">
      <alignment horizontal="right" vertical="center" wrapText="1" indent="1"/>
      <protection locked="0"/>
    </xf>
    <xf numFmtId="166" fontId="21" fillId="0" borderId="14" xfId="0" quotePrefix="1" applyNumberFormat="1" applyFont="1" applyBorder="1" applyAlignment="1" applyProtection="1">
      <alignment horizontal="right" vertical="center" wrapText="1" indent="1"/>
    </xf>
    <xf numFmtId="0" fontId="5" fillId="0" borderId="0" xfId="0" applyFont="1" applyFill="1" applyBorder="1" applyAlignment="1" applyProtection="1">
      <alignment horizontal="right" vertical="center"/>
    </xf>
    <xf numFmtId="0" fontId="7" fillId="0" borderId="23" xfId="5" applyFont="1" applyFill="1" applyBorder="1" applyAlignment="1" applyProtection="1">
      <alignment horizontal="center" vertical="center" wrapText="1"/>
    </xf>
    <xf numFmtId="0" fontId="7" fillId="0" borderId="39" xfId="5" applyFont="1" applyFill="1" applyBorder="1" applyAlignment="1" applyProtection="1">
      <alignment horizontal="center" vertical="center" wrapText="1"/>
    </xf>
    <xf numFmtId="0" fontId="7" fillId="0" borderId="40" xfId="5" applyFont="1" applyFill="1" applyBorder="1" applyAlignment="1" applyProtection="1">
      <alignment horizontal="center" vertical="center" wrapText="1"/>
    </xf>
    <xf numFmtId="166" fontId="17" fillId="0" borderId="41" xfId="5" applyNumberFormat="1" applyFont="1" applyFill="1" applyBorder="1" applyAlignment="1" applyProtection="1">
      <alignment horizontal="right" vertical="center" wrapText="1" indent="1"/>
    </xf>
    <xf numFmtId="166" fontId="17" fillId="0" borderId="26" xfId="5" applyNumberFormat="1" applyFont="1" applyFill="1" applyBorder="1" applyAlignment="1" applyProtection="1">
      <alignment horizontal="right" vertical="center" wrapText="1" indent="1"/>
    </xf>
    <xf numFmtId="166" fontId="18" fillId="0" borderId="24" xfId="5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5" xfId="5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42" xfId="5" applyNumberFormat="1" applyFont="1" applyFill="1" applyBorder="1" applyAlignment="1" applyProtection="1">
      <alignment horizontal="right" vertical="center" wrapText="1" indent="1"/>
      <protection locked="0"/>
    </xf>
    <xf numFmtId="166" fontId="24" fillId="0" borderId="26" xfId="5" applyNumberFormat="1" applyFont="1" applyFill="1" applyBorder="1" applyAlignment="1" applyProtection="1">
      <alignment horizontal="right" vertical="center" wrapText="1" indent="1"/>
    </xf>
    <xf numFmtId="166" fontId="23" fillId="0" borderId="26" xfId="0" applyNumberFormat="1" applyFont="1" applyBorder="1" applyAlignment="1" applyProtection="1">
      <alignment horizontal="right" vertical="center" wrapText="1" indent="1"/>
    </xf>
    <xf numFmtId="166" fontId="23" fillId="0" borderId="26" xfId="0" applyNumberFormat="1" applyFont="1" applyBorder="1" applyAlignment="1" applyProtection="1">
      <alignment horizontal="right" vertical="center" wrapText="1" indent="1"/>
      <protection locked="0"/>
    </xf>
    <xf numFmtId="166" fontId="21" fillId="0" borderId="26" xfId="0" quotePrefix="1" applyNumberFormat="1" applyFont="1" applyBorder="1" applyAlignment="1" applyProtection="1">
      <alignment horizontal="right" vertical="center" wrapText="1" indent="1"/>
    </xf>
    <xf numFmtId="166" fontId="7" fillId="0" borderId="26" xfId="0" applyNumberFormat="1" applyFont="1" applyFill="1" applyBorder="1" applyAlignment="1" applyProtection="1">
      <alignment horizontal="centerContinuous" vertical="center" wrapText="1"/>
    </xf>
    <xf numFmtId="166" fontId="7" fillId="0" borderId="26" xfId="0" applyNumberFormat="1" applyFont="1" applyFill="1" applyBorder="1" applyAlignment="1" applyProtection="1">
      <alignment horizontal="center" vertical="center" wrapText="1"/>
    </xf>
    <xf numFmtId="166" fontId="24" fillId="0" borderId="26" xfId="0" applyNumberFormat="1" applyFont="1" applyFill="1" applyBorder="1" applyAlignment="1" applyProtection="1">
      <alignment horizontal="center" vertical="center" wrapText="1"/>
    </xf>
    <xf numFmtId="166" fontId="18" fillId="0" borderId="5" xfId="0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42" xfId="0" applyNumberFormat="1" applyFont="1" applyFill="1" applyBorder="1" applyAlignment="1" applyProtection="1">
      <alignment horizontal="right" vertical="center" wrapText="1" indent="1"/>
      <protection locked="0"/>
    </xf>
    <xf numFmtId="166" fontId="24" fillId="0" borderId="26" xfId="0" applyNumberFormat="1" applyFont="1" applyFill="1" applyBorder="1" applyAlignment="1" applyProtection="1">
      <alignment horizontal="right" vertical="center" wrapText="1" indent="1"/>
    </xf>
    <xf numFmtId="166" fontId="25" fillId="0" borderId="43" xfId="0" applyNumberFormat="1" applyFont="1" applyFill="1" applyBorder="1" applyAlignment="1" applyProtection="1">
      <alignment horizontal="right" vertical="center" wrapText="1" indent="1"/>
      <protection locked="0"/>
    </xf>
    <xf numFmtId="166" fontId="7" fillId="0" borderId="44" xfId="0" applyNumberFormat="1" applyFont="1" applyFill="1" applyBorder="1" applyAlignment="1" applyProtection="1">
      <alignment horizontal="centerContinuous" vertical="center" wrapText="1"/>
    </xf>
    <xf numFmtId="166" fontId="7" fillId="0" borderId="37" xfId="0" applyNumberFormat="1" applyFont="1" applyFill="1" applyBorder="1" applyAlignment="1" applyProtection="1">
      <alignment horizontal="centerContinuous" vertical="center" wrapText="1"/>
    </xf>
    <xf numFmtId="166" fontId="7" fillId="0" borderId="27" xfId="0" applyNumberFormat="1" applyFont="1" applyFill="1" applyBorder="1" applyAlignment="1" applyProtection="1">
      <alignment horizontal="center" vertical="center" wrapText="1"/>
    </xf>
    <xf numFmtId="166" fontId="18" fillId="0" borderId="1" xfId="0" applyNumberFormat="1" applyFont="1" applyFill="1" applyBorder="1" applyAlignment="1" applyProtection="1">
      <alignment horizontal="right" vertical="center" wrapText="1" indent="1"/>
      <protection locked="0"/>
    </xf>
    <xf numFmtId="166" fontId="25" fillId="0" borderId="3" xfId="0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4" xfId="0" applyNumberFormat="1" applyFont="1" applyFill="1" applyBorder="1" applyAlignment="1" applyProtection="1">
      <alignment horizontal="right" vertical="center" wrapText="1" indent="1"/>
      <protection locked="0"/>
    </xf>
    <xf numFmtId="0" fontId="31" fillId="0" borderId="0" xfId="0" applyFont="1" applyProtection="1"/>
    <xf numFmtId="0" fontId="20" fillId="0" borderId="0" xfId="0" applyFont="1" applyAlignment="1" applyProtection="1">
      <alignment horizontal="center"/>
    </xf>
    <xf numFmtId="0" fontId="32" fillId="0" borderId="0" xfId="0" applyFont="1" applyFill="1" applyProtection="1"/>
    <xf numFmtId="3" fontId="32" fillId="0" borderId="0" xfId="0" applyNumberFormat="1" applyFont="1" applyFill="1" applyAlignment="1" applyProtection="1">
      <alignment horizontal="right" indent="1"/>
    </xf>
    <xf numFmtId="0" fontId="32" fillId="0" borderId="0" xfId="0" applyFont="1" applyFill="1" applyAlignment="1" applyProtection="1">
      <alignment horizontal="right" indent="1"/>
    </xf>
    <xf numFmtId="3" fontId="26" fillId="0" borderId="0" xfId="0" applyNumberFormat="1" applyFont="1" applyFill="1" applyAlignment="1" applyProtection="1">
      <alignment horizontal="right" indent="1"/>
    </xf>
    <xf numFmtId="0" fontId="34" fillId="0" borderId="0" xfId="0" applyFont="1" applyFill="1" applyProtection="1"/>
    <xf numFmtId="0" fontId="29" fillId="0" borderId="0" xfId="0" applyFont="1" applyFill="1" applyProtection="1"/>
    <xf numFmtId="0" fontId="19" fillId="0" borderId="0" xfId="0" applyFont="1" applyProtection="1"/>
    <xf numFmtId="0" fontId="29" fillId="0" borderId="0" xfId="0" applyFont="1" applyProtection="1"/>
    <xf numFmtId="0" fontId="37" fillId="0" borderId="0" xfId="0" applyFont="1" applyAlignment="1" applyProtection="1">
      <alignment horizontal="right" vertical="top"/>
      <protection locked="0"/>
    </xf>
    <xf numFmtId="0" fontId="7" fillId="0" borderId="29" xfId="0" applyFont="1" applyFill="1" applyBorder="1" applyAlignment="1" applyProtection="1">
      <alignment horizontal="center" vertical="center" wrapText="1"/>
    </xf>
    <xf numFmtId="0" fontId="7" fillId="0" borderId="29" xfId="0" quotePrefix="1" applyFont="1" applyFill="1" applyBorder="1" applyAlignment="1" applyProtection="1">
      <alignment horizontal="right" vertical="center" indent="1"/>
    </xf>
    <xf numFmtId="49" fontId="7" fillId="0" borderId="29" xfId="0" applyNumberFormat="1" applyFont="1" applyFill="1" applyBorder="1" applyAlignment="1" applyProtection="1">
      <alignment horizontal="right" vertical="center" indent="1"/>
    </xf>
    <xf numFmtId="0" fontId="17" fillId="0" borderId="45" xfId="0" applyFont="1" applyFill="1" applyBorder="1" applyAlignment="1" applyProtection="1">
      <alignment horizontal="center" vertical="center" wrapText="1"/>
    </xf>
    <xf numFmtId="166" fontId="25" fillId="0" borderId="5" xfId="5" applyNumberFormat="1" applyFont="1" applyFill="1" applyBorder="1" applyAlignment="1" applyProtection="1">
      <alignment horizontal="right" vertical="center" wrapText="1" indent="1"/>
      <protection locked="0"/>
    </xf>
    <xf numFmtId="166" fontId="25" fillId="0" borderId="42" xfId="5" applyNumberFormat="1" applyFont="1" applyFill="1" applyBorder="1" applyAlignment="1" applyProtection="1">
      <alignment horizontal="right" vertical="center" wrapText="1" indent="1"/>
      <protection locked="0"/>
    </xf>
    <xf numFmtId="166" fontId="25" fillId="0" borderId="24" xfId="5" applyNumberFormat="1" applyFont="1" applyFill="1" applyBorder="1" applyAlignment="1" applyProtection="1">
      <alignment horizontal="right" vertical="center" wrapText="1" indent="1"/>
      <protection locked="0"/>
    </xf>
    <xf numFmtId="166" fontId="25" fillId="0" borderId="40" xfId="5" applyNumberFormat="1" applyFont="1" applyFill="1" applyBorder="1" applyAlignment="1" applyProtection="1">
      <alignment horizontal="right" vertical="center" wrapText="1" indent="1"/>
      <protection locked="0"/>
    </xf>
    <xf numFmtId="3" fontId="4" fillId="0" borderId="14" xfId="0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40" xfId="5" applyNumberFormat="1" applyFont="1" applyFill="1" applyBorder="1" applyAlignment="1" applyProtection="1">
      <alignment horizontal="right" vertical="center" wrapText="1" indent="1"/>
      <protection locked="0"/>
    </xf>
    <xf numFmtId="166" fontId="17" fillId="0" borderId="26" xfId="0" applyNumberFormat="1" applyFont="1" applyFill="1" applyBorder="1" applyAlignment="1" applyProtection="1">
      <alignment horizontal="right" vertical="center" wrapText="1" indent="1"/>
    </xf>
    <xf numFmtId="49" fontId="7" fillId="0" borderId="27" xfId="0" applyNumberFormat="1" applyFont="1" applyFill="1" applyBorder="1" applyAlignment="1" applyProtection="1">
      <alignment horizontal="right" vertical="center" indent="1"/>
    </xf>
    <xf numFmtId="166" fontId="24" fillId="0" borderId="14" xfId="0" applyNumberFormat="1" applyFont="1" applyFill="1" applyBorder="1" applyAlignment="1" applyProtection="1">
      <alignment horizontal="right" vertical="center" wrapText="1" indent="1"/>
      <protection locked="0"/>
    </xf>
    <xf numFmtId="166" fontId="17" fillId="0" borderId="14" xfId="0" applyNumberFormat="1" applyFont="1" applyFill="1" applyBorder="1" applyAlignment="1" applyProtection="1">
      <alignment horizontal="right" vertical="center" wrapText="1" indent="1"/>
    </xf>
    <xf numFmtId="166" fontId="24" fillId="0" borderId="26" xfId="0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43" xfId="0" applyNumberFormat="1" applyFont="1" applyFill="1" applyBorder="1" applyAlignment="1" applyProtection="1">
      <alignment horizontal="right" vertical="center" wrapText="1" indent="1"/>
      <protection locked="0"/>
    </xf>
    <xf numFmtId="166" fontId="25" fillId="0" borderId="40" xfId="0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46" xfId="5" applyNumberFormat="1" applyFont="1" applyFill="1" applyBorder="1" applyAlignment="1" applyProtection="1">
      <alignment horizontal="right" vertical="center" wrapText="1" indent="1"/>
    </xf>
    <xf numFmtId="166" fontId="18" fillId="0" borderId="47" xfId="5" applyNumberFormat="1" applyFont="1" applyFill="1" applyBorder="1" applyAlignment="1" applyProtection="1">
      <alignment horizontal="right" vertical="center" wrapText="1" indent="1"/>
    </xf>
    <xf numFmtId="166" fontId="25" fillId="0" borderId="46" xfId="5" applyNumberFormat="1" applyFont="1" applyFill="1" applyBorder="1" applyAlignment="1" applyProtection="1">
      <alignment horizontal="right" vertical="center" wrapText="1" indent="1"/>
    </xf>
    <xf numFmtId="166" fontId="25" fillId="0" borderId="47" xfId="5" applyNumberFormat="1" applyFont="1" applyFill="1" applyBorder="1" applyAlignment="1" applyProtection="1">
      <alignment horizontal="right" vertical="center" wrapText="1" indent="1"/>
    </xf>
    <xf numFmtId="166" fontId="25" fillId="0" borderId="36" xfId="5" applyNumberFormat="1" applyFont="1" applyFill="1" applyBorder="1" applyAlignment="1" applyProtection="1">
      <alignment horizontal="right" vertical="center" wrapText="1" indent="1"/>
    </xf>
    <xf numFmtId="166" fontId="18" fillId="0" borderId="48" xfId="5" applyNumberFormat="1" applyFont="1" applyFill="1" applyBorder="1" applyAlignment="1" applyProtection="1">
      <alignment horizontal="right" vertical="center" wrapText="1" indent="1"/>
    </xf>
    <xf numFmtId="166" fontId="18" fillId="0" borderId="49" xfId="5" applyNumberFormat="1" applyFont="1" applyFill="1" applyBorder="1" applyAlignment="1" applyProtection="1">
      <alignment horizontal="right" vertical="center" wrapText="1" indent="1"/>
    </xf>
    <xf numFmtId="3" fontId="4" fillId="0" borderId="27" xfId="0" applyNumberFormat="1" applyFont="1" applyFill="1" applyBorder="1" applyAlignment="1" applyProtection="1">
      <alignment horizontal="right" vertical="center" wrapText="1" indent="1"/>
    </xf>
    <xf numFmtId="166" fontId="18" fillId="0" borderId="17" xfId="5" applyNumberFormat="1" applyFont="1" applyFill="1" applyBorder="1" applyAlignment="1" applyProtection="1">
      <alignment horizontal="right" vertical="center" wrapText="1" indent="1"/>
    </xf>
    <xf numFmtId="166" fontId="18" fillId="0" borderId="3" xfId="0" applyNumberFormat="1" applyFont="1" applyFill="1" applyBorder="1" applyAlignment="1" applyProtection="1">
      <alignment horizontal="right" vertical="center" wrapText="1" indent="1"/>
    </xf>
    <xf numFmtId="166" fontId="18" fillId="0" borderId="6" xfId="0" applyNumberFormat="1" applyFont="1" applyFill="1" applyBorder="1" applyAlignment="1" applyProtection="1">
      <alignment horizontal="right" vertical="center" wrapText="1" indent="1"/>
    </xf>
    <xf numFmtId="166" fontId="25" fillId="0" borderId="2" xfId="0" applyNumberFormat="1" applyFont="1" applyFill="1" applyBorder="1" applyAlignment="1" applyProtection="1">
      <alignment horizontal="right" vertical="center" wrapText="1" indent="1"/>
    </xf>
    <xf numFmtId="166" fontId="25" fillId="0" borderId="1" xfId="0" applyNumberFormat="1" applyFont="1" applyFill="1" applyBorder="1" applyAlignment="1" applyProtection="1">
      <alignment horizontal="right" vertical="center" wrapText="1" indent="1"/>
    </xf>
    <xf numFmtId="166" fontId="18" fillId="0" borderId="36" xfId="0" applyNumberFormat="1" applyFont="1" applyFill="1" applyBorder="1" applyAlignment="1" applyProtection="1">
      <alignment horizontal="right" vertical="center" wrapText="1" indent="1"/>
    </xf>
    <xf numFmtId="166" fontId="25" fillId="0" borderId="50" xfId="0" applyNumberFormat="1" applyFont="1" applyFill="1" applyBorder="1" applyAlignment="1" applyProtection="1">
      <alignment horizontal="right" vertical="center" wrapText="1" indent="1"/>
    </xf>
    <xf numFmtId="166" fontId="25" fillId="0" borderId="46" xfId="0" applyNumberFormat="1" applyFont="1" applyFill="1" applyBorder="1" applyAlignment="1" applyProtection="1">
      <alignment horizontal="right" vertical="center" wrapText="1" indent="1"/>
    </xf>
    <xf numFmtId="166" fontId="18" fillId="0" borderId="51" xfId="0" applyNumberFormat="1" applyFont="1" applyFill="1" applyBorder="1" applyAlignment="1" applyProtection="1">
      <alignment horizontal="right" vertical="center" wrapText="1" indent="1"/>
    </xf>
    <xf numFmtId="166" fontId="18" fillId="0" borderId="46" xfId="0" applyNumberFormat="1" applyFont="1" applyFill="1" applyBorder="1" applyAlignment="1" applyProtection="1">
      <alignment horizontal="right" vertical="center" wrapText="1" indent="1"/>
    </xf>
    <xf numFmtId="166" fontId="18" fillId="0" borderId="50" xfId="0" applyNumberFormat="1" applyFont="1" applyFill="1" applyBorder="1" applyAlignment="1" applyProtection="1">
      <alignment horizontal="right" vertical="center" wrapText="1" indent="1"/>
    </xf>
    <xf numFmtId="166" fontId="25" fillId="0" borderId="36" xfId="0" applyNumberFormat="1" applyFont="1" applyFill="1" applyBorder="1" applyAlignment="1" applyProtection="1">
      <alignment horizontal="right" vertical="center" wrapText="1" indent="1"/>
    </xf>
    <xf numFmtId="166" fontId="24" fillId="0" borderId="26" xfId="0" applyNumberFormat="1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14" xfId="5" applyFont="1" applyFill="1" applyBorder="1" applyAlignment="1" applyProtection="1">
      <alignment horizontal="center" vertical="center" wrapText="1"/>
    </xf>
    <xf numFmtId="0" fontId="7" fillId="0" borderId="17" xfId="5" applyFont="1" applyFill="1" applyBorder="1" applyAlignment="1" applyProtection="1">
      <alignment horizontal="center" vertical="center" wrapText="1"/>
    </xf>
    <xf numFmtId="166" fontId="18" fillId="0" borderId="48" xfId="0" applyNumberFormat="1" applyFont="1" applyFill="1" applyBorder="1" applyAlignment="1" applyProtection="1">
      <alignment horizontal="right" vertical="center" wrapText="1" indent="1"/>
    </xf>
    <xf numFmtId="166" fontId="18" fillId="0" borderId="47" xfId="0" applyNumberFormat="1" applyFont="1" applyFill="1" applyBorder="1" applyAlignment="1" applyProtection="1">
      <alignment horizontal="right" vertical="center" wrapText="1" indent="1"/>
    </xf>
    <xf numFmtId="166" fontId="25" fillId="0" borderId="49" xfId="0" applyNumberFormat="1" applyFont="1" applyFill="1" applyBorder="1" applyAlignment="1" applyProtection="1">
      <alignment horizontal="right" vertical="center" wrapText="1" indent="1"/>
    </xf>
    <xf numFmtId="166" fontId="17" fillId="0" borderId="44" xfId="0" applyNumberFormat="1" applyFont="1" applyFill="1" applyBorder="1" applyAlignment="1" applyProtection="1">
      <alignment horizontal="right" vertical="center" wrapText="1" indent="1"/>
    </xf>
    <xf numFmtId="166" fontId="25" fillId="0" borderId="42" xfId="0" applyNumberFormat="1" applyFont="1" applyFill="1" applyBorder="1" applyAlignment="1" applyProtection="1">
      <alignment horizontal="right" vertical="center" wrapText="1" indent="1"/>
      <protection locked="0"/>
    </xf>
    <xf numFmtId="166" fontId="25" fillId="0" borderId="27" xfId="0" applyNumberFormat="1" applyFont="1" applyFill="1" applyBorder="1" applyAlignment="1" applyProtection="1">
      <alignment horizontal="right" vertical="center" wrapText="1" indent="1"/>
    </xf>
    <xf numFmtId="166" fontId="24" fillId="0" borderId="51" xfId="0" applyNumberFormat="1" applyFont="1" applyFill="1" applyBorder="1" applyAlignment="1" applyProtection="1">
      <alignment horizontal="right" vertical="center" wrapText="1" indent="1"/>
    </xf>
    <xf numFmtId="166" fontId="25" fillId="0" borderId="17" xfId="0" applyNumberFormat="1" applyFont="1" applyFill="1" applyBorder="1" applyAlignment="1" applyProtection="1">
      <alignment horizontal="right" vertical="center" wrapText="1" indent="1"/>
    </xf>
    <xf numFmtId="0" fontId="5" fillId="0" borderId="37" xfId="0" applyFont="1" applyFill="1" applyBorder="1" applyAlignment="1" applyProtection="1">
      <alignment horizontal="right"/>
    </xf>
    <xf numFmtId="166" fontId="24" fillId="0" borderId="17" xfId="0" applyNumberFormat="1" applyFont="1" applyBorder="1" applyAlignment="1">
      <alignment horizontal="center" vertical="center" wrapText="1"/>
    </xf>
    <xf numFmtId="166" fontId="24" fillId="0" borderId="17" xfId="0" applyNumberFormat="1" applyFont="1" applyFill="1" applyBorder="1" applyAlignment="1" applyProtection="1">
      <alignment horizontal="center" vertical="center" wrapText="1"/>
    </xf>
    <xf numFmtId="166" fontId="26" fillId="0" borderId="14" xfId="0" applyNumberFormat="1" applyFont="1" applyFill="1" applyBorder="1" applyAlignment="1" applyProtection="1">
      <alignment horizontal="right" vertical="center" wrapText="1" indent="1"/>
    </xf>
    <xf numFmtId="166" fontId="26" fillId="0" borderId="27" xfId="0" applyNumberFormat="1" applyFont="1" applyFill="1" applyBorder="1" applyAlignment="1" applyProtection="1">
      <alignment horizontal="right" vertical="center" wrapText="1" indent="1"/>
    </xf>
    <xf numFmtId="166" fontId="26" fillId="0" borderId="17" xfId="0" applyNumberFormat="1" applyFont="1" applyFill="1" applyBorder="1" applyAlignment="1" applyProtection="1">
      <alignment horizontal="right" vertical="center" wrapText="1" indent="1"/>
    </xf>
    <xf numFmtId="166" fontId="9" fillId="0" borderId="0" xfId="0" applyNumberFormat="1" applyFont="1" applyFill="1" applyAlignment="1">
      <alignment vertical="center" wrapText="1"/>
    </xf>
    <xf numFmtId="166" fontId="2" fillId="0" borderId="0" xfId="0" applyNumberFormat="1" applyFont="1" applyFill="1" applyAlignment="1">
      <alignment vertical="center" wrapText="1"/>
    </xf>
    <xf numFmtId="49" fontId="21" fillId="0" borderId="27" xfId="0" quotePrefix="1" applyNumberFormat="1" applyFont="1" applyBorder="1" applyAlignment="1" applyProtection="1">
      <alignment horizontal="right" vertical="center" wrapText="1" indent="1"/>
    </xf>
    <xf numFmtId="49" fontId="17" fillId="0" borderId="27" xfId="0" applyNumberFormat="1" applyFont="1" applyFill="1" applyBorder="1" applyAlignment="1" applyProtection="1">
      <alignment horizontal="right" vertical="center" wrapText="1" indent="1"/>
    </xf>
    <xf numFmtId="166" fontId="24" fillId="0" borderId="17" xfId="0" applyNumberFormat="1" applyFont="1" applyFill="1" applyBorder="1" applyAlignment="1" applyProtection="1">
      <alignment horizontal="right" vertical="center" wrapText="1" indent="1"/>
    </xf>
    <xf numFmtId="49" fontId="24" fillId="0" borderId="27" xfId="5" applyNumberFormat="1" applyFont="1" applyFill="1" applyBorder="1" applyAlignment="1" applyProtection="1">
      <alignment horizontal="right" vertical="center" wrapText="1" indent="1"/>
    </xf>
    <xf numFmtId="166" fontId="0" fillId="0" borderId="0" xfId="0" applyNumberFormat="1" applyFill="1" applyAlignment="1">
      <alignment horizontal="right" vertical="center" wrapText="1"/>
    </xf>
    <xf numFmtId="0" fontId="7" fillId="0" borderId="52" xfId="5" applyFont="1" applyFill="1" applyBorder="1" applyAlignment="1" applyProtection="1">
      <alignment horizontal="center" vertical="center" wrapText="1"/>
    </xf>
    <xf numFmtId="0" fontId="7" fillId="0" borderId="4" xfId="5" applyFont="1" applyFill="1" applyBorder="1" applyAlignment="1" applyProtection="1">
      <alignment horizontal="center" vertical="center" wrapText="1"/>
    </xf>
    <xf numFmtId="0" fontId="7" fillId="0" borderId="51" xfId="5" applyFont="1" applyFill="1" applyBorder="1" applyAlignment="1" applyProtection="1">
      <alignment horizontal="center" vertical="center" wrapText="1"/>
    </xf>
    <xf numFmtId="0" fontId="19" fillId="0" borderId="0" xfId="5" applyFont="1" applyFill="1" applyAlignment="1" applyProtection="1">
      <alignment horizontal="center"/>
    </xf>
    <xf numFmtId="166" fontId="6" fillId="0" borderId="0" xfId="5" applyNumberFormat="1" applyFont="1" applyFill="1" applyBorder="1" applyAlignment="1" applyProtection="1">
      <alignment horizontal="center" vertical="center"/>
    </xf>
    <xf numFmtId="166" fontId="30" fillId="0" borderId="25" xfId="5" applyNumberFormat="1" applyFont="1" applyFill="1" applyBorder="1" applyAlignment="1" applyProtection="1">
      <alignment horizontal="left" vertical="center"/>
    </xf>
    <xf numFmtId="166" fontId="30" fillId="0" borderId="25" xfId="5" applyNumberFormat="1" applyFont="1" applyFill="1" applyBorder="1" applyAlignment="1" applyProtection="1">
      <alignment horizontal="left"/>
    </xf>
    <xf numFmtId="0" fontId="7" fillId="0" borderId="15" xfId="5" applyFont="1" applyFill="1" applyBorder="1" applyAlignment="1" applyProtection="1">
      <alignment horizontal="center" vertical="center" wrapText="1"/>
    </xf>
    <xf numFmtId="0" fontId="7" fillId="0" borderId="18" xfId="5" applyFont="1" applyFill="1" applyBorder="1" applyAlignment="1" applyProtection="1">
      <alignment horizontal="center" vertical="center" wrapText="1"/>
    </xf>
    <xf numFmtId="0" fontId="7" fillId="0" borderId="16" xfId="5" applyFont="1" applyFill="1" applyBorder="1" applyAlignment="1" applyProtection="1">
      <alignment horizontal="center" vertical="center" wrapText="1"/>
    </xf>
    <xf numFmtId="0" fontId="7" fillId="0" borderId="19" xfId="5" applyFont="1" applyFill="1" applyBorder="1" applyAlignment="1" applyProtection="1">
      <alignment horizontal="center" vertical="center" wrapText="1"/>
    </xf>
    <xf numFmtId="166" fontId="26" fillId="0" borderId="53" xfId="0" applyNumberFormat="1" applyFont="1" applyFill="1" applyBorder="1" applyAlignment="1" applyProtection="1">
      <alignment horizontal="center" vertical="center" wrapText="1"/>
    </xf>
    <xf numFmtId="166" fontId="26" fillId="0" borderId="54" xfId="0" applyNumberFormat="1" applyFont="1" applyFill="1" applyBorder="1" applyAlignment="1" applyProtection="1">
      <alignment horizontal="center" vertical="center" wrapText="1"/>
    </xf>
    <xf numFmtId="166" fontId="15" fillId="0" borderId="0" xfId="0" applyNumberFormat="1" applyFont="1" applyFill="1" applyAlignment="1" applyProtection="1">
      <alignment horizontal="center" textRotation="180" wrapText="1"/>
    </xf>
    <xf numFmtId="166" fontId="40" fillId="0" borderId="44" xfId="0" applyNumberFormat="1" applyFont="1" applyFill="1" applyBorder="1" applyAlignment="1" applyProtection="1">
      <alignment horizontal="center" vertical="center" wrapText="1"/>
    </xf>
    <xf numFmtId="166" fontId="19" fillId="0" borderId="0" xfId="0" applyNumberFormat="1" applyFont="1" applyFill="1" applyAlignment="1">
      <alignment horizontal="center" vertical="center" wrapText="1"/>
    </xf>
    <xf numFmtId="0" fontId="7" fillId="0" borderId="35" xfId="0" applyFont="1" applyFill="1" applyBorder="1" applyAlignment="1" applyProtection="1">
      <alignment horizontal="center" vertical="center" wrapText="1"/>
    </xf>
    <xf numFmtId="0" fontId="7" fillId="0" borderId="45" xfId="0" applyFont="1" applyFill="1" applyBorder="1" applyAlignment="1" applyProtection="1">
      <alignment horizontal="center" vertical="center" wrapText="1"/>
    </xf>
    <xf numFmtId="0" fontId="7" fillId="0" borderId="27" xfId="0" applyFont="1" applyFill="1" applyBorder="1" applyAlignment="1" applyProtection="1">
      <alignment horizontal="center" vertical="center" wrapText="1"/>
    </xf>
    <xf numFmtId="0" fontId="7" fillId="0" borderId="29" xfId="0" applyFont="1" applyFill="1" applyBorder="1" applyAlignment="1" applyProtection="1">
      <alignment horizontal="center" vertical="center"/>
    </xf>
    <xf numFmtId="0" fontId="7" fillId="0" borderId="41" xfId="0" applyFont="1" applyFill="1" applyBorder="1" applyAlignment="1" applyProtection="1">
      <alignment horizontal="center" vertical="center"/>
    </xf>
    <xf numFmtId="0" fontId="7" fillId="0" borderId="45" xfId="0" applyFont="1" applyFill="1" applyBorder="1" applyAlignment="1" applyProtection="1">
      <alignment horizontal="center" vertical="center"/>
    </xf>
    <xf numFmtId="0" fontId="7" fillId="0" borderId="26" xfId="0" applyFont="1" applyFill="1" applyBorder="1" applyAlignment="1" applyProtection="1">
      <alignment horizontal="center" vertical="center"/>
    </xf>
  </cellXfs>
  <cellStyles count="6">
    <cellStyle name="Ezres 2" xfId="1" xr:uid="{80EE97F7-87BD-4927-9A0B-A90A9D82FCAA}"/>
    <cellStyle name="Ezres 3" xfId="2" xr:uid="{3DF12116-153B-41B5-9E61-9E8678CCC42D}"/>
    <cellStyle name="Hiperhivatkozás" xfId="3" xr:uid="{34348454-6F9C-470A-81D6-10E473A7D37D}"/>
    <cellStyle name="Már látott hiperhivatkozás" xfId="4" xr:uid="{AE72CBD7-F3BB-4965-99FB-1FD7A322081C}"/>
    <cellStyle name="Normál" xfId="0" builtinId="0"/>
    <cellStyle name="Normál_KVRENMUNKA" xfId="5" xr:uid="{21563B25-4D1A-40C0-8AA0-FAD5F127B416}"/>
  </cellStyles>
  <dxfs count="2"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285750</xdr:colOff>
      <xdr:row>28</xdr:row>
      <xdr:rowOff>209550</xdr:rowOff>
    </xdr:from>
    <xdr:ext cx="184731" cy="264560"/>
    <xdr:sp macro="" textlink="">
      <xdr:nvSpPr>
        <xdr:cNvPr id="2" name="Szövegdoboz 1">
          <a:extLst>
            <a:ext uri="{FF2B5EF4-FFF2-40B4-BE49-F238E27FC236}">
              <a16:creationId xmlns:a16="http://schemas.microsoft.com/office/drawing/2014/main" id="{088CB875-0D2E-40BE-EA95-0E578C6AAD7C}"/>
            </a:ext>
          </a:extLst>
        </xdr:cNvPr>
        <xdr:cNvSpPr txBox="1"/>
      </xdr:nvSpPr>
      <xdr:spPr>
        <a:xfrm>
          <a:off x="13239750" y="55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u-HU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10F9C-123F-4434-909D-52974AF06F0B}">
  <sheetPr>
    <tabColor rgb="FF92D050"/>
  </sheetPr>
  <dimension ref="A1:B41"/>
  <sheetViews>
    <sheetView zoomScaleNormal="100" workbookViewId="0">
      <selection activeCell="E21" sqref="E21"/>
    </sheetView>
  </sheetViews>
  <sheetFormatPr defaultRowHeight="12.75" x14ac:dyDescent="0.2"/>
  <cols>
    <col min="1" max="1" width="48.5" customWidth="1"/>
    <col min="2" max="2" width="73.5" customWidth="1"/>
    <col min="3" max="3" width="16.83203125" customWidth="1"/>
  </cols>
  <sheetData>
    <row r="1" spans="1:2" ht="18.75" x14ac:dyDescent="0.3">
      <c r="A1" s="275" t="s">
        <v>472</v>
      </c>
      <c r="B1" s="81"/>
    </row>
    <row r="2" spans="1:2" x14ac:dyDescent="0.2">
      <c r="A2" s="81"/>
      <c r="B2" s="81"/>
    </row>
    <row r="3" spans="1:2" x14ac:dyDescent="0.2">
      <c r="A3" s="277"/>
      <c r="B3" s="277"/>
    </row>
    <row r="4" spans="1:2" ht="15.75" x14ac:dyDescent="0.25">
      <c r="A4" s="83"/>
      <c r="B4" s="281"/>
    </row>
    <row r="5" spans="1:2" ht="15.75" x14ac:dyDescent="0.25">
      <c r="A5" s="83"/>
      <c r="B5" s="281"/>
    </row>
    <row r="6" spans="1:2" s="71" customFormat="1" ht="15.75" x14ac:dyDescent="0.25">
      <c r="A6" s="83" t="s">
        <v>491</v>
      </c>
      <c r="B6" s="277"/>
    </row>
    <row r="7" spans="1:2" s="71" customFormat="1" x14ac:dyDescent="0.2">
      <c r="A7" s="277"/>
      <c r="B7" s="277"/>
    </row>
    <row r="8" spans="1:2" s="71" customFormat="1" x14ac:dyDescent="0.2">
      <c r="A8" s="277"/>
      <c r="B8" s="277"/>
    </row>
    <row r="9" spans="1:2" x14ac:dyDescent="0.2">
      <c r="A9" s="277" t="s">
        <v>441</v>
      </c>
      <c r="B9" s="277" t="s">
        <v>419</v>
      </c>
    </row>
    <row r="10" spans="1:2" x14ac:dyDescent="0.2">
      <c r="A10" s="277" t="s">
        <v>439</v>
      </c>
      <c r="B10" s="277" t="s">
        <v>425</v>
      </c>
    </row>
    <row r="11" spans="1:2" x14ac:dyDescent="0.2">
      <c r="A11" s="277" t="s">
        <v>440</v>
      </c>
      <c r="B11" s="277" t="s">
        <v>426</v>
      </c>
    </row>
    <row r="12" spans="1:2" x14ac:dyDescent="0.2">
      <c r="A12" s="277"/>
      <c r="B12" s="277"/>
    </row>
    <row r="13" spans="1:2" ht="15.75" x14ac:dyDescent="0.25">
      <c r="A13" s="83" t="str">
        <f>+CONCATENATE(LEFT(A6,4),". évi előirányzat módosítások BEVÉTELEK")</f>
        <v>2017. évi előirányzat módosítások BEVÉTELEK</v>
      </c>
      <c r="B13" s="281"/>
    </row>
    <row r="14" spans="1:2" x14ac:dyDescent="0.2">
      <c r="A14" s="277"/>
      <c r="B14" s="277"/>
    </row>
    <row r="15" spans="1:2" s="71" customFormat="1" x14ac:dyDescent="0.2">
      <c r="A15" s="277" t="s">
        <v>442</v>
      </c>
      <c r="B15" s="277" t="s">
        <v>420</v>
      </c>
    </row>
    <row r="16" spans="1:2" x14ac:dyDescent="0.2">
      <c r="A16" s="277" t="s">
        <v>443</v>
      </c>
      <c r="B16" s="277" t="s">
        <v>427</v>
      </c>
    </row>
    <row r="17" spans="1:2" x14ac:dyDescent="0.2">
      <c r="A17" s="277" t="s">
        <v>444</v>
      </c>
      <c r="B17" s="277" t="s">
        <v>428</v>
      </c>
    </row>
    <row r="18" spans="1:2" x14ac:dyDescent="0.2">
      <c r="A18" s="277"/>
      <c r="B18" s="277"/>
    </row>
    <row r="19" spans="1:2" ht="14.25" x14ac:dyDescent="0.2">
      <c r="A19" s="284" t="str">
        <f>+CONCATENATE(LEFT(A6,4),". módosítás utáni módosított előrirányzatok BEVÉTELEK")</f>
        <v>2017. módosítás utáni módosított előrirányzatok BEVÉTELEK</v>
      </c>
      <c r="B19" s="281"/>
    </row>
    <row r="20" spans="1:2" x14ac:dyDescent="0.2">
      <c r="A20" s="277"/>
      <c r="B20" s="277"/>
    </row>
    <row r="21" spans="1:2" x14ac:dyDescent="0.2">
      <c r="A21" s="277" t="s">
        <v>445</v>
      </c>
      <c r="B21" s="277" t="s">
        <v>421</v>
      </c>
    </row>
    <row r="22" spans="1:2" x14ac:dyDescent="0.2">
      <c r="A22" s="277" t="s">
        <v>446</v>
      </c>
      <c r="B22" s="277" t="s">
        <v>429</v>
      </c>
    </row>
    <row r="23" spans="1:2" x14ac:dyDescent="0.2">
      <c r="A23" s="277" t="s">
        <v>447</v>
      </c>
      <c r="B23" s="277" t="s">
        <v>430</v>
      </c>
    </row>
    <row r="24" spans="1:2" x14ac:dyDescent="0.2">
      <c r="A24" s="277"/>
      <c r="B24" s="277"/>
    </row>
    <row r="25" spans="1:2" ht="15.75" x14ac:dyDescent="0.25">
      <c r="A25" s="83" t="str">
        <f>+CONCATENATE(LEFT(A6,4),". évi eredeti előirányzat KIADÁSOK")</f>
        <v>2017. évi eredeti előirányzat KIADÁSOK</v>
      </c>
      <c r="B25" s="281"/>
    </row>
    <row r="26" spans="1:2" x14ac:dyDescent="0.2">
      <c r="A26" s="277"/>
      <c r="B26" s="277"/>
    </row>
    <row r="27" spans="1:2" x14ac:dyDescent="0.2">
      <c r="A27" s="277" t="s">
        <v>448</v>
      </c>
      <c r="B27" s="277" t="s">
        <v>422</v>
      </c>
    </row>
    <row r="28" spans="1:2" x14ac:dyDescent="0.2">
      <c r="A28" s="277" t="s">
        <v>449</v>
      </c>
      <c r="B28" s="277" t="s">
        <v>431</v>
      </c>
    </row>
    <row r="29" spans="1:2" x14ac:dyDescent="0.2">
      <c r="A29" s="277" t="s">
        <v>450</v>
      </c>
      <c r="B29" s="277" t="s">
        <v>432</v>
      </c>
    </row>
    <row r="30" spans="1:2" x14ac:dyDescent="0.2">
      <c r="A30" s="277"/>
      <c r="B30" s="277"/>
    </row>
    <row r="31" spans="1:2" ht="15.75" x14ac:dyDescent="0.25">
      <c r="A31" s="83" t="str">
        <f>+CONCATENATE(LEFT(A6,4),". évi előirányzat módosítások KIADÁSOK")</f>
        <v>2017. évi előirányzat módosítások KIADÁSOK</v>
      </c>
      <c r="B31" s="281"/>
    </row>
    <row r="32" spans="1:2" x14ac:dyDescent="0.2">
      <c r="A32" s="277"/>
      <c r="B32" s="277"/>
    </row>
    <row r="33" spans="1:2" x14ac:dyDescent="0.2">
      <c r="A33" s="277" t="s">
        <v>451</v>
      </c>
      <c r="B33" s="277" t="s">
        <v>423</v>
      </c>
    </row>
    <row r="34" spans="1:2" x14ac:dyDescent="0.2">
      <c r="A34" s="277" t="s">
        <v>452</v>
      </c>
      <c r="B34" s="277" t="s">
        <v>433</v>
      </c>
    </row>
    <row r="35" spans="1:2" x14ac:dyDescent="0.2">
      <c r="A35" s="277" t="s">
        <v>453</v>
      </c>
      <c r="B35" s="277" t="s">
        <v>434</v>
      </c>
    </row>
    <row r="36" spans="1:2" x14ac:dyDescent="0.2">
      <c r="A36" s="277"/>
      <c r="B36" s="277"/>
    </row>
    <row r="37" spans="1:2" ht="15.75" x14ac:dyDescent="0.25">
      <c r="A37" s="283" t="str">
        <f>+CONCATENATE(LEFT(A6,4),". módosítás utáni módosított előirányzatok KIADÁSOK")</f>
        <v>2017. módosítás utáni módosított előirányzatok KIADÁSOK</v>
      </c>
      <c r="B37" s="281"/>
    </row>
    <row r="38" spans="1:2" x14ac:dyDescent="0.2">
      <c r="A38" s="277"/>
      <c r="B38" s="277"/>
    </row>
    <row r="39" spans="1:2" x14ac:dyDescent="0.2">
      <c r="A39" s="277" t="s">
        <v>454</v>
      </c>
      <c r="B39" s="277" t="s">
        <v>424</v>
      </c>
    </row>
    <row r="40" spans="1:2" x14ac:dyDescent="0.2">
      <c r="A40" s="277" t="s">
        <v>455</v>
      </c>
      <c r="B40" s="277" t="s">
        <v>435</v>
      </c>
    </row>
    <row r="41" spans="1:2" x14ac:dyDescent="0.2">
      <c r="A41" s="277" t="s">
        <v>456</v>
      </c>
      <c r="B41" s="277" t="s">
        <v>436</v>
      </c>
    </row>
  </sheetData>
  <sheetProtection sheet="1"/>
  <phoneticPr fontId="25" type="noConversion"/>
  <pageMargins left="1.0629921259842521" right="1.0236220472440944" top="0.78740157480314965" bottom="0.78740157480314965" header="0.70866141732283472" footer="0.7086614173228347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FA84C-6B93-469F-94AC-BC0F1C0BC0EC}">
  <sheetPr>
    <tabColor rgb="FF92D050"/>
  </sheetPr>
  <dimension ref="A1:I161"/>
  <sheetViews>
    <sheetView view="pageLayout" zoomScaleNormal="130" zoomScaleSheetLayoutView="100" workbookViewId="0">
      <selection activeCell="H4" sqref="H4"/>
    </sheetView>
  </sheetViews>
  <sheetFormatPr defaultRowHeight="15.75" x14ac:dyDescent="0.25"/>
  <cols>
    <col min="1" max="1" width="9.5" style="155" customWidth="1"/>
    <col min="2" max="2" width="59.6640625" style="155" customWidth="1"/>
    <col min="3" max="3" width="17.33203125" style="156" customWidth="1"/>
    <col min="4" max="5" width="17.33203125" style="178" customWidth="1"/>
    <col min="6" max="16384" width="9.33203125" style="178"/>
  </cols>
  <sheetData>
    <row r="1" spans="1:5" ht="15.95" customHeight="1" x14ac:dyDescent="0.25">
      <c r="A1" s="354" t="s">
        <v>5</v>
      </c>
      <c r="B1" s="354"/>
      <c r="C1" s="354"/>
      <c r="D1" s="354"/>
      <c r="E1" s="354"/>
    </row>
    <row r="2" spans="1:5" ht="15.95" customHeight="1" thickBot="1" x14ac:dyDescent="0.3">
      <c r="A2" s="355" t="s">
        <v>86</v>
      </c>
      <c r="B2" s="355"/>
      <c r="C2" s="249"/>
      <c r="E2" s="249" t="s">
        <v>490</v>
      </c>
    </row>
    <row r="3" spans="1:5" x14ac:dyDescent="0.25">
      <c r="A3" s="357" t="s">
        <v>51</v>
      </c>
      <c r="B3" s="359" t="s">
        <v>6</v>
      </c>
      <c r="C3" s="350" t="str">
        <f>+CONCATENATE(LEFT(ÖSSZEFÜGGÉSEK!A6,4),". évi")</f>
        <v>2017. évi</v>
      </c>
      <c r="D3" s="351"/>
      <c r="E3" s="352"/>
    </row>
    <row r="4" spans="1:5" ht="28.5" thickBot="1" x14ac:dyDescent="0.3">
      <c r="A4" s="358"/>
      <c r="B4" s="360"/>
      <c r="C4" s="252" t="s">
        <v>413</v>
      </c>
      <c r="D4" s="250" t="s">
        <v>470</v>
      </c>
      <c r="E4" s="251" t="str">
        <f>+CONCATENATE(LEFT(ÖSSZEFÜGGÉSEK!A6,4),".12.31.",CHAR(10),"Módosítás utáni")</f>
        <v>2017.12.31.
Módosítás utáni</v>
      </c>
    </row>
    <row r="5" spans="1:5" s="179" customFormat="1" ht="12" customHeight="1" thickBot="1" x14ac:dyDescent="0.25">
      <c r="A5" s="175" t="s">
        <v>379</v>
      </c>
      <c r="B5" s="176" t="s">
        <v>380</v>
      </c>
      <c r="C5" s="176" t="s">
        <v>381</v>
      </c>
      <c r="D5" s="176" t="s">
        <v>383</v>
      </c>
      <c r="E5" s="323" t="s">
        <v>487</v>
      </c>
    </row>
    <row r="6" spans="1:5" s="180" customFormat="1" ht="12" customHeight="1" thickBot="1" x14ac:dyDescent="0.25">
      <c r="A6" s="18" t="s">
        <v>7</v>
      </c>
      <c r="B6" s="19" t="s">
        <v>145</v>
      </c>
      <c r="C6" s="167">
        <f>+C7+C8+C9+C10+C11+C12</f>
        <v>92207137</v>
      </c>
      <c r="D6" s="167">
        <f>+D7+D8+D9+D10+D11+D12</f>
        <v>11814854</v>
      </c>
      <c r="E6" s="103">
        <f>+E7+E8+E9+E10+E11+E12</f>
        <v>104021991</v>
      </c>
    </row>
    <row r="7" spans="1:5" s="180" customFormat="1" ht="12" customHeight="1" x14ac:dyDescent="0.2">
      <c r="A7" s="13" t="s">
        <v>63</v>
      </c>
      <c r="B7" s="181" t="s">
        <v>146</v>
      </c>
      <c r="C7" s="169">
        <v>30994697</v>
      </c>
      <c r="D7" s="169">
        <v>1000000</v>
      </c>
      <c r="E7" s="211">
        <f t="shared" ref="E7:E12" si="0">C7+D7</f>
        <v>31994697</v>
      </c>
    </row>
    <row r="8" spans="1:5" s="180" customFormat="1" ht="12" customHeight="1" x14ac:dyDescent="0.2">
      <c r="A8" s="12" t="s">
        <v>64</v>
      </c>
      <c r="B8" s="182" t="s">
        <v>147</v>
      </c>
      <c r="C8" s="168">
        <v>28998310</v>
      </c>
      <c r="D8" s="168">
        <v>6986249</v>
      </c>
      <c r="E8" s="211">
        <f t="shared" si="0"/>
        <v>35984559</v>
      </c>
    </row>
    <row r="9" spans="1:5" s="180" customFormat="1" ht="12" customHeight="1" x14ac:dyDescent="0.2">
      <c r="A9" s="12" t="s">
        <v>65</v>
      </c>
      <c r="B9" s="182" t="s">
        <v>148</v>
      </c>
      <c r="C9" s="168">
        <v>29700430</v>
      </c>
      <c r="D9" s="168">
        <v>590474</v>
      </c>
      <c r="E9" s="211">
        <f t="shared" si="0"/>
        <v>30290904</v>
      </c>
    </row>
    <row r="10" spans="1:5" s="180" customFormat="1" ht="12" customHeight="1" x14ac:dyDescent="0.2">
      <c r="A10" s="12" t="s">
        <v>66</v>
      </c>
      <c r="B10" s="182" t="s">
        <v>149</v>
      </c>
      <c r="C10" s="168">
        <v>2513700</v>
      </c>
      <c r="D10" s="168">
        <v>461367</v>
      </c>
      <c r="E10" s="211">
        <f t="shared" si="0"/>
        <v>2975067</v>
      </c>
    </row>
    <row r="11" spans="1:5" s="180" customFormat="1" ht="12" customHeight="1" x14ac:dyDescent="0.2">
      <c r="A11" s="12" t="s">
        <v>83</v>
      </c>
      <c r="B11" s="105" t="s">
        <v>324</v>
      </c>
      <c r="C11" s="168"/>
      <c r="D11" s="168">
        <v>2609044</v>
      </c>
      <c r="E11" s="211">
        <f t="shared" si="0"/>
        <v>2609044</v>
      </c>
    </row>
    <row r="12" spans="1:5" s="180" customFormat="1" ht="12" customHeight="1" thickBot="1" x14ac:dyDescent="0.25">
      <c r="A12" s="14" t="s">
        <v>67</v>
      </c>
      <c r="B12" s="106" t="s">
        <v>325</v>
      </c>
      <c r="C12" s="168"/>
      <c r="D12" s="168">
        <v>167720</v>
      </c>
      <c r="E12" s="211">
        <f t="shared" si="0"/>
        <v>167720</v>
      </c>
    </row>
    <row r="13" spans="1:5" s="180" customFormat="1" ht="12" customHeight="1" thickBot="1" x14ac:dyDescent="0.25">
      <c r="A13" s="18" t="s">
        <v>8</v>
      </c>
      <c r="B13" s="104" t="s">
        <v>150</v>
      </c>
      <c r="C13" s="167">
        <f>+C14+C15+C16+C17+C18</f>
        <v>16718160</v>
      </c>
      <c r="D13" s="167">
        <f>+D14+D15+D16+D17+D18</f>
        <v>2166783</v>
      </c>
      <c r="E13" s="103">
        <f>+E14+E15+E16+E17+E18</f>
        <v>18884943</v>
      </c>
    </row>
    <row r="14" spans="1:5" s="180" customFormat="1" ht="12" customHeight="1" x14ac:dyDescent="0.2">
      <c r="A14" s="13" t="s">
        <v>69</v>
      </c>
      <c r="B14" s="181" t="s">
        <v>151</v>
      </c>
      <c r="C14" s="169"/>
      <c r="D14" s="169"/>
      <c r="E14" s="211">
        <f t="shared" ref="E14:E19" si="1">C14+D14</f>
        <v>0</v>
      </c>
    </row>
    <row r="15" spans="1:5" s="180" customFormat="1" ht="12" customHeight="1" x14ac:dyDescent="0.2">
      <c r="A15" s="12" t="s">
        <v>70</v>
      </c>
      <c r="B15" s="182" t="s">
        <v>152</v>
      </c>
      <c r="C15" s="168"/>
      <c r="D15" s="168"/>
      <c r="E15" s="211">
        <f t="shared" si="1"/>
        <v>0</v>
      </c>
    </row>
    <row r="16" spans="1:5" s="180" customFormat="1" ht="12" customHeight="1" x14ac:dyDescent="0.2">
      <c r="A16" s="12" t="s">
        <v>71</v>
      </c>
      <c r="B16" s="182" t="s">
        <v>316</v>
      </c>
      <c r="C16" s="168"/>
      <c r="D16" s="168"/>
      <c r="E16" s="211">
        <f t="shared" si="1"/>
        <v>0</v>
      </c>
    </row>
    <row r="17" spans="1:5" s="180" customFormat="1" ht="12" customHeight="1" x14ac:dyDescent="0.2">
      <c r="A17" s="12" t="s">
        <v>72</v>
      </c>
      <c r="B17" s="182" t="s">
        <v>317</v>
      </c>
      <c r="C17" s="168"/>
      <c r="D17" s="168"/>
      <c r="E17" s="211">
        <f t="shared" si="1"/>
        <v>0</v>
      </c>
    </row>
    <row r="18" spans="1:5" s="180" customFormat="1" ht="12" customHeight="1" x14ac:dyDescent="0.2">
      <c r="A18" s="12" t="s">
        <v>73</v>
      </c>
      <c r="B18" s="182" t="s">
        <v>153</v>
      </c>
      <c r="C18" s="168">
        <v>16718160</v>
      </c>
      <c r="D18" s="168">
        <v>2166783</v>
      </c>
      <c r="E18" s="211">
        <f t="shared" si="1"/>
        <v>18884943</v>
      </c>
    </row>
    <row r="19" spans="1:5" s="180" customFormat="1" ht="12" customHeight="1" thickBot="1" x14ac:dyDescent="0.25">
      <c r="A19" s="14" t="s">
        <v>79</v>
      </c>
      <c r="B19" s="106" t="s">
        <v>154</v>
      </c>
      <c r="C19" s="170"/>
      <c r="D19" s="170"/>
      <c r="E19" s="211">
        <f t="shared" si="1"/>
        <v>0</v>
      </c>
    </row>
    <row r="20" spans="1:5" s="180" customFormat="1" ht="12" customHeight="1" thickBot="1" x14ac:dyDescent="0.25">
      <c r="A20" s="18" t="s">
        <v>9</v>
      </c>
      <c r="B20" s="19" t="s">
        <v>155</v>
      </c>
      <c r="C20" s="167">
        <f>+C21+C22+C23+C24+C25</f>
        <v>0</v>
      </c>
      <c r="D20" s="167">
        <f>+D21+D22+D23+D24+D25</f>
        <v>160348571</v>
      </c>
      <c r="E20" s="103">
        <f>+E21+E22+E23+E24+E25</f>
        <v>160348571</v>
      </c>
    </row>
    <row r="21" spans="1:5" s="180" customFormat="1" ht="12" customHeight="1" x14ac:dyDescent="0.2">
      <c r="A21" s="13" t="s">
        <v>52</v>
      </c>
      <c r="B21" s="181" t="s">
        <v>156</v>
      </c>
      <c r="C21" s="169"/>
      <c r="D21" s="169"/>
      <c r="E21" s="211">
        <f t="shared" ref="E21:E26" si="2">C21+D21</f>
        <v>0</v>
      </c>
    </row>
    <row r="22" spans="1:5" s="180" customFormat="1" ht="12" customHeight="1" x14ac:dyDescent="0.2">
      <c r="A22" s="12" t="s">
        <v>53</v>
      </c>
      <c r="B22" s="182" t="s">
        <v>157</v>
      </c>
      <c r="C22" s="168"/>
      <c r="D22" s="168"/>
      <c r="E22" s="211">
        <f t="shared" si="2"/>
        <v>0</v>
      </c>
    </row>
    <row r="23" spans="1:5" s="180" customFormat="1" ht="12" customHeight="1" x14ac:dyDescent="0.2">
      <c r="A23" s="12" t="s">
        <v>54</v>
      </c>
      <c r="B23" s="182" t="s">
        <v>318</v>
      </c>
      <c r="C23" s="168"/>
      <c r="D23" s="168"/>
      <c r="E23" s="211">
        <f t="shared" si="2"/>
        <v>0</v>
      </c>
    </row>
    <row r="24" spans="1:5" s="180" customFormat="1" ht="12" customHeight="1" x14ac:dyDescent="0.2">
      <c r="A24" s="12" t="s">
        <v>55</v>
      </c>
      <c r="B24" s="182" t="s">
        <v>319</v>
      </c>
      <c r="C24" s="168"/>
      <c r="D24" s="168"/>
      <c r="E24" s="211">
        <f t="shared" si="2"/>
        <v>0</v>
      </c>
    </row>
    <row r="25" spans="1:5" s="180" customFormat="1" ht="12" customHeight="1" x14ac:dyDescent="0.2">
      <c r="A25" s="12" t="s">
        <v>96</v>
      </c>
      <c r="B25" s="182" t="s">
        <v>158</v>
      </c>
      <c r="C25" s="168"/>
      <c r="D25" s="168">
        <v>160348571</v>
      </c>
      <c r="E25" s="211">
        <f t="shared" si="2"/>
        <v>160348571</v>
      </c>
    </row>
    <row r="26" spans="1:5" s="180" customFormat="1" ht="12" customHeight="1" thickBot="1" x14ac:dyDescent="0.25">
      <c r="A26" s="14" t="s">
        <v>97</v>
      </c>
      <c r="B26" s="183" t="s">
        <v>159</v>
      </c>
      <c r="C26" s="170"/>
      <c r="D26" s="170">
        <v>160348571</v>
      </c>
      <c r="E26" s="211">
        <f t="shared" si="2"/>
        <v>160348571</v>
      </c>
    </row>
    <row r="27" spans="1:5" s="180" customFormat="1" ht="12" customHeight="1" thickBot="1" x14ac:dyDescent="0.25">
      <c r="A27" s="18" t="s">
        <v>98</v>
      </c>
      <c r="B27" s="19" t="s">
        <v>468</v>
      </c>
      <c r="C27" s="173">
        <f>+C28+C29+C30+C31+C32+C33+C34</f>
        <v>113960000</v>
      </c>
      <c r="D27" s="173">
        <f>+D28+D29+D30+D31+D32+D33+D34</f>
        <v>61315260</v>
      </c>
      <c r="E27" s="210">
        <f>+E28+E29+E30+E31+E32+E33+E34</f>
        <v>175275260</v>
      </c>
    </row>
    <row r="28" spans="1:5" s="180" customFormat="1" ht="12" customHeight="1" x14ac:dyDescent="0.2">
      <c r="A28" s="13" t="s">
        <v>160</v>
      </c>
      <c r="B28" s="181" t="s">
        <v>496</v>
      </c>
      <c r="C28" s="212">
        <v>61300000</v>
      </c>
      <c r="D28" s="212">
        <v>13845498</v>
      </c>
      <c r="E28" s="211">
        <f t="shared" ref="E28:E34" si="3">C28+D28</f>
        <v>75145498</v>
      </c>
    </row>
    <row r="29" spans="1:5" s="180" customFormat="1" ht="12" customHeight="1" x14ac:dyDescent="0.2">
      <c r="A29" s="12" t="s">
        <v>161</v>
      </c>
      <c r="B29" s="182" t="s">
        <v>462</v>
      </c>
      <c r="C29" s="168"/>
      <c r="D29" s="168"/>
      <c r="E29" s="211">
        <f t="shared" si="3"/>
        <v>0</v>
      </c>
    </row>
    <row r="30" spans="1:5" s="180" customFormat="1" ht="12" customHeight="1" x14ac:dyDescent="0.2">
      <c r="A30" s="12" t="s">
        <v>162</v>
      </c>
      <c r="B30" s="182" t="s">
        <v>463</v>
      </c>
      <c r="C30" s="168">
        <v>45000000</v>
      </c>
      <c r="D30" s="168">
        <v>43849420</v>
      </c>
      <c r="E30" s="211">
        <f t="shared" si="3"/>
        <v>88849420</v>
      </c>
    </row>
    <row r="31" spans="1:5" s="180" customFormat="1" ht="12" customHeight="1" x14ac:dyDescent="0.2">
      <c r="A31" s="12" t="s">
        <v>163</v>
      </c>
      <c r="B31" s="182" t="s">
        <v>464</v>
      </c>
      <c r="C31" s="168"/>
      <c r="D31" s="168"/>
      <c r="E31" s="211">
        <f t="shared" si="3"/>
        <v>0</v>
      </c>
    </row>
    <row r="32" spans="1:5" s="180" customFormat="1" ht="12" customHeight="1" x14ac:dyDescent="0.2">
      <c r="A32" s="12" t="s">
        <v>465</v>
      </c>
      <c r="B32" s="182" t="s">
        <v>164</v>
      </c>
      <c r="C32" s="168">
        <v>7500000</v>
      </c>
      <c r="D32" s="168">
        <v>2026565</v>
      </c>
      <c r="E32" s="211">
        <f t="shared" si="3"/>
        <v>9526565</v>
      </c>
    </row>
    <row r="33" spans="1:5" s="180" customFormat="1" ht="12" customHeight="1" x14ac:dyDescent="0.2">
      <c r="A33" s="12" t="s">
        <v>466</v>
      </c>
      <c r="B33" s="182" t="s">
        <v>165</v>
      </c>
      <c r="C33" s="168">
        <v>40000</v>
      </c>
      <c r="D33" s="168">
        <v>-40000</v>
      </c>
      <c r="E33" s="211">
        <f t="shared" si="3"/>
        <v>0</v>
      </c>
    </row>
    <row r="34" spans="1:5" s="180" customFormat="1" ht="12" customHeight="1" thickBot="1" x14ac:dyDescent="0.25">
      <c r="A34" s="14" t="s">
        <v>467</v>
      </c>
      <c r="B34" s="183" t="s">
        <v>166</v>
      </c>
      <c r="C34" s="170">
        <v>120000</v>
      </c>
      <c r="D34" s="170">
        <v>1633777</v>
      </c>
      <c r="E34" s="211">
        <f t="shared" si="3"/>
        <v>1753777</v>
      </c>
    </row>
    <row r="35" spans="1:5" s="180" customFormat="1" ht="12" customHeight="1" thickBot="1" x14ac:dyDescent="0.25">
      <c r="A35" s="18" t="s">
        <v>11</v>
      </c>
      <c r="B35" s="19" t="s">
        <v>326</v>
      </c>
      <c r="C35" s="167">
        <f>SUM(C36:C46)</f>
        <v>26998078</v>
      </c>
      <c r="D35" s="167">
        <f>SUM(D36:D46)</f>
        <v>16386414</v>
      </c>
      <c r="E35" s="103">
        <f>SUM(E36:E46)</f>
        <v>43384492</v>
      </c>
    </row>
    <row r="36" spans="1:5" s="180" customFormat="1" ht="12" customHeight="1" x14ac:dyDescent="0.2">
      <c r="A36" s="13" t="s">
        <v>56</v>
      </c>
      <c r="B36" s="181" t="s">
        <v>169</v>
      </c>
      <c r="C36" s="169"/>
      <c r="D36" s="169"/>
      <c r="E36" s="211">
        <f t="shared" ref="E36:E46" si="4">C36+D36</f>
        <v>0</v>
      </c>
    </row>
    <row r="37" spans="1:5" s="180" customFormat="1" ht="12" customHeight="1" x14ac:dyDescent="0.2">
      <c r="A37" s="12" t="s">
        <v>57</v>
      </c>
      <c r="B37" s="182" t="s">
        <v>170</v>
      </c>
      <c r="C37" s="168">
        <v>1800000</v>
      </c>
      <c r="D37" s="168">
        <v>11940670</v>
      </c>
      <c r="E37" s="211">
        <f t="shared" si="4"/>
        <v>13740670</v>
      </c>
    </row>
    <row r="38" spans="1:5" s="180" customFormat="1" ht="12" customHeight="1" x14ac:dyDescent="0.2">
      <c r="A38" s="12" t="s">
        <v>58</v>
      </c>
      <c r="B38" s="182" t="s">
        <v>171</v>
      </c>
      <c r="C38" s="168">
        <v>700000</v>
      </c>
      <c r="D38" s="168">
        <v>634806</v>
      </c>
      <c r="E38" s="211">
        <f t="shared" si="4"/>
        <v>1334806</v>
      </c>
    </row>
    <row r="39" spans="1:5" s="180" customFormat="1" ht="12" customHeight="1" x14ac:dyDescent="0.2">
      <c r="A39" s="12" t="s">
        <v>100</v>
      </c>
      <c r="B39" s="182" t="s">
        <v>172</v>
      </c>
      <c r="C39" s="168"/>
      <c r="D39" s="168">
        <v>8465556</v>
      </c>
      <c r="E39" s="211">
        <f t="shared" si="4"/>
        <v>8465556</v>
      </c>
    </row>
    <row r="40" spans="1:5" s="180" customFormat="1" ht="12" customHeight="1" x14ac:dyDescent="0.2">
      <c r="A40" s="12" t="s">
        <v>101</v>
      </c>
      <c r="B40" s="182" t="s">
        <v>173</v>
      </c>
      <c r="C40" s="168">
        <v>19226048</v>
      </c>
      <c r="D40" s="168">
        <v>-9366085</v>
      </c>
      <c r="E40" s="211">
        <f t="shared" si="4"/>
        <v>9859963</v>
      </c>
    </row>
    <row r="41" spans="1:5" s="180" customFormat="1" ht="12" customHeight="1" x14ac:dyDescent="0.2">
      <c r="A41" s="12" t="s">
        <v>102</v>
      </c>
      <c r="B41" s="182" t="s">
        <v>174</v>
      </c>
      <c r="C41" s="168">
        <v>5272030</v>
      </c>
      <c r="D41" s="168">
        <v>4607529</v>
      </c>
      <c r="E41" s="211">
        <f t="shared" si="4"/>
        <v>9879559</v>
      </c>
    </row>
    <row r="42" spans="1:5" s="180" customFormat="1" ht="12" customHeight="1" x14ac:dyDescent="0.2">
      <c r="A42" s="12" t="s">
        <v>103</v>
      </c>
      <c r="B42" s="182" t="s">
        <v>175</v>
      </c>
      <c r="C42" s="168"/>
      <c r="D42" s="168"/>
      <c r="E42" s="211">
        <f t="shared" si="4"/>
        <v>0</v>
      </c>
    </row>
    <row r="43" spans="1:5" s="180" customFormat="1" ht="12" customHeight="1" x14ac:dyDescent="0.2">
      <c r="A43" s="12" t="s">
        <v>104</v>
      </c>
      <c r="B43" s="182" t="s">
        <v>469</v>
      </c>
      <c r="C43" s="168"/>
      <c r="D43" s="168">
        <v>20553</v>
      </c>
      <c r="E43" s="211">
        <f t="shared" si="4"/>
        <v>20553</v>
      </c>
    </row>
    <row r="44" spans="1:5" s="180" customFormat="1" ht="12" customHeight="1" x14ac:dyDescent="0.2">
      <c r="A44" s="12" t="s">
        <v>167</v>
      </c>
      <c r="B44" s="182" t="s">
        <v>177</v>
      </c>
      <c r="C44" s="171"/>
      <c r="D44" s="171"/>
      <c r="E44" s="211">
        <f t="shared" si="4"/>
        <v>0</v>
      </c>
    </row>
    <row r="45" spans="1:5" s="180" customFormat="1" ht="12" customHeight="1" x14ac:dyDescent="0.2">
      <c r="A45" s="14" t="s">
        <v>168</v>
      </c>
      <c r="B45" s="183" t="s">
        <v>328</v>
      </c>
      <c r="C45" s="172"/>
      <c r="D45" s="172"/>
      <c r="E45" s="211">
        <f t="shared" si="4"/>
        <v>0</v>
      </c>
    </row>
    <row r="46" spans="1:5" s="180" customFormat="1" ht="12" customHeight="1" thickBot="1" x14ac:dyDescent="0.25">
      <c r="A46" s="14" t="s">
        <v>327</v>
      </c>
      <c r="B46" s="106" t="s">
        <v>178</v>
      </c>
      <c r="C46" s="172"/>
      <c r="D46" s="172">
        <v>83385</v>
      </c>
      <c r="E46" s="211">
        <f t="shared" si="4"/>
        <v>83385</v>
      </c>
    </row>
    <row r="47" spans="1:5" s="180" customFormat="1" ht="12" customHeight="1" thickBot="1" x14ac:dyDescent="0.25">
      <c r="A47" s="18" t="s">
        <v>12</v>
      </c>
      <c r="B47" s="19" t="s">
        <v>179</v>
      </c>
      <c r="C47" s="167">
        <f>SUM(C48:C52)</f>
        <v>10000000</v>
      </c>
      <c r="D47" s="167">
        <f>SUM(D48:D52)</f>
        <v>-1595350</v>
      </c>
      <c r="E47" s="103">
        <f>SUM(E48:E52)</f>
        <v>8404650</v>
      </c>
    </row>
    <row r="48" spans="1:5" s="180" customFormat="1" ht="12" customHeight="1" x14ac:dyDescent="0.2">
      <c r="A48" s="13" t="s">
        <v>59</v>
      </c>
      <c r="B48" s="181" t="s">
        <v>183</v>
      </c>
      <c r="C48" s="223"/>
      <c r="D48" s="223"/>
      <c r="E48" s="307">
        <f>C48+D48</f>
        <v>0</v>
      </c>
    </row>
    <row r="49" spans="1:5" s="180" customFormat="1" ht="12" customHeight="1" x14ac:dyDescent="0.2">
      <c r="A49" s="12" t="s">
        <v>60</v>
      </c>
      <c r="B49" s="182" t="s">
        <v>184</v>
      </c>
      <c r="C49" s="171">
        <v>10000000</v>
      </c>
      <c r="D49" s="171">
        <v>-1595350</v>
      </c>
      <c r="E49" s="307">
        <f>C49+D49</f>
        <v>8404650</v>
      </c>
    </row>
    <row r="50" spans="1:5" s="180" customFormat="1" ht="12" customHeight="1" x14ac:dyDescent="0.2">
      <c r="A50" s="12" t="s">
        <v>180</v>
      </c>
      <c r="B50" s="182" t="s">
        <v>185</v>
      </c>
      <c r="C50" s="171"/>
      <c r="D50" s="171"/>
      <c r="E50" s="307">
        <f>C50+D50</f>
        <v>0</v>
      </c>
    </row>
    <row r="51" spans="1:5" s="180" customFormat="1" ht="12" customHeight="1" x14ac:dyDescent="0.2">
      <c r="A51" s="12" t="s">
        <v>181</v>
      </c>
      <c r="B51" s="182" t="s">
        <v>186</v>
      </c>
      <c r="C51" s="171"/>
      <c r="D51" s="171"/>
      <c r="E51" s="307">
        <f>C51+D51</f>
        <v>0</v>
      </c>
    </row>
    <row r="52" spans="1:5" s="180" customFormat="1" ht="12" customHeight="1" thickBot="1" x14ac:dyDescent="0.25">
      <c r="A52" s="14" t="s">
        <v>182</v>
      </c>
      <c r="B52" s="106" t="s">
        <v>187</v>
      </c>
      <c r="C52" s="172"/>
      <c r="D52" s="172"/>
      <c r="E52" s="307">
        <f>C52+D52</f>
        <v>0</v>
      </c>
    </row>
    <row r="53" spans="1:5" s="180" customFormat="1" ht="12" customHeight="1" thickBot="1" x14ac:dyDescent="0.25">
      <c r="A53" s="18" t="s">
        <v>105</v>
      </c>
      <c r="B53" s="19" t="s">
        <v>188</v>
      </c>
      <c r="C53" s="167">
        <f>SUM(C54:C56)</f>
        <v>0</v>
      </c>
      <c r="D53" s="167">
        <f>SUM(D54:D56)</f>
        <v>333500</v>
      </c>
      <c r="E53" s="103">
        <f>SUM(E54:E56)</f>
        <v>333500</v>
      </c>
    </row>
    <row r="54" spans="1:5" s="180" customFormat="1" ht="12" customHeight="1" x14ac:dyDescent="0.2">
      <c r="A54" s="13" t="s">
        <v>61</v>
      </c>
      <c r="B54" s="181" t="s">
        <v>189</v>
      </c>
      <c r="C54" s="169"/>
      <c r="D54" s="169"/>
      <c r="E54" s="211">
        <f>C54+D54</f>
        <v>0</v>
      </c>
    </row>
    <row r="55" spans="1:5" s="180" customFormat="1" ht="12" customHeight="1" x14ac:dyDescent="0.2">
      <c r="A55" s="12" t="s">
        <v>62</v>
      </c>
      <c r="B55" s="182" t="s">
        <v>320</v>
      </c>
      <c r="C55" s="168"/>
      <c r="D55" s="168"/>
      <c r="E55" s="211">
        <f>C55+D55</f>
        <v>0</v>
      </c>
    </row>
    <row r="56" spans="1:5" s="180" customFormat="1" ht="12" customHeight="1" x14ac:dyDescent="0.2">
      <c r="A56" s="12" t="s">
        <v>192</v>
      </c>
      <c r="B56" s="182" t="s">
        <v>190</v>
      </c>
      <c r="C56" s="168"/>
      <c r="D56" s="168">
        <v>333500</v>
      </c>
      <c r="E56" s="211">
        <f>C56+D56</f>
        <v>333500</v>
      </c>
    </row>
    <row r="57" spans="1:5" s="180" customFormat="1" ht="12" customHeight="1" thickBot="1" x14ac:dyDescent="0.25">
      <c r="A57" s="14" t="s">
        <v>193</v>
      </c>
      <c r="B57" s="106" t="s">
        <v>191</v>
      </c>
      <c r="C57" s="170"/>
      <c r="D57" s="170"/>
      <c r="E57" s="211">
        <f>C57+D57</f>
        <v>0</v>
      </c>
    </row>
    <row r="58" spans="1:5" s="180" customFormat="1" ht="12" customHeight="1" thickBot="1" x14ac:dyDescent="0.25">
      <c r="A58" s="18" t="s">
        <v>14</v>
      </c>
      <c r="B58" s="104" t="s">
        <v>194</v>
      </c>
      <c r="C58" s="167">
        <f>SUM(C59:C61)</f>
        <v>0</v>
      </c>
      <c r="D58" s="167">
        <f>SUM(D59:D61)</f>
        <v>914250</v>
      </c>
      <c r="E58" s="103">
        <f>SUM(E59:E61)</f>
        <v>914250</v>
      </c>
    </row>
    <row r="59" spans="1:5" s="180" customFormat="1" ht="12" customHeight="1" x14ac:dyDescent="0.2">
      <c r="A59" s="13" t="s">
        <v>106</v>
      </c>
      <c r="B59" s="181" t="s">
        <v>196</v>
      </c>
      <c r="C59" s="171"/>
      <c r="D59" s="171"/>
      <c r="E59" s="305">
        <f>C59+D59</f>
        <v>0</v>
      </c>
    </row>
    <row r="60" spans="1:5" s="180" customFormat="1" ht="12" customHeight="1" x14ac:dyDescent="0.2">
      <c r="A60" s="12" t="s">
        <v>107</v>
      </c>
      <c r="B60" s="182" t="s">
        <v>321</v>
      </c>
      <c r="C60" s="171"/>
      <c r="D60" s="171">
        <v>914250</v>
      </c>
      <c r="E60" s="305">
        <f>C60+D60</f>
        <v>914250</v>
      </c>
    </row>
    <row r="61" spans="1:5" s="180" customFormat="1" ht="12" customHeight="1" x14ac:dyDescent="0.2">
      <c r="A61" s="12" t="s">
        <v>127</v>
      </c>
      <c r="B61" s="182" t="s">
        <v>197</v>
      </c>
      <c r="C61" s="171"/>
      <c r="D61" s="171"/>
      <c r="E61" s="305">
        <f>C61+D61</f>
        <v>0</v>
      </c>
    </row>
    <row r="62" spans="1:5" s="180" customFormat="1" ht="12" customHeight="1" thickBot="1" x14ac:dyDescent="0.25">
      <c r="A62" s="14" t="s">
        <v>195</v>
      </c>
      <c r="B62" s="106" t="s">
        <v>198</v>
      </c>
      <c r="C62" s="171"/>
      <c r="D62" s="171"/>
      <c r="E62" s="305">
        <f>C62+D62</f>
        <v>0</v>
      </c>
    </row>
    <row r="63" spans="1:5" s="180" customFormat="1" ht="12" customHeight="1" thickBot="1" x14ac:dyDescent="0.25">
      <c r="A63" s="236" t="s">
        <v>368</v>
      </c>
      <c r="B63" s="19" t="s">
        <v>199</v>
      </c>
      <c r="C63" s="173">
        <f>+C6+C13+C20+C27+C35+C47+C53+C58</f>
        <v>259883375</v>
      </c>
      <c r="D63" s="173">
        <f>+D6+D13+D20+D27+D35+D47+D53+D58</f>
        <v>251684282</v>
      </c>
      <c r="E63" s="210">
        <f>+E6+E13+E20+E27+E35+E47+E53+E58</f>
        <v>511567657</v>
      </c>
    </row>
    <row r="64" spans="1:5" s="180" customFormat="1" ht="12" customHeight="1" thickBot="1" x14ac:dyDescent="0.25">
      <c r="A64" s="224" t="s">
        <v>200</v>
      </c>
      <c r="B64" s="104" t="s">
        <v>201</v>
      </c>
      <c r="C64" s="167">
        <f>SUM(C65:C67)</f>
        <v>0</v>
      </c>
      <c r="D64" s="167">
        <f>SUM(D65:D67)</f>
        <v>0</v>
      </c>
      <c r="E64" s="103">
        <f>SUM(E65:E67)</f>
        <v>0</v>
      </c>
    </row>
    <row r="65" spans="1:5" s="180" customFormat="1" ht="12" customHeight="1" x14ac:dyDescent="0.2">
      <c r="A65" s="13" t="s">
        <v>232</v>
      </c>
      <c r="B65" s="181" t="s">
        <v>202</v>
      </c>
      <c r="C65" s="171"/>
      <c r="D65" s="171"/>
      <c r="E65" s="305">
        <f>C65+D65</f>
        <v>0</v>
      </c>
    </row>
    <row r="66" spans="1:5" s="180" customFormat="1" ht="12" customHeight="1" x14ac:dyDescent="0.2">
      <c r="A66" s="12" t="s">
        <v>241</v>
      </c>
      <c r="B66" s="182" t="s">
        <v>203</v>
      </c>
      <c r="C66" s="171"/>
      <c r="D66" s="171"/>
      <c r="E66" s="305">
        <f>C66+D66</f>
        <v>0</v>
      </c>
    </row>
    <row r="67" spans="1:5" s="180" customFormat="1" ht="12" customHeight="1" thickBot="1" x14ac:dyDescent="0.25">
      <c r="A67" s="14" t="s">
        <v>242</v>
      </c>
      <c r="B67" s="232" t="s">
        <v>353</v>
      </c>
      <c r="C67" s="171"/>
      <c r="D67" s="171"/>
      <c r="E67" s="305">
        <f>C67+D67</f>
        <v>0</v>
      </c>
    </row>
    <row r="68" spans="1:5" s="180" customFormat="1" ht="12" customHeight="1" thickBot="1" x14ac:dyDescent="0.25">
      <c r="A68" s="224" t="s">
        <v>205</v>
      </c>
      <c r="B68" s="104" t="s">
        <v>206</v>
      </c>
      <c r="C68" s="167">
        <f>SUM(C69:C72)</f>
        <v>46694266</v>
      </c>
      <c r="D68" s="167">
        <f>SUM(D69:D72)</f>
        <v>36885776</v>
      </c>
      <c r="E68" s="103">
        <f>SUM(E69:E72)</f>
        <v>83580042</v>
      </c>
    </row>
    <row r="69" spans="1:5" s="180" customFormat="1" ht="12" customHeight="1" x14ac:dyDescent="0.2">
      <c r="A69" s="13" t="s">
        <v>84</v>
      </c>
      <c r="B69" s="181" t="s">
        <v>207</v>
      </c>
      <c r="C69" s="171">
        <v>46694266</v>
      </c>
      <c r="D69" s="171">
        <v>36885776</v>
      </c>
      <c r="E69" s="305">
        <f>C69+D69</f>
        <v>83580042</v>
      </c>
    </row>
    <row r="70" spans="1:5" s="180" customFormat="1" ht="12" customHeight="1" x14ac:dyDescent="0.2">
      <c r="A70" s="12" t="s">
        <v>85</v>
      </c>
      <c r="B70" s="182" t="s">
        <v>208</v>
      </c>
      <c r="C70" s="171"/>
      <c r="D70" s="171"/>
      <c r="E70" s="305">
        <f>C70+D70</f>
        <v>0</v>
      </c>
    </row>
    <row r="71" spans="1:5" s="180" customFormat="1" ht="12" customHeight="1" x14ac:dyDescent="0.2">
      <c r="A71" s="12" t="s">
        <v>233</v>
      </c>
      <c r="B71" s="182" t="s">
        <v>209</v>
      </c>
      <c r="C71" s="171"/>
      <c r="D71" s="171"/>
      <c r="E71" s="305">
        <f>C71+D71</f>
        <v>0</v>
      </c>
    </row>
    <row r="72" spans="1:5" s="180" customFormat="1" ht="12" customHeight="1" thickBot="1" x14ac:dyDescent="0.25">
      <c r="A72" s="14" t="s">
        <v>234</v>
      </c>
      <c r="B72" s="106" t="s">
        <v>210</v>
      </c>
      <c r="C72" s="171"/>
      <c r="D72" s="171"/>
      <c r="E72" s="305">
        <f>C72+D72</f>
        <v>0</v>
      </c>
    </row>
    <row r="73" spans="1:5" s="180" customFormat="1" ht="12" customHeight="1" thickBot="1" x14ac:dyDescent="0.25">
      <c r="A73" s="224" t="s">
        <v>211</v>
      </c>
      <c r="B73" s="104" t="s">
        <v>212</v>
      </c>
      <c r="C73" s="167">
        <f>SUM(C74:C75)</f>
        <v>6981293</v>
      </c>
      <c r="D73" s="167">
        <f>SUM(D74:D75)</f>
        <v>2620749</v>
      </c>
      <c r="E73" s="103">
        <f>SUM(E74:E75)</f>
        <v>9602042</v>
      </c>
    </row>
    <row r="74" spans="1:5" s="180" customFormat="1" ht="12" customHeight="1" x14ac:dyDescent="0.2">
      <c r="A74" s="13" t="s">
        <v>235</v>
      </c>
      <c r="B74" s="181" t="s">
        <v>213</v>
      </c>
      <c r="C74" s="171">
        <v>6981293</v>
      </c>
      <c r="D74" s="171">
        <v>2620749</v>
      </c>
      <c r="E74" s="305">
        <f>C74+D74</f>
        <v>9602042</v>
      </c>
    </row>
    <row r="75" spans="1:5" s="180" customFormat="1" ht="12" customHeight="1" thickBot="1" x14ac:dyDescent="0.25">
      <c r="A75" s="14" t="s">
        <v>236</v>
      </c>
      <c r="B75" s="106" t="s">
        <v>214</v>
      </c>
      <c r="C75" s="171"/>
      <c r="D75" s="171"/>
      <c r="E75" s="305">
        <f>C75+D75</f>
        <v>0</v>
      </c>
    </row>
    <row r="76" spans="1:5" s="180" customFormat="1" ht="12" customHeight="1" thickBot="1" x14ac:dyDescent="0.25">
      <c r="A76" s="224" t="s">
        <v>215</v>
      </c>
      <c r="B76" s="104" t="s">
        <v>216</v>
      </c>
      <c r="C76" s="167">
        <f>SUM(C77:C79)</f>
        <v>0</v>
      </c>
      <c r="D76" s="167">
        <f>SUM(D77:D79)</f>
        <v>0</v>
      </c>
      <c r="E76" s="103">
        <f>SUM(E77:E79)</f>
        <v>0</v>
      </c>
    </row>
    <row r="77" spans="1:5" s="180" customFormat="1" ht="12" customHeight="1" x14ac:dyDescent="0.2">
      <c r="A77" s="13" t="s">
        <v>237</v>
      </c>
      <c r="B77" s="181" t="s">
        <v>217</v>
      </c>
      <c r="C77" s="171"/>
      <c r="D77" s="171"/>
      <c r="E77" s="305">
        <f>C77+D77</f>
        <v>0</v>
      </c>
    </row>
    <row r="78" spans="1:5" s="180" customFormat="1" ht="12" customHeight="1" x14ac:dyDescent="0.2">
      <c r="A78" s="12" t="s">
        <v>238</v>
      </c>
      <c r="B78" s="182" t="s">
        <v>218</v>
      </c>
      <c r="C78" s="171"/>
      <c r="D78" s="171"/>
      <c r="E78" s="305">
        <f>C78+D78</f>
        <v>0</v>
      </c>
    </row>
    <row r="79" spans="1:5" s="180" customFormat="1" ht="12" customHeight="1" thickBot="1" x14ac:dyDescent="0.25">
      <c r="A79" s="14" t="s">
        <v>239</v>
      </c>
      <c r="B79" s="106" t="s">
        <v>219</v>
      </c>
      <c r="C79" s="171"/>
      <c r="D79" s="171"/>
      <c r="E79" s="305">
        <f>C79+D79</f>
        <v>0</v>
      </c>
    </row>
    <row r="80" spans="1:5" s="180" customFormat="1" ht="12" customHeight="1" thickBot="1" x14ac:dyDescent="0.25">
      <c r="A80" s="224" t="s">
        <v>220</v>
      </c>
      <c r="B80" s="104" t="s">
        <v>240</v>
      </c>
      <c r="C80" s="167">
        <f>SUM(C81:C84)</f>
        <v>0</v>
      </c>
      <c r="D80" s="167">
        <f>SUM(D81:D84)</f>
        <v>0</v>
      </c>
      <c r="E80" s="103">
        <f>SUM(E81:E84)</f>
        <v>0</v>
      </c>
    </row>
    <row r="81" spans="1:5" s="180" customFormat="1" ht="12" customHeight="1" x14ac:dyDescent="0.2">
      <c r="A81" s="185" t="s">
        <v>221</v>
      </c>
      <c r="B81" s="181" t="s">
        <v>222</v>
      </c>
      <c r="C81" s="171"/>
      <c r="D81" s="171"/>
      <c r="E81" s="305">
        <f t="shared" ref="E81:E86" si="5">C81+D81</f>
        <v>0</v>
      </c>
    </row>
    <row r="82" spans="1:5" s="180" customFormat="1" ht="12" customHeight="1" x14ac:dyDescent="0.2">
      <c r="A82" s="186" t="s">
        <v>223</v>
      </c>
      <c r="B82" s="182" t="s">
        <v>224</v>
      </c>
      <c r="C82" s="171"/>
      <c r="D82" s="171"/>
      <c r="E82" s="305">
        <f t="shared" si="5"/>
        <v>0</v>
      </c>
    </row>
    <row r="83" spans="1:5" s="180" customFormat="1" ht="12" customHeight="1" x14ac:dyDescent="0.2">
      <c r="A83" s="186" t="s">
        <v>225</v>
      </c>
      <c r="B83" s="182" t="s">
        <v>226</v>
      </c>
      <c r="C83" s="171"/>
      <c r="D83" s="171"/>
      <c r="E83" s="305">
        <f t="shared" si="5"/>
        <v>0</v>
      </c>
    </row>
    <row r="84" spans="1:5" s="180" customFormat="1" ht="12" customHeight="1" thickBot="1" x14ac:dyDescent="0.25">
      <c r="A84" s="187" t="s">
        <v>227</v>
      </c>
      <c r="B84" s="106" t="s">
        <v>228</v>
      </c>
      <c r="C84" s="171"/>
      <c r="D84" s="171"/>
      <c r="E84" s="305">
        <f t="shared" si="5"/>
        <v>0</v>
      </c>
    </row>
    <row r="85" spans="1:5" s="180" customFormat="1" ht="12" customHeight="1" thickBot="1" x14ac:dyDescent="0.25">
      <c r="A85" s="224" t="s">
        <v>229</v>
      </c>
      <c r="B85" s="104" t="s">
        <v>367</v>
      </c>
      <c r="C85" s="226"/>
      <c r="D85" s="226"/>
      <c r="E85" s="103">
        <f t="shared" si="5"/>
        <v>0</v>
      </c>
    </row>
    <row r="86" spans="1:5" s="180" customFormat="1" ht="13.5" customHeight="1" thickBot="1" x14ac:dyDescent="0.25">
      <c r="A86" s="224" t="s">
        <v>231</v>
      </c>
      <c r="B86" s="104" t="s">
        <v>230</v>
      </c>
      <c r="C86" s="226"/>
      <c r="D86" s="226"/>
      <c r="E86" s="103">
        <f t="shared" si="5"/>
        <v>0</v>
      </c>
    </row>
    <row r="87" spans="1:5" s="180" customFormat="1" ht="15.75" customHeight="1" thickBot="1" x14ac:dyDescent="0.25">
      <c r="A87" s="224" t="s">
        <v>243</v>
      </c>
      <c r="B87" s="188" t="s">
        <v>370</v>
      </c>
      <c r="C87" s="173">
        <f>+C64+C68+C73+C76+C80+C86+C85</f>
        <v>53675559</v>
      </c>
      <c r="D87" s="173">
        <f>+D64+D68+D73+D76+D80+D86+D85</f>
        <v>39506525</v>
      </c>
      <c r="E87" s="210">
        <f>+E64+E68+E73+E76+E80+E86+E85</f>
        <v>93182084</v>
      </c>
    </row>
    <row r="88" spans="1:5" s="180" customFormat="1" ht="25.5" customHeight="1" thickBot="1" x14ac:dyDescent="0.25">
      <c r="A88" s="225" t="s">
        <v>369</v>
      </c>
      <c r="B88" s="189" t="s">
        <v>371</v>
      </c>
      <c r="C88" s="173">
        <f>+C63+C87</f>
        <v>313558934</v>
      </c>
      <c r="D88" s="173">
        <f>+D63+D87</f>
        <v>291190807</v>
      </c>
      <c r="E88" s="210">
        <f>+E63+E87</f>
        <v>604749741</v>
      </c>
    </row>
    <row r="89" spans="1:5" s="180" customFormat="1" ht="30.75" customHeight="1" x14ac:dyDescent="0.2">
      <c r="A89" s="3"/>
      <c r="B89" s="4"/>
      <c r="C89" s="108"/>
    </row>
    <row r="90" spans="1:5" ht="16.5" customHeight="1" x14ac:dyDescent="0.25">
      <c r="A90" s="354" t="s">
        <v>35</v>
      </c>
      <c r="B90" s="354"/>
      <c r="C90" s="354"/>
      <c r="D90" s="354"/>
      <c r="E90" s="354"/>
    </row>
    <row r="91" spans="1:5" s="190" customFormat="1" ht="16.5" customHeight="1" thickBot="1" x14ac:dyDescent="0.3">
      <c r="A91" s="356" t="s">
        <v>87</v>
      </c>
      <c r="B91" s="356"/>
      <c r="C91" s="65"/>
      <c r="E91" s="65" t="str">
        <f>E2</f>
        <v>Forintban!</v>
      </c>
    </row>
    <row r="92" spans="1:5" x14ac:dyDescent="0.25">
      <c r="A92" s="357" t="s">
        <v>51</v>
      </c>
      <c r="B92" s="359" t="s">
        <v>414</v>
      </c>
      <c r="C92" s="350" t="str">
        <f>+CONCATENATE(LEFT(ÖSSZEFÜGGÉSEK!A6,4),". évi")</f>
        <v>2017. évi</v>
      </c>
      <c r="D92" s="351"/>
      <c r="E92" s="352"/>
    </row>
    <row r="93" spans="1:5" ht="24.75" thickBot="1" x14ac:dyDescent="0.3">
      <c r="A93" s="358"/>
      <c r="B93" s="360"/>
      <c r="C93" s="252" t="s">
        <v>413</v>
      </c>
      <c r="D93" s="250" t="s">
        <v>471</v>
      </c>
      <c r="E93" s="251" t="str">
        <f>+CONCATENATE(LEFT(ÖSSZEFÜGGÉSEK!A6,4),".12.31",CHAR(10),"Módosítás utáni")</f>
        <v>2017.12.31
Módosítás utáni</v>
      </c>
    </row>
    <row r="94" spans="1:5" s="179" customFormat="1" ht="12" customHeight="1" thickBot="1" x14ac:dyDescent="0.25">
      <c r="A94" s="25" t="s">
        <v>379</v>
      </c>
      <c r="B94" s="26" t="s">
        <v>380</v>
      </c>
      <c r="C94" s="26" t="s">
        <v>381</v>
      </c>
      <c r="D94" s="26" t="s">
        <v>383</v>
      </c>
      <c r="E94" s="338" t="s">
        <v>487</v>
      </c>
    </row>
    <row r="95" spans="1:5" ht="12" customHeight="1" thickBot="1" x14ac:dyDescent="0.3">
      <c r="A95" s="20" t="s">
        <v>7</v>
      </c>
      <c r="B95" s="24" t="s">
        <v>329</v>
      </c>
      <c r="C95" s="166">
        <f>C96+C97+C98+C99+C100+C113</f>
        <v>305305585</v>
      </c>
      <c r="D95" s="166">
        <f>D96+D97+D98+D99+D100+D113</f>
        <v>-6291857</v>
      </c>
      <c r="E95" s="239">
        <f>E96+E97+E98+E99+E100+E113</f>
        <v>299013728</v>
      </c>
    </row>
    <row r="96" spans="1:5" ht="12" customHeight="1" x14ac:dyDescent="0.25">
      <c r="A96" s="15" t="s">
        <v>63</v>
      </c>
      <c r="B96" s="8" t="s">
        <v>36</v>
      </c>
      <c r="C96" s="243">
        <v>113513122</v>
      </c>
      <c r="D96" s="243">
        <v>6858949</v>
      </c>
      <c r="E96" s="308">
        <f t="shared" ref="E96:E115" si="6">C96+D96</f>
        <v>120372071</v>
      </c>
    </row>
    <row r="97" spans="1:5" ht="12" customHeight="1" x14ac:dyDescent="0.25">
      <c r="A97" s="12" t="s">
        <v>64</v>
      </c>
      <c r="B97" s="6" t="s">
        <v>108</v>
      </c>
      <c r="C97" s="168">
        <v>23477193</v>
      </c>
      <c r="D97" s="168">
        <v>2969301</v>
      </c>
      <c r="E97" s="303">
        <f t="shared" si="6"/>
        <v>26446494</v>
      </c>
    </row>
    <row r="98" spans="1:5" ht="12" customHeight="1" x14ac:dyDescent="0.25">
      <c r="A98" s="12" t="s">
        <v>65</v>
      </c>
      <c r="B98" s="6" t="s">
        <v>82</v>
      </c>
      <c r="C98" s="170">
        <v>121575270</v>
      </c>
      <c r="D98" s="170">
        <v>-13947603</v>
      </c>
      <c r="E98" s="304">
        <f t="shared" si="6"/>
        <v>107627667</v>
      </c>
    </row>
    <row r="99" spans="1:5" ht="12" customHeight="1" x14ac:dyDescent="0.25">
      <c r="A99" s="12" t="s">
        <v>66</v>
      </c>
      <c r="B99" s="9" t="s">
        <v>109</v>
      </c>
      <c r="C99" s="170">
        <v>10680000</v>
      </c>
      <c r="D99" s="170">
        <v>-1976052</v>
      </c>
      <c r="E99" s="304">
        <f t="shared" si="6"/>
        <v>8703948</v>
      </c>
    </row>
    <row r="100" spans="1:5" ht="12" customHeight="1" x14ac:dyDescent="0.25">
      <c r="A100" s="12" t="s">
        <v>74</v>
      </c>
      <c r="B100" s="17" t="s">
        <v>110</v>
      </c>
      <c r="C100" s="170">
        <v>33560000</v>
      </c>
      <c r="D100" s="170">
        <v>2303548</v>
      </c>
      <c r="E100" s="304">
        <f t="shared" si="6"/>
        <v>35863548</v>
      </c>
    </row>
    <row r="101" spans="1:5" ht="12" customHeight="1" x14ac:dyDescent="0.25">
      <c r="A101" s="12" t="s">
        <v>67</v>
      </c>
      <c r="B101" s="6" t="s">
        <v>334</v>
      </c>
      <c r="C101" s="170"/>
      <c r="D101" s="170">
        <v>977678</v>
      </c>
      <c r="E101" s="304">
        <f t="shared" si="6"/>
        <v>977678</v>
      </c>
    </row>
    <row r="102" spans="1:5" ht="12" customHeight="1" x14ac:dyDescent="0.25">
      <c r="A102" s="12" t="s">
        <v>68</v>
      </c>
      <c r="B102" s="69" t="s">
        <v>333</v>
      </c>
      <c r="C102" s="170"/>
      <c r="D102" s="170"/>
      <c r="E102" s="304">
        <f t="shared" si="6"/>
        <v>0</v>
      </c>
    </row>
    <row r="103" spans="1:5" ht="12" customHeight="1" x14ac:dyDescent="0.25">
      <c r="A103" s="12" t="s">
        <v>75</v>
      </c>
      <c r="B103" s="69" t="s">
        <v>332</v>
      </c>
      <c r="C103" s="170"/>
      <c r="D103" s="170"/>
      <c r="E103" s="304">
        <f t="shared" si="6"/>
        <v>0</v>
      </c>
    </row>
    <row r="104" spans="1:5" ht="12" customHeight="1" x14ac:dyDescent="0.25">
      <c r="A104" s="12" t="s">
        <v>76</v>
      </c>
      <c r="B104" s="67" t="s">
        <v>246</v>
      </c>
      <c r="C104" s="170"/>
      <c r="D104" s="170"/>
      <c r="E104" s="304">
        <f t="shared" si="6"/>
        <v>0</v>
      </c>
    </row>
    <row r="105" spans="1:5" ht="12" customHeight="1" x14ac:dyDescent="0.25">
      <c r="A105" s="12" t="s">
        <v>77</v>
      </c>
      <c r="B105" s="68" t="s">
        <v>247</v>
      </c>
      <c r="C105" s="170"/>
      <c r="D105" s="170"/>
      <c r="E105" s="304">
        <f t="shared" si="6"/>
        <v>0</v>
      </c>
    </row>
    <row r="106" spans="1:5" ht="12" customHeight="1" x14ac:dyDescent="0.25">
      <c r="A106" s="12" t="s">
        <v>78</v>
      </c>
      <c r="B106" s="68" t="s">
        <v>248</v>
      </c>
      <c r="C106" s="170"/>
      <c r="D106" s="170"/>
      <c r="E106" s="304">
        <f t="shared" si="6"/>
        <v>0</v>
      </c>
    </row>
    <row r="107" spans="1:5" ht="12" customHeight="1" x14ac:dyDescent="0.25">
      <c r="A107" s="12" t="s">
        <v>80</v>
      </c>
      <c r="B107" s="67" t="s">
        <v>249</v>
      </c>
      <c r="C107" s="170">
        <v>2080000</v>
      </c>
      <c r="D107" s="170">
        <v>150612</v>
      </c>
      <c r="E107" s="304">
        <f t="shared" si="6"/>
        <v>2230612</v>
      </c>
    </row>
    <row r="108" spans="1:5" ht="12" customHeight="1" x14ac:dyDescent="0.25">
      <c r="A108" s="12" t="s">
        <v>111</v>
      </c>
      <c r="B108" s="67" t="s">
        <v>250</v>
      </c>
      <c r="C108" s="170"/>
      <c r="D108" s="170"/>
      <c r="E108" s="304">
        <f t="shared" si="6"/>
        <v>0</v>
      </c>
    </row>
    <row r="109" spans="1:5" ht="12" customHeight="1" x14ac:dyDescent="0.25">
      <c r="A109" s="12" t="s">
        <v>244</v>
      </c>
      <c r="B109" s="68" t="s">
        <v>251</v>
      </c>
      <c r="C109" s="170"/>
      <c r="D109" s="170"/>
      <c r="E109" s="304">
        <f t="shared" si="6"/>
        <v>0</v>
      </c>
    </row>
    <row r="110" spans="1:5" ht="12" customHeight="1" x14ac:dyDescent="0.25">
      <c r="A110" s="11" t="s">
        <v>245</v>
      </c>
      <c r="B110" s="69" t="s">
        <v>252</v>
      </c>
      <c r="C110" s="170"/>
      <c r="D110" s="170"/>
      <c r="E110" s="304">
        <f t="shared" si="6"/>
        <v>0</v>
      </c>
    </row>
    <row r="111" spans="1:5" ht="12" customHeight="1" x14ac:dyDescent="0.25">
      <c r="A111" s="12" t="s">
        <v>330</v>
      </c>
      <c r="B111" s="69" t="s">
        <v>253</v>
      </c>
      <c r="C111" s="170"/>
      <c r="D111" s="170"/>
      <c r="E111" s="304">
        <f t="shared" si="6"/>
        <v>0</v>
      </c>
    </row>
    <row r="112" spans="1:5" ht="12" customHeight="1" x14ac:dyDescent="0.25">
      <c r="A112" s="14" t="s">
        <v>331</v>
      </c>
      <c r="B112" s="69" t="s">
        <v>254</v>
      </c>
      <c r="C112" s="170">
        <v>31480000</v>
      </c>
      <c r="D112" s="170">
        <v>1175258</v>
      </c>
      <c r="E112" s="304">
        <f t="shared" si="6"/>
        <v>32655258</v>
      </c>
    </row>
    <row r="113" spans="1:5" ht="12" customHeight="1" x14ac:dyDescent="0.25">
      <c r="A113" s="12" t="s">
        <v>335</v>
      </c>
      <c r="B113" s="9" t="s">
        <v>37</v>
      </c>
      <c r="C113" s="168">
        <v>2500000</v>
      </c>
      <c r="D113" s="168">
        <v>-2500000</v>
      </c>
      <c r="E113" s="303">
        <f t="shared" si="6"/>
        <v>0</v>
      </c>
    </row>
    <row r="114" spans="1:5" ht="12" customHeight="1" x14ac:dyDescent="0.25">
      <c r="A114" s="12" t="s">
        <v>336</v>
      </c>
      <c r="B114" s="6" t="s">
        <v>338</v>
      </c>
      <c r="C114" s="168">
        <v>2500000</v>
      </c>
      <c r="D114" s="168">
        <v>-2500000</v>
      </c>
      <c r="E114" s="303">
        <f t="shared" si="6"/>
        <v>0</v>
      </c>
    </row>
    <row r="115" spans="1:5" ht="12" customHeight="1" thickBot="1" x14ac:dyDescent="0.3">
      <c r="A115" s="16" t="s">
        <v>337</v>
      </c>
      <c r="B115" s="235" t="s">
        <v>339</v>
      </c>
      <c r="C115" s="244"/>
      <c r="D115" s="244"/>
      <c r="E115" s="309">
        <f t="shared" si="6"/>
        <v>0</v>
      </c>
    </row>
    <row r="116" spans="1:5" ht="12" customHeight="1" thickBot="1" x14ac:dyDescent="0.3">
      <c r="A116" s="233" t="s">
        <v>8</v>
      </c>
      <c r="B116" s="234" t="s">
        <v>255</v>
      </c>
      <c r="C116" s="245">
        <f>+C117+C119+C121</f>
        <v>8253349</v>
      </c>
      <c r="D116" s="167">
        <f>+D117+D119+D121</f>
        <v>219205365</v>
      </c>
      <c r="E116" s="240">
        <f>+E117+E119+E121</f>
        <v>227458714</v>
      </c>
    </row>
    <row r="117" spans="1:5" ht="12" customHeight="1" x14ac:dyDescent="0.25">
      <c r="A117" s="13" t="s">
        <v>69</v>
      </c>
      <c r="B117" s="6" t="s">
        <v>126</v>
      </c>
      <c r="C117" s="169">
        <v>6983349</v>
      </c>
      <c r="D117" s="255">
        <v>175357067</v>
      </c>
      <c r="E117" s="211">
        <f t="shared" ref="E117:E129" si="7">C117+D117</f>
        <v>182340416</v>
      </c>
    </row>
    <row r="118" spans="1:5" ht="12" customHeight="1" x14ac:dyDescent="0.25">
      <c r="A118" s="13" t="s">
        <v>70</v>
      </c>
      <c r="B118" s="10" t="s">
        <v>259</v>
      </c>
      <c r="C118" s="169"/>
      <c r="D118" s="255">
        <v>160348571</v>
      </c>
      <c r="E118" s="211">
        <f t="shared" si="7"/>
        <v>160348571</v>
      </c>
    </row>
    <row r="119" spans="1:5" ht="12" customHeight="1" x14ac:dyDescent="0.25">
      <c r="A119" s="13" t="s">
        <v>71</v>
      </c>
      <c r="B119" s="10" t="s">
        <v>112</v>
      </c>
      <c r="C119" s="168">
        <v>1270000</v>
      </c>
      <c r="D119" s="256">
        <v>40248298</v>
      </c>
      <c r="E119" s="303">
        <f t="shared" si="7"/>
        <v>41518298</v>
      </c>
    </row>
    <row r="120" spans="1:5" ht="12" customHeight="1" x14ac:dyDescent="0.25">
      <c r="A120" s="13" t="s">
        <v>72</v>
      </c>
      <c r="B120" s="10" t="s">
        <v>260</v>
      </c>
      <c r="C120" s="168"/>
      <c r="D120" s="256"/>
      <c r="E120" s="303">
        <f t="shared" si="7"/>
        <v>0</v>
      </c>
    </row>
    <row r="121" spans="1:5" ht="12" customHeight="1" x14ac:dyDescent="0.25">
      <c r="A121" s="13" t="s">
        <v>73</v>
      </c>
      <c r="B121" s="106" t="s">
        <v>128</v>
      </c>
      <c r="C121" s="168"/>
      <c r="D121" s="256">
        <v>3600000</v>
      </c>
      <c r="E121" s="303">
        <f t="shared" si="7"/>
        <v>3600000</v>
      </c>
    </row>
    <row r="122" spans="1:5" ht="12" customHeight="1" x14ac:dyDescent="0.25">
      <c r="A122" s="13" t="s">
        <v>79</v>
      </c>
      <c r="B122" s="105" t="s">
        <v>322</v>
      </c>
      <c r="C122" s="168"/>
      <c r="D122" s="256"/>
      <c r="E122" s="303">
        <f t="shared" si="7"/>
        <v>0</v>
      </c>
    </row>
    <row r="123" spans="1:5" ht="12" customHeight="1" x14ac:dyDescent="0.25">
      <c r="A123" s="13" t="s">
        <v>81</v>
      </c>
      <c r="B123" s="177" t="s">
        <v>265</v>
      </c>
      <c r="C123" s="168"/>
      <c r="D123" s="256"/>
      <c r="E123" s="303">
        <f t="shared" si="7"/>
        <v>0</v>
      </c>
    </row>
    <row r="124" spans="1:5" ht="22.5" x14ac:dyDescent="0.25">
      <c r="A124" s="13" t="s">
        <v>113</v>
      </c>
      <c r="B124" s="68" t="s">
        <v>248</v>
      </c>
      <c r="C124" s="168"/>
      <c r="D124" s="256"/>
      <c r="E124" s="303">
        <f t="shared" si="7"/>
        <v>0</v>
      </c>
    </row>
    <row r="125" spans="1:5" ht="12" customHeight="1" x14ac:dyDescent="0.25">
      <c r="A125" s="13" t="s">
        <v>114</v>
      </c>
      <c r="B125" s="68" t="s">
        <v>264</v>
      </c>
      <c r="C125" s="168"/>
      <c r="D125" s="256"/>
      <c r="E125" s="303">
        <f t="shared" si="7"/>
        <v>0</v>
      </c>
    </row>
    <row r="126" spans="1:5" ht="12" customHeight="1" x14ac:dyDescent="0.25">
      <c r="A126" s="13" t="s">
        <v>115</v>
      </c>
      <c r="B126" s="68" t="s">
        <v>263</v>
      </c>
      <c r="C126" s="168"/>
      <c r="D126" s="256"/>
      <c r="E126" s="303">
        <f t="shared" si="7"/>
        <v>0</v>
      </c>
    </row>
    <row r="127" spans="1:5" ht="12" customHeight="1" x14ac:dyDescent="0.25">
      <c r="A127" s="13" t="s">
        <v>256</v>
      </c>
      <c r="B127" s="68" t="s">
        <v>251</v>
      </c>
      <c r="C127" s="168"/>
      <c r="D127" s="256"/>
      <c r="E127" s="303">
        <f t="shared" si="7"/>
        <v>0</v>
      </c>
    </row>
    <row r="128" spans="1:5" ht="12" customHeight="1" x14ac:dyDescent="0.25">
      <c r="A128" s="13" t="s">
        <v>257</v>
      </c>
      <c r="B128" s="68" t="s">
        <v>262</v>
      </c>
      <c r="C128" s="168"/>
      <c r="D128" s="256">
        <v>3600000</v>
      </c>
      <c r="E128" s="303">
        <f t="shared" si="7"/>
        <v>3600000</v>
      </c>
    </row>
    <row r="129" spans="1:5" ht="23.25" thickBot="1" x14ac:dyDescent="0.3">
      <c r="A129" s="11" t="s">
        <v>258</v>
      </c>
      <c r="B129" s="68" t="s">
        <v>261</v>
      </c>
      <c r="C129" s="170"/>
      <c r="D129" s="257"/>
      <c r="E129" s="304">
        <f t="shared" si="7"/>
        <v>0</v>
      </c>
    </row>
    <row r="130" spans="1:5" ht="12" customHeight="1" thickBot="1" x14ac:dyDescent="0.3">
      <c r="A130" s="18" t="s">
        <v>9</v>
      </c>
      <c r="B130" s="61" t="s">
        <v>340</v>
      </c>
      <c r="C130" s="167">
        <f>+C95+C116</f>
        <v>313558934</v>
      </c>
      <c r="D130" s="254">
        <f>+D95+D116</f>
        <v>212913508</v>
      </c>
      <c r="E130" s="103">
        <f>+E95+E116</f>
        <v>526472442</v>
      </c>
    </row>
    <row r="131" spans="1:5" ht="12" customHeight="1" thickBot="1" x14ac:dyDescent="0.3">
      <c r="A131" s="18" t="s">
        <v>10</v>
      </c>
      <c r="B131" s="61" t="s">
        <v>415</v>
      </c>
      <c r="C131" s="167">
        <f>+C132+C133+C134</f>
        <v>0</v>
      </c>
      <c r="D131" s="254">
        <f>+D132+D133+D134</f>
        <v>0</v>
      </c>
      <c r="E131" s="103">
        <f>+E132+E133+E134</f>
        <v>0</v>
      </c>
    </row>
    <row r="132" spans="1:5" ht="12" customHeight="1" x14ac:dyDescent="0.25">
      <c r="A132" s="13" t="s">
        <v>160</v>
      </c>
      <c r="B132" s="10" t="s">
        <v>348</v>
      </c>
      <c r="C132" s="168"/>
      <c r="D132" s="256"/>
      <c r="E132" s="303">
        <f>C132+D132</f>
        <v>0</v>
      </c>
    </row>
    <row r="133" spans="1:5" ht="12" customHeight="1" x14ac:dyDescent="0.25">
      <c r="A133" s="13" t="s">
        <v>161</v>
      </c>
      <c r="B133" s="10" t="s">
        <v>349</v>
      </c>
      <c r="C133" s="168"/>
      <c r="D133" s="256"/>
      <c r="E133" s="303">
        <f>C133+D133</f>
        <v>0</v>
      </c>
    </row>
    <row r="134" spans="1:5" ht="12" customHeight="1" thickBot="1" x14ac:dyDescent="0.3">
      <c r="A134" s="11" t="s">
        <v>162</v>
      </c>
      <c r="B134" s="10" t="s">
        <v>350</v>
      </c>
      <c r="C134" s="168"/>
      <c r="D134" s="256"/>
      <c r="E134" s="303">
        <f>C134+D134</f>
        <v>0</v>
      </c>
    </row>
    <row r="135" spans="1:5" ht="12" customHeight="1" thickBot="1" x14ac:dyDescent="0.3">
      <c r="A135" s="18" t="s">
        <v>11</v>
      </c>
      <c r="B135" s="61" t="s">
        <v>342</v>
      </c>
      <c r="C135" s="167">
        <f>SUM(C136:C141)</f>
        <v>0</v>
      </c>
      <c r="D135" s="254">
        <f>SUM(D136:D141)</f>
        <v>75000000</v>
      </c>
      <c r="E135" s="103">
        <f>SUM(E136:E141)</f>
        <v>75000000</v>
      </c>
    </row>
    <row r="136" spans="1:5" ht="12" customHeight="1" x14ac:dyDescent="0.25">
      <c r="A136" s="13" t="s">
        <v>56</v>
      </c>
      <c r="B136" s="7" t="s">
        <v>351</v>
      </c>
      <c r="C136" s="168"/>
      <c r="D136" s="256">
        <v>75000000</v>
      </c>
      <c r="E136" s="303">
        <f t="shared" ref="E136:E141" si="8">C136+D136</f>
        <v>75000000</v>
      </c>
    </row>
    <row r="137" spans="1:5" ht="12" customHeight="1" x14ac:dyDescent="0.25">
      <c r="A137" s="13" t="s">
        <v>57</v>
      </c>
      <c r="B137" s="7" t="s">
        <v>343</v>
      </c>
      <c r="C137" s="168"/>
      <c r="D137" s="256"/>
      <c r="E137" s="303">
        <f t="shared" si="8"/>
        <v>0</v>
      </c>
    </row>
    <row r="138" spans="1:5" ht="12" customHeight="1" x14ac:dyDescent="0.25">
      <c r="A138" s="13" t="s">
        <v>58</v>
      </c>
      <c r="B138" s="7" t="s">
        <v>344</v>
      </c>
      <c r="C138" s="168"/>
      <c r="D138" s="256"/>
      <c r="E138" s="303">
        <f t="shared" si="8"/>
        <v>0</v>
      </c>
    </row>
    <row r="139" spans="1:5" ht="12" customHeight="1" x14ac:dyDescent="0.25">
      <c r="A139" s="13" t="s">
        <v>100</v>
      </c>
      <c r="B139" s="7" t="s">
        <v>345</v>
      </c>
      <c r="C139" s="168"/>
      <c r="D139" s="256"/>
      <c r="E139" s="303">
        <f t="shared" si="8"/>
        <v>0</v>
      </c>
    </row>
    <row r="140" spans="1:5" ht="12" customHeight="1" x14ac:dyDescent="0.25">
      <c r="A140" s="13" t="s">
        <v>101</v>
      </c>
      <c r="B140" s="7" t="s">
        <v>346</v>
      </c>
      <c r="C140" s="168"/>
      <c r="D140" s="256"/>
      <c r="E140" s="303">
        <f t="shared" si="8"/>
        <v>0</v>
      </c>
    </row>
    <row r="141" spans="1:5" ht="12" customHeight="1" thickBot="1" x14ac:dyDescent="0.3">
      <c r="A141" s="11" t="s">
        <v>102</v>
      </c>
      <c r="B141" s="7" t="s">
        <v>347</v>
      </c>
      <c r="C141" s="168"/>
      <c r="D141" s="256"/>
      <c r="E141" s="303">
        <f t="shared" si="8"/>
        <v>0</v>
      </c>
    </row>
    <row r="142" spans="1:5" ht="12" customHeight="1" thickBot="1" x14ac:dyDescent="0.3">
      <c r="A142" s="18" t="s">
        <v>12</v>
      </c>
      <c r="B142" s="61" t="s">
        <v>355</v>
      </c>
      <c r="C142" s="173">
        <f>+C143+C144+C145+C146</f>
        <v>0</v>
      </c>
      <c r="D142" s="258">
        <f>+D143+D144+D145+D146</f>
        <v>3277299</v>
      </c>
      <c r="E142" s="210">
        <f>+E143+E144+E145+E146</f>
        <v>3277299</v>
      </c>
    </row>
    <row r="143" spans="1:5" ht="12" customHeight="1" x14ac:dyDescent="0.25">
      <c r="A143" s="13" t="s">
        <v>59</v>
      </c>
      <c r="B143" s="7" t="s">
        <v>266</v>
      </c>
      <c r="C143" s="168"/>
      <c r="D143" s="256"/>
      <c r="E143" s="303">
        <f>C143+D143</f>
        <v>0</v>
      </c>
    </row>
    <row r="144" spans="1:5" ht="12" customHeight="1" x14ac:dyDescent="0.25">
      <c r="A144" s="13" t="s">
        <v>60</v>
      </c>
      <c r="B144" s="7" t="s">
        <v>267</v>
      </c>
      <c r="C144" s="168"/>
      <c r="D144" s="256">
        <v>3277299</v>
      </c>
      <c r="E144" s="303">
        <f>C144+D144</f>
        <v>3277299</v>
      </c>
    </row>
    <row r="145" spans="1:9" ht="12" customHeight="1" x14ac:dyDescent="0.25">
      <c r="A145" s="13" t="s">
        <v>180</v>
      </c>
      <c r="B145" s="7" t="s">
        <v>356</v>
      </c>
      <c r="C145" s="168"/>
      <c r="D145" s="256"/>
      <c r="E145" s="303">
        <f>C145+D145</f>
        <v>0</v>
      </c>
    </row>
    <row r="146" spans="1:9" ht="12" customHeight="1" thickBot="1" x14ac:dyDescent="0.3">
      <c r="A146" s="11" t="s">
        <v>181</v>
      </c>
      <c r="B146" s="5" t="s">
        <v>286</v>
      </c>
      <c r="C146" s="168"/>
      <c r="D146" s="256"/>
      <c r="E146" s="303">
        <f>C146+D146</f>
        <v>0</v>
      </c>
    </row>
    <row r="147" spans="1:9" ht="12" customHeight="1" thickBot="1" x14ac:dyDescent="0.3">
      <c r="A147" s="18" t="s">
        <v>13</v>
      </c>
      <c r="B147" s="61" t="s">
        <v>357</v>
      </c>
      <c r="C147" s="246">
        <f>SUM(C148:C152)</f>
        <v>0</v>
      </c>
      <c r="D147" s="259">
        <f>SUM(D148:D152)</f>
        <v>0</v>
      </c>
      <c r="E147" s="241">
        <f>SUM(E148:E152)</f>
        <v>0</v>
      </c>
    </row>
    <row r="148" spans="1:9" ht="12" customHeight="1" x14ac:dyDescent="0.25">
      <c r="A148" s="13" t="s">
        <v>61</v>
      </c>
      <c r="B148" s="7" t="s">
        <v>352</v>
      </c>
      <c r="C148" s="168"/>
      <c r="D148" s="256"/>
      <c r="E148" s="303">
        <f t="shared" ref="E148:E154" si="9">C148+D148</f>
        <v>0</v>
      </c>
    </row>
    <row r="149" spans="1:9" ht="12" customHeight="1" x14ac:dyDescent="0.25">
      <c r="A149" s="13" t="s">
        <v>62</v>
      </c>
      <c r="B149" s="7" t="s">
        <v>359</v>
      </c>
      <c r="C149" s="168"/>
      <c r="D149" s="256"/>
      <c r="E149" s="303">
        <f t="shared" si="9"/>
        <v>0</v>
      </c>
    </row>
    <row r="150" spans="1:9" ht="12" customHeight="1" x14ac:dyDescent="0.25">
      <c r="A150" s="13" t="s">
        <v>192</v>
      </c>
      <c r="B150" s="7" t="s">
        <v>354</v>
      </c>
      <c r="C150" s="168"/>
      <c r="D150" s="256"/>
      <c r="E150" s="303">
        <f t="shared" si="9"/>
        <v>0</v>
      </c>
    </row>
    <row r="151" spans="1:9" ht="12" customHeight="1" x14ac:dyDescent="0.25">
      <c r="A151" s="13" t="s">
        <v>193</v>
      </c>
      <c r="B151" s="7" t="s">
        <v>360</v>
      </c>
      <c r="C151" s="168"/>
      <c r="D151" s="256"/>
      <c r="E151" s="303">
        <f t="shared" si="9"/>
        <v>0</v>
      </c>
    </row>
    <row r="152" spans="1:9" ht="12" customHeight="1" thickBot="1" x14ac:dyDescent="0.3">
      <c r="A152" s="13" t="s">
        <v>358</v>
      </c>
      <c r="B152" s="7" t="s">
        <v>361</v>
      </c>
      <c r="C152" s="168"/>
      <c r="D152" s="256"/>
      <c r="E152" s="304">
        <f t="shared" si="9"/>
        <v>0</v>
      </c>
    </row>
    <row r="153" spans="1:9" ht="12" customHeight="1" thickBot="1" x14ac:dyDescent="0.3">
      <c r="A153" s="18" t="s">
        <v>14</v>
      </c>
      <c r="B153" s="61" t="s">
        <v>362</v>
      </c>
      <c r="C153" s="247"/>
      <c r="D153" s="260"/>
      <c r="E153" s="311">
        <f t="shared" si="9"/>
        <v>0</v>
      </c>
    </row>
    <row r="154" spans="1:9" ht="12" customHeight="1" thickBot="1" x14ac:dyDescent="0.3">
      <c r="A154" s="18" t="s">
        <v>15</v>
      </c>
      <c r="B154" s="61" t="s">
        <v>363</v>
      </c>
      <c r="C154" s="247"/>
      <c r="D154" s="260"/>
      <c r="E154" s="211">
        <f t="shared" si="9"/>
        <v>0</v>
      </c>
    </row>
    <row r="155" spans="1:9" ht="15" customHeight="1" thickBot="1" x14ac:dyDescent="0.3">
      <c r="A155" s="18" t="s">
        <v>16</v>
      </c>
      <c r="B155" s="61" t="s">
        <v>365</v>
      </c>
      <c r="C155" s="248">
        <f>+C131+C135+C142+C147+C153+C154</f>
        <v>0</v>
      </c>
      <c r="D155" s="261">
        <f>+D131+D135+D142+D147+D153+D154</f>
        <v>78277299</v>
      </c>
      <c r="E155" s="242">
        <f>+E131+E135+E142+E147+E153+E154</f>
        <v>78277299</v>
      </c>
      <c r="F155" s="191"/>
      <c r="G155" s="192"/>
      <c r="H155" s="192"/>
      <c r="I155" s="192"/>
    </row>
    <row r="156" spans="1:9" s="180" customFormat="1" ht="12.95" customHeight="1" thickBot="1" x14ac:dyDescent="0.25">
      <c r="A156" s="107" t="s">
        <v>17</v>
      </c>
      <c r="B156" s="154" t="s">
        <v>364</v>
      </c>
      <c r="C156" s="248">
        <f>+C130+C155</f>
        <v>313558934</v>
      </c>
      <c r="D156" s="261">
        <f>+D130+D155</f>
        <v>291190807</v>
      </c>
      <c r="E156" s="242">
        <f>+E130+E155</f>
        <v>604749741</v>
      </c>
    </row>
    <row r="157" spans="1:9" ht="7.5" customHeight="1" x14ac:dyDescent="0.25"/>
    <row r="158" spans="1:9" x14ac:dyDescent="0.25">
      <c r="A158" s="353" t="s">
        <v>268</v>
      </c>
      <c r="B158" s="353"/>
      <c r="C158" s="353"/>
      <c r="D158" s="353"/>
      <c r="E158" s="353"/>
    </row>
    <row r="159" spans="1:9" ht="15" customHeight="1" thickBot="1" x14ac:dyDescent="0.3">
      <c r="A159" s="355" t="s">
        <v>88</v>
      </c>
      <c r="B159" s="355"/>
      <c r="C159" s="109"/>
      <c r="E159" s="109" t="str">
        <f>E91</f>
        <v>Forintban!</v>
      </c>
    </row>
    <row r="160" spans="1:9" ht="25.5" customHeight="1" thickBot="1" x14ac:dyDescent="0.3">
      <c r="A160" s="18">
        <v>1</v>
      </c>
      <c r="B160" s="23" t="s">
        <v>366</v>
      </c>
      <c r="C160" s="253">
        <f>+C63-C130</f>
        <v>-53675559</v>
      </c>
      <c r="D160" s="167">
        <f>+D63-D130</f>
        <v>38770774</v>
      </c>
      <c r="E160" s="103">
        <f>+E63-E130</f>
        <v>-14904785</v>
      </c>
    </row>
    <row r="161" spans="1:5" ht="32.25" customHeight="1" thickBot="1" x14ac:dyDescent="0.3">
      <c r="A161" s="18" t="s">
        <v>8</v>
      </c>
      <c r="B161" s="23" t="s">
        <v>372</v>
      </c>
      <c r="C161" s="167">
        <f>+C87-C155</f>
        <v>53675559</v>
      </c>
      <c r="D161" s="167">
        <f>+D87-D155</f>
        <v>-38770774</v>
      </c>
      <c r="E161" s="103">
        <f>+E87-E155</f>
        <v>14904785</v>
      </c>
    </row>
  </sheetData>
  <mergeCells count="12">
    <mergeCell ref="A159:B159"/>
    <mergeCell ref="A3:A4"/>
    <mergeCell ref="B3:B4"/>
    <mergeCell ref="C3:E3"/>
    <mergeCell ref="A92:A93"/>
    <mergeCell ref="B92:B93"/>
    <mergeCell ref="C92:E92"/>
    <mergeCell ref="A158:E158"/>
    <mergeCell ref="A1:E1"/>
    <mergeCell ref="A90:E90"/>
    <mergeCell ref="A2:B2"/>
    <mergeCell ref="A91:B91"/>
  </mergeCells>
  <printOptions horizontalCentered="1"/>
  <pageMargins left="0.78740157480314965" right="0.78740157480314965" top="1.4566929133858268" bottom="0.86614173228346458" header="0.78740157480314965" footer="0.59055118110236227"/>
  <pageSetup paperSize="9" scale="71" fitToHeight="2" orientation="portrait" r:id="rId1"/>
  <headerFooter alignWithMargins="0">
    <oddHeader>&amp;C&amp;"Times New Roman CE,Félkövér"&amp;12
Sajószöged Községi Önkormányzat
2017. ÉVI KÖLTSÉGVETÉSÉNEK ÖSSZEVONT MÓDOSÍTOTT MÉRLEGE&amp;10
&amp;R&amp;"Times New Roman CE,Félkövér dőlt"&amp;11 1.1. melléklet</oddHeader>
  </headerFooter>
  <rowBreaks count="2" manualBreakCount="2">
    <brk id="75" max="4" man="1"/>
    <brk id="89" max="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18B9A-AE6D-49BB-9F87-51022F3137BE}">
  <sheetPr>
    <tabColor rgb="FF92D050"/>
  </sheetPr>
  <dimension ref="A1:I161"/>
  <sheetViews>
    <sheetView zoomScale="130" zoomScaleNormal="130" zoomScaleSheetLayoutView="100" workbookViewId="0">
      <selection sqref="A1:E1"/>
    </sheetView>
  </sheetViews>
  <sheetFormatPr defaultRowHeight="15.75" x14ac:dyDescent="0.25"/>
  <cols>
    <col min="1" max="1" width="9.5" style="155" customWidth="1"/>
    <col min="2" max="2" width="59.6640625" style="155" customWidth="1"/>
    <col min="3" max="3" width="17.33203125" style="156" customWidth="1"/>
    <col min="4" max="5" width="17.33203125" style="178" customWidth="1"/>
    <col min="6" max="16384" width="9.33203125" style="178"/>
  </cols>
  <sheetData>
    <row r="1" spans="1:5" ht="15.95" customHeight="1" x14ac:dyDescent="0.25">
      <c r="A1" s="354" t="s">
        <v>5</v>
      </c>
      <c r="B1" s="354"/>
      <c r="C1" s="354"/>
      <c r="D1" s="354"/>
      <c r="E1" s="354"/>
    </row>
    <row r="2" spans="1:5" ht="15.95" customHeight="1" thickBot="1" x14ac:dyDescent="0.3">
      <c r="A2" s="355" t="s">
        <v>86</v>
      </c>
      <c r="B2" s="355"/>
      <c r="C2" s="249"/>
      <c r="E2" s="249" t="str">
        <f>'1.1.sz.mell.'!E2</f>
        <v>Forintban!</v>
      </c>
    </row>
    <row r="3" spans="1:5" ht="15.75" customHeight="1" x14ac:dyDescent="0.25">
      <c r="A3" s="357" t="s">
        <v>51</v>
      </c>
      <c r="B3" s="359" t="s">
        <v>6</v>
      </c>
      <c r="C3" s="350" t="str">
        <f>+CONCATENATE(LEFT(ÖSSZEFÜGGÉSEK!A6,4),". évi")</f>
        <v>2017. évi</v>
      </c>
      <c r="D3" s="351"/>
      <c r="E3" s="352"/>
    </row>
    <row r="4" spans="1:5" ht="28.5" thickBot="1" x14ac:dyDescent="0.3">
      <c r="A4" s="358"/>
      <c r="B4" s="360"/>
      <c r="C4" s="252" t="s">
        <v>413</v>
      </c>
      <c r="D4" s="250" t="s">
        <v>470</v>
      </c>
      <c r="E4" s="251" t="str">
        <f>+CONCATENATE(LEFT(ÖSSZEFÜGGÉSEK!A6,4),".12.31.",CHAR(10),"Módosítás utáni")</f>
        <v>2017.12.31.
Módosítás utáni</v>
      </c>
    </row>
    <row r="5" spans="1:5" s="179" customFormat="1" ht="12" customHeight="1" thickBot="1" x14ac:dyDescent="0.25">
      <c r="A5" s="175" t="s">
        <v>379</v>
      </c>
      <c r="B5" s="176" t="s">
        <v>380</v>
      </c>
      <c r="C5" s="176" t="s">
        <v>381</v>
      </c>
      <c r="D5" s="176" t="s">
        <v>383</v>
      </c>
      <c r="E5" s="323" t="s">
        <v>487</v>
      </c>
    </row>
    <row r="6" spans="1:5" s="180" customFormat="1" ht="12" customHeight="1" thickBot="1" x14ac:dyDescent="0.25">
      <c r="A6" s="18" t="s">
        <v>7</v>
      </c>
      <c r="B6" s="19" t="s">
        <v>145</v>
      </c>
      <c r="C6" s="167">
        <f>+C7+C8+C9+C10+C11+C12</f>
        <v>92207137</v>
      </c>
      <c r="D6" s="167">
        <f>+D7+D8+D9+D10+D11+D12</f>
        <v>11814854</v>
      </c>
      <c r="E6" s="103">
        <f>+E7+E8+E9+E10+E11+E12</f>
        <v>104021991</v>
      </c>
    </row>
    <row r="7" spans="1:5" s="180" customFormat="1" ht="12" customHeight="1" x14ac:dyDescent="0.2">
      <c r="A7" s="13" t="s">
        <v>63</v>
      </c>
      <c r="B7" s="181" t="s">
        <v>146</v>
      </c>
      <c r="C7" s="169">
        <v>30994697</v>
      </c>
      <c r="D7" s="169">
        <v>1000000</v>
      </c>
      <c r="E7" s="211">
        <f>C7+D7</f>
        <v>31994697</v>
      </c>
    </row>
    <row r="8" spans="1:5" s="180" customFormat="1" ht="12" customHeight="1" x14ac:dyDescent="0.2">
      <c r="A8" s="12" t="s">
        <v>64</v>
      </c>
      <c r="B8" s="182" t="s">
        <v>147</v>
      </c>
      <c r="C8" s="168">
        <v>28998310</v>
      </c>
      <c r="D8" s="168">
        <v>6986249</v>
      </c>
      <c r="E8" s="211">
        <f t="shared" ref="E8:E62" si="0">C8+D8</f>
        <v>35984559</v>
      </c>
    </row>
    <row r="9" spans="1:5" s="180" customFormat="1" ht="12" customHeight="1" x14ac:dyDescent="0.2">
      <c r="A9" s="12" t="s">
        <v>65</v>
      </c>
      <c r="B9" s="182" t="s">
        <v>148</v>
      </c>
      <c r="C9" s="168">
        <v>29700430</v>
      </c>
      <c r="D9" s="168">
        <v>590474</v>
      </c>
      <c r="E9" s="211">
        <f t="shared" si="0"/>
        <v>30290904</v>
      </c>
    </row>
    <row r="10" spans="1:5" s="180" customFormat="1" ht="12" customHeight="1" x14ac:dyDescent="0.2">
      <c r="A10" s="12" t="s">
        <v>66</v>
      </c>
      <c r="B10" s="182" t="s">
        <v>149</v>
      </c>
      <c r="C10" s="168">
        <v>2513700</v>
      </c>
      <c r="D10" s="168">
        <v>461367</v>
      </c>
      <c r="E10" s="211">
        <f t="shared" si="0"/>
        <v>2975067</v>
      </c>
    </row>
    <row r="11" spans="1:5" s="180" customFormat="1" ht="12" customHeight="1" x14ac:dyDescent="0.2">
      <c r="A11" s="12" t="s">
        <v>83</v>
      </c>
      <c r="B11" s="105" t="s">
        <v>324</v>
      </c>
      <c r="C11" s="168"/>
      <c r="D11" s="168">
        <v>2609044</v>
      </c>
      <c r="E11" s="211">
        <f t="shared" si="0"/>
        <v>2609044</v>
      </c>
    </row>
    <row r="12" spans="1:5" s="180" customFormat="1" ht="12" customHeight="1" thickBot="1" x14ac:dyDescent="0.25">
      <c r="A12" s="14" t="s">
        <v>67</v>
      </c>
      <c r="B12" s="106" t="s">
        <v>325</v>
      </c>
      <c r="C12" s="168"/>
      <c r="D12" s="168">
        <v>167720</v>
      </c>
      <c r="E12" s="211">
        <f t="shared" si="0"/>
        <v>167720</v>
      </c>
    </row>
    <row r="13" spans="1:5" s="180" customFormat="1" ht="12" customHeight="1" thickBot="1" x14ac:dyDescent="0.25">
      <c r="A13" s="18" t="s">
        <v>8</v>
      </c>
      <c r="B13" s="104" t="s">
        <v>150</v>
      </c>
      <c r="C13" s="167">
        <f>+C14+C15+C16+C17+C18</f>
        <v>16718160</v>
      </c>
      <c r="D13" s="167">
        <f>+D14+D15+D16+D17+D18</f>
        <v>2166783</v>
      </c>
      <c r="E13" s="103">
        <f>+E14+E15+E16+E17+E18</f>
        <v>18884943</v>
      </c>
    </row>
    <row r="14" spans="1:5" s="180" customFormat="1" ht="12" customHeight="1" x14ac:dyDescent="0.2">
      <c r="A14" s="13" t="s">
        <v>69</v>
      </c>
      <c r="B14" s="181" t="s">
        <v>151</v>
      </c>
      <c r="C14" s="169"/>
      <c r="D14" s="169"/>
      <c r="E14" s="211">
        <f t="shared" si="0"/>
        <v>0</v>
      </c>
    </row>
    <row r="15" spans="1:5" s="180" customFormat="1" ht="12" customHeight="1" x14ac:dyDescent="0.2">
      <c r="A15" s="12" t="s">
        <v>70</v>
      </c>
      <c r="B15" s="182" t="s">
        <v>152</v>
      </c>
      <c r="C15" s="168"/>
      <c r="D15" s="168"/>
      <c r="E15" s="211">
        <f t="shared" si="0"/>
        <v>0</v>
      </c>
    </row>
    <row r="16" spans="1:5" s="180" customFormat="1" ht="12" customHeight="1" x14ac:dyDescent="0.2">
      <c r="A16" s="12" t="s">
        <v>71</v>
      </c>
      <c r="B16" s="182" t="s">
        <v>316</v>
      </c>
      <c r="C16" s="168"/>
      <c r="D16" s="168"/>
      <c r="E16" s="211">
        <f t="shared" si="0"/>
        <v>0</v>
      </c>
    </row>
    <row r="17" spans="1:5" s="180" customFormat="1" ht="12" customHeight="1" x14ac:dyDescent="0.2">
      <c r="A17" s="12" t="s">
        <v>72</v>
      </c>
      <c r="B17" s="182" t="s">
        <v>317</v>
      </c>
      <c r="C17" s="168"/>
      <c r="D17" s="168"/>
      <c r="E17" s="211">
        <f t="shared" si="0"/>
        <v>0</v>
      </c>
    </row>
    <row r="18" spans="1:5" s="180" customFormat="1" ht="12" customHeight="1" x14ac:dyDescent="0.2">
      <c r="A18" s="12" t="s">
        <v>73</v>
      </c>
      <c r="B18" s="182" t="s">
        <v>153</v>
      </c>
      <c r="C18" s="168">
        <v>16718160</v>
      </c>
      <c r="D18" s="168">
        <v>2166783</v>
      </c>
      <c r="E18" s="211">
        <f t="shared" si="0"/>
        <v>18884943</v>
      </c>
    </row>
    <row r="19" spans="1:5" s="180" customFormat="1" ht="12" customHeight="1" thickBot="1" x14ac:dyDescent="0.25">
      <c r="A19" s="14" t="s">
        <v>79</v>
      </c>
      <c r="B19" s="106" t="s">
        <v>154</v>
      </c>
      <c r="C19" s="170"/>
      <c r="D19" s="170"/>
      <c r="E19" s="211">
        <f t="shared" si="0"/>
        <v>0</v>
      </c>
    </row>
    <row r="20" spans="1:5" s="180" customFormat="1" ht="12" customHeight="1" thickBot="1" x14ac:dyDescent="0.25">
      <c r="A20" s="18" t="s">
        <v>9</v>
      </c>
      <c r="B20" s="19" t="s">
        <v>155</v>
      </c>
      <c r="C20" s="167">
        <f>+C21+C22+C23+C24+C25</f>
        <v>0</v>
      </c>
      <c r="D20" s="167">
        <f>+D21+D22+D23+D24+D25</f>
        <v>160348571</v>
      </c>
      <c r="E20" s="103">
        <f>+E21+E22+E23+E24+E25</f>
        <v>160348571</v>
      </c>
    </row>
    <row r="21" spans="1:5" s="180" customFormat="1" ht="12" customHeight="1" x14ac:dyDescent="0.2">
      <c r="A21" s="13" t="s">
        <v>52</v>
      </c>
      <c r="B21" s="181" t="s">
        <v>156</v>
      </c>
      <c r="C21" s="169"/>
      <c r="D21" s="169"/>
      <c r="E21" s="211">
        <f t="shared" si="0"/>
        <v>0</v>
      </c>
    </row>
    <row r="22" spans="1:5" s="180" customFormat="1" ht="12" customHeight="1" x14ac:dyDescent="0.2">
      <c r="A22" s="12" t="s">
        <v>53</v>
      </c>
      <c r="B22" s="182" t="s">
        <v>157</v>
      </c>
      <c r="C22" s="168"/>
      <c r="D22" s="168"/>
      <c r="E22" s="211">
        <f t="shared" si="0"/>
        <v>0</v>
      </c>
    </row>
    <row r="23" spans="1:5" s="180" customFormat="1" ht="12" customHeight="1" x14ac:dyDescent="0.2">
      <c r="A23" s="12" t="s">
        <v>54</v>
      </c>
      <c r="B23" s="182" t="s">
        <v>318</v>
      </c>
      <c r="C23" s="168"/>
      <c r="D23" s="168"/>
      <c r="E23" s="211">
        <f t="shared" si="0"/>
        <v>0</v>
      </c>
    </row>
    <row r="24" spans="1:5" s="180" customFormat="1" ht="12" customHeight="1" x14ac:dyDescent="0.2">
      <c r="A24" s="12" t="s">
        <v>55</v>
      </c>
      <c r="B24" s="182" t="s">
        <v>319</v>
      </c>
      <c r="C24" s="168"/>
      <c r="D24" s="168"/>
      <c r="E24" s="211">
        <f t="shared" si="0"/>
        <v>0</v>
      </c>
    </row>
    <row r="25" spans="1:5" s="180" customFormat="1" ht="12" customHeight="1" x14ac:dyDescent="0.2">
      <c r="A25" s="12" t="s">
        <v>96</v>
      </c>
      <c r="B25" s="182" t="s">
        <v>158</v>
      </c>
      <c r="C25" s="168"/>
      <c r="D25" s="168">
        <v>160348571</v>
      </c>
      <c r="E25" s="211">
        <f t="shared" si="0"/>
        <v>160348571</v>
      </c>
    </row>
    <row r="26" spans="1:5" s="180" customFormat="1" ht="12" customHeight="1" thickBot="1" x14ac:dyDescent="0.25">
      <c r="A26" s="14" t="s">
        <v>97</v>
      </c>
      <c r="B26" s="183" t="s">
        <v>159</v>
      </c>
      <c r="C26" s="170"/>
      <c r="D26" s="170">
        <v>160348571</v>
      </c>
      <c r="E26" s="211">
        <f t="shared" si="0"/>
        <v>160348571</v>
      </c>
    </row>
    <row r="27" spans="1:5" s="180" customFormat="1" ht="12" customHeight="1" thickBot="1" x14ac:dyDescent="0.25">
      <c r="A27" s="18" t="s">
        <v>98</v>
      </c>
      <c r="B27" s="19" t="s">
        <v>468</v>
      </c>
      <c r="C27" s="173">
        <f>+C28+C29+C30+C31+C32+C33+C34</f>
        <v>113960000</v>
      </c>
      <c r="D27" s="173">
        <f>+D28+D29+D30+D31+D32+D33+D34</f>
        <v>61315260</v>
      </c>
      <c r="E27" s="210">
        <f>+E28+E29+E30+E31+E32+E33+E34</f>
        <v>175275260</v>
      </c>
    </row>
    <row r="28" spans="1:5" s="180" customFormat="1" ht="12" customHeight="1" x14ac:dyDescent="0.2">
      <c r="A28" s="13" t="s">
        <v>160</v>
      </c>
      <c r="B28" s="181" t="s">
        <v>496</v>
      </c>
      <c r="C28" s="212">
        <v>61300000</v>
      </c>
      <c r="D28" s="212">
        <v>13845498</v>
      </c>
      <c r="E28" s="211">
        <f t="shared" si="0"/>
        <v>75145498</v>
      </c>
    </row>
    <row r="29" spans="1:5" s="180" customFormat="1" ht="12" customHeight="1" x14ac:dyDescent="0.2">
      <c r="A29" s="12" t="s">
        <v>161</v>
      </c>
      <c r="B29" s="182" t="s">
        <v>462</v>
      </c>
      <c r="C29" s="168"/>
      <c r="D29" s="168"/>
      <c r="E29" s="211">
        <f t="shared" si="0"/>
        <v>0</v>
      </c>
    </row>
    <row r="30" spans="1:5" s="180" customFormat="1" ht="12" customHeight="1" x14ac:dyDescent="0.2">
      <c r="A30" s="12" t="s">
        <v>162</v>
      </c>
      <c r="B30" s="182" t="s">
        <v>463</v>
      </c>
      <c r="C30" s="168">
        <v>45000000</v>
      </c>
      <c r="D30" s="168">
        <v>43849420</v>
      </c>
      <c r="E30" s="211">
        <f t="shared" si="0"/>
        <v>88849420</v>
      </c>
    </row>
    <row r="31" spans="1:5" s="180" customFormat="1" ht="12" customHeight="1" x14ac:dyDescent="0.2">
      <c r="A31" s="12" t="s">
        <v>163</v>
      </c>
      <c r="B31" s="182" t="s">
        <v>464</v>
      </c>
      <c r="C31" s="168"/>
      <c r="D31" s="168"/>
      <c r="E31" s="211">
        <f t="shared" si="0"/>
        <v>0</v>
      </c>
    </row>
    <row r="32" spans="1:5" s="180" customFormat="1" ht="12" customHeight="1" x14ac:dyDescent="0.2">
      <c r="A32" s="12" t="s">
        <v>465</v>
      </c>
      <c r="B32" s="182" t="s">
        <v>164</v>
      </c>
      <c r="C32" s="168">
        <v>7500000</v>
      </c>
      <c r="D32" s="168">
        <v>2026565</v>
      </c>
      <c r="E32" s="211">
        <f t="shared" si="0"/>
        <v>9526565</v>
      </c>
    </row>
    <row r="33" spans="1:5" s="180" customFormat="1" ht="12" customHeight="1" x14ac:dyDescent="0.2">
      <c r="A33" s="12" t="s">
        <v>466</v>
      </c>
      <c r="B33" s="182" t="s">
        <v>165</v>
      </c>
      <c r="C33" s="168">
        <v>40000</v>
      </c>
      <c r="D33" s="168">
        <v>-40000</v>
      </c>
      <c r="E33" s="211">
        <f t="shared" si="0"/>
        <v>0</v>
      </c>
    </row>
    <row r="34" spans="1:5" s="180" customFormat="1" ht="12" customHeight="1" thickBot="1" x14ac:dyDescent="0.25">
      <c r="A34" s="14" t="s">
        <v>467</v>
      </c>
      <c r="B34" s="183" t="s">
        <v>166</v>
      </c>
      <c r="C34" s="170">
        <v>120000</v>
      </c>
      <c r="D34" s="170">
        <v>1633777</v>
      </c>
      <c r="E34" s="211">
        <f t="shared" si="0"/>
        <v>1753777</v>
      </c>
    </row>
    <row r="35" spans="1:5" s="180" customFormat="1" ht="12" customHeight="1" thickBot="1" x14ac:dyDescent="0.25">
      <c r="A35" s="18" t="s">
        <v>11</v>
      </c>
      <c r="B35" s="19" t="s">
        <v>326</v>
      </c>
      <c r="C35" s="167">
        <f>SUM(C36:C46)</f>
        <v>26998078</v>
      </c>
      <c r="D35" s="167">
        <f>SUM(D36:D46)</f>
        <v>16386414</v>
      </c>
      <c r="E35" s="103">
        <f>SUM(E36:E46)</f>
        <v>43384492</v>
      </c>
    </row>
    <row r="36" spans="1:5" s="180" customFormat="1" ht="12" customHeight="1" x14ac:dyDescent="0.2">
      <c r="A36" s="13" t="s">
        <v>56</v>
      </c>
      <c r="B36" s="181" t="s">
        <v>169</v>
      </c>
      <c r="C36" s="169"/>
      <c r="D36" s="169"/>
      <c r="E36" s="211">
        <f t="shared" si="0"/>
        <v>0</v>
      </c>
    </row>
    <row r="37" spans="1:5" s="180" customFormat="1" ht="12" customHeight="1" x14ac:dyDescent="0.2">
      <c r="A37" s="12" t="s">
        <v>57</v>
      </c>
      <c r="B37" s="182" t="s">
        <v>170</v>
      </c>
      <c r="C37" s="168">
        <v>1800000</v>
      </c>
      <c r="D37" s="168">
        <v>11940670</v>
      </c>
      <c r="E37" s="211">
        <f t="shared" si="0"/>
        <v>13740670</v>
      </c>
    </row>
    <row r="38" spans="1:5" s="180" customFormat="1" ht="12" customHeight="1" x14ac:dyDescent="0.2">
      <c r="A38" s="12" t="s">
        <v>58</v>
      </c>
      <c r="B38" s="182" t="s">
        <v>171</v>
      </c>
      <c r="C38" s="168">
        <v>700000</v>
      </c>
      <c r="D38" s="168">
        <v>634806</v>
      </c>
      <c r="E38" s="211">
        <f t="shared" si="0"/>
        <v>1334806</v>
      </c>
    </row>
    <row r="39" spans="1:5" s="180" customFormat="1" ht="12" customHeight="1" x14ac:dyDescent="0.2">
      <c r="A39" s="12" t="s">
        <v>100</v>
      </c>
      <c r="B39" s="182" t="s">
        <v>172</v>
      </c>
      <c r="C39" s="168"/>
      <c r="D39" s="168">
        <v>8465556</v>
      </c>
      <c r="E39" s="211">
        <f t="shared" si="0"/>
        <v>8465556</v>
      </c>
    </row>
    <row r="40" spans="1:5" s="180" customFormat="1" ht="12" customHeight="1" x14ac:dyDescent="0.2">
      <c r="A40" s="12" t="s">
        <v>101</v>
      </c>
      <c r="B40" s="182" t="s">
        <v>173</v>
      </c>
      <c r="C40" s="168">
        <v>19226048</v>
      </c>
      <c r="D40" s="168">
        <v>-9366085</v>
      </c>
      <c r="E40" s="211">
        <f t="shared" si="0"/>
        <v>9859963</v>
      </c>
    </row>
    <row r="41" spans="1:5" s="180" customFormat="1" ht="12" customHeight="1" x14ac:dyDescent="0.2">
      <c r="A41" s="12" t="s">
        <v>102</v>
      </c>
      <c r="B41" s="182" t="s">
        <v>174</v>
      </c>
      <c r="C41" s="168">
        <v>5272030</v>
      </c>
      <c r="D41" s="168">
        <v>4607529</v>
      </c>
      <c r="E41" s="211">
        <f t="shared" si="0"/>
        <v>9879559</v>
      </c>
    </row>
    <row r="42" spans="1:5" s="180" customFormat="1" ht="12" customHeight="1" x14ac:dyDescent="0.2">
      <c r="A42" s="12" t="s">
        <v>103</v>
      </c>
      <c r="B42" s="182" t="s">
        <v>175</v>
      </c>
      <c r="C42" s="168"/>
      <c r="D42" s="168"/>
      <c r="E42" s="211">
        <f t="shared" si="0"/>
        <v>0</v>
      </c>
    </row>
    <row r="43" spans="1:5" s="180" customFormat="1" ht="12" customHeight="1" x14ac:dyDescent="0.2">
      <c r="A43" s="12" t="s">
        <v>104</v>
      </c>
      <c r="B43" s="182" t="s">
        <v>469</v>
      </c>
      <c r="C43" s="168"/>
      <c r="D43" s="168">
        <v>20553</v>
      </c>
      <c r="E43" s="211">
        <f t="shared" si="0"/>
        <v>20553</v>
      </c>
    </row>
    <row r="44" spans="1:5" s="180" customFormat="1" ht="12" customHeight="1" x14ac:dyDescent="0.2">
      <c r="A44" s="12" t="s">
        <v>167</v>
      </c>
      <c r="B44" s="182" t="s">
        <v>177</v>
      </c>
      <c r="C44" s="171"/>
      <c r="D44" s="171"/>
      <c r="E44" s="211">
        <f t="shared" si="0"/>
        <v>0</v>
      </c>
    </row>
    <row r="45" spans="1:5" s="180" customFormat="1" ht="12" customHeight="1" x14ac:dyDescent="0.2">
      <c r="A45" s="14" t="s">
        <v>168</v>
      </c>
      <c r="B45" s="183" t="s">
        <v>328</v>
      </c>
      <c r="C45" s="172"/>
      <c r="D45" s="172"/>
      <c r="E45" s="211">
        <f t="shared" si="0"/>
        <v>0</v>
      </c>
    </row>
    <row r="46" spans="1:5" s="180" customFormat="1" ht="12" customHeight="1" thickBot="1" x14ac:dyDescent="0.25">
      <c r="A46" s="14" t="s">
        <v>327</v>
      </c>
      <c r="B46" s="106" t="s">
        <v>178</v>
      </c>
      <c r="C46" s="172"/>
      <c r="D46" s="172">
        <v>83385</v>
      </c>
      <c r="E46" s="211">
        <f t="shared" si="0"/>
        <v>83385</v>
      </c>
    </row>
    <row r="47" spans="1:5" s="180" customFormat="1" ht="12" customHeight="1" thickBot="1" x14ac:dyDescent="0.25">
      <c r="A47" s="18" t="s">
        <v>12</v>
      </c>
      <c r="B47" s="19" t="s">
        <v>179</v>
      </c>
      <c r="C47" s="167">
        <f>SUM(C48:C52)</f>
        <v>10000000</v>
      </c>
      <c r="D47" s="167">
        <f>SUM(D48:D52)</f>
        <v>-1595350</v>
      </c>
      <c r="E47" s="103">
        <f>SUM(E48:E52)</f>
        <v>8404650</v>
      </c>
    </row>
    <row r="48" spans="1:5" s="180" customFormat="1" ht="12" customHeight="1" x14ac:dyDescent="0.2">
      <c r="A48" s="13" t="s">
        <v>59</v>
      </c>
      <c r="B48" s="181" t="s">
        <v>183</v>
      </c>
      <c r="C48" s="223"/>
      <c r="D48" s="223"/>
      <c r="E48" s="307">
        <f t="shared" si="0"/>
        <v>0</v>
      </c>
    </row>
    <row r="49" spans="1:5" s="180" customFormat="1" ht="12" customHeight="1" x14ac:dyDescent="0.2">
      <c r="A49" s="12" t="s">
        <v>60</v>
      </c>
      <c r="B49" s="182" t="s">
        <v>184</v>
      </c>
      <c r="C49" s="171">
        <v>10000000</v>
      </c>
      <c r="D49" s="171">
        <v>-1595350</v>
      </c>
      <c r="E49" s="307">
        <f t="shared" si="0"/>
        <v>8404650</v>
      </c>
    </row>
    <row r="50" spans="1:5" s="180" customFormat="1" ht="12" customHeight="1" x14ac:dyDescent="0.2">
      <c r="A50" s="12" t="s">
        <v>180</v>
      </c>
      <c r="B50" s="182" t="s">
        <v>185</v>
      </c>
      <c r="C50" s="171"/>
      <c r="D50" s="171"/>
      <c r="E50" s="307">
        <f t="shared" si="0"/>
        <v>0</v>
      </c>
    </row>
    <row r="51" spans="1:5" s="180" customFormat="1" ht="12" customHeight="1" x14ac:dyDescent="0.2">
      <c r="A51" s="12" t="s">
        <v>181</v>
      </c>
      <c r="B51" s="182" t="s">
        <v>186</v>
      </c>
      <c r="C51" s="171"/>
      <c r="D51" s="171"/>
      <c r="E51" s="307">
        <f t="shared" si="0"/>
        <v>0</v>
      </c>
    </row>
    <row r="52" spans="1:5" s="180" customFormat="1" ht="12" customHeight="1" thickBot="1" x14ac:dyDescent="0.25">
      <c r="A52" s="14" t="s">
        <v>182</v>
      </c>
      <c r="B52" s="106" t="s">
        <v>187</v>
      </c>
      <c r="C52" s="172"/>
      <c r="D52" s="172"/>
      <c r="E52" s="307">
        <f t="shared" si="0"/>
        <v>0</v>
      </c>
    </row>
    <row r="53" spans="1:5" s="180" customFormat="1" ht="12" customHeight="1" thickBot="1" x14ac:dyDescent="0.25">
      <c r="A53" s="18" t="s">
        <v>105</v>
      </c>
      <c r="B53" s="19" t="s">
        <v>188</v>
      </c>
      <c r="C53" s="167">
        <f>SUM(C54:C56)</f>
        <v>0</v>
      </c>
      <c r="D53" s="167">
        <f>SUM(D54:D56)</f>
        <v>333500</v>
      </c>
      <c r="E53" s="103">
        <f>SUM(E54:E56)</f>
        <v>333500</v>
      </c>
    </row>
    <row r="54" spans="1:5" s="180" customFormat="1" ht="12" customHeight="1" x14ac:dyDescent="0.2">
      <c r="A54" s="13" t="s">
        <v>61</v>
      </c>
      <c r="B54" s="181" t="s">
        <v>189</v>
      </c>
      <c r="C54" s="169"/>
      <c r="D54" s="169"/>
      <c r="E54" s="211">
        <f t="shared" si="0"/>
        <v>0</v>
      </c>
    </row>
    <row r="55" spans="1:5" s="180" customFormat="1" ht="12" customHeight="1" x14ac:dyDescent="0.2">
      <c r="A55" s="12" t="s">
        <v>62</v>
      </c>
      <c r="B55" s="182" t="s">
        <v>320</v>
      </c>
      <c r="C55" s="168"/>
      <c r="D55" s="168"/>
      <c r="E55" s="211">
        <f t="shared" si="0"/>
        <v>0</v>
      </c>
    </row>
    <row r="56" spans="1:5" s="180" customFormat="1" ht="12" customHeight="1" x14ac:dyDescent="0.2">
      <c r="A56" s="12" t="s">
        <v>192</v>
      </c>
      <c r="B56" s="182" t="s">
        <v>190</v>
      </c>
      <c r="C56" s="168"/>
      <c r="D56" s="168">
        <v>333500</v>
      </c>
      <c r="E56" s="211">
        <f t="shared" si="0"/>
        <v>333500</v>
      </c>
    </row>
    <row r="57" spans="1:5" s="180" customFormat="1" ht="12" customHeight="1" thickBot="1" x14ac:dyDescent="0.25">
      <c r="A57" s="14" t="s">
        <v>193</v>
      </c>
      <c r="B57" s="106" t="s">
        <v>191</v>
      </c>
      <c r="C57" s="170"/>
      <c r="D57" s="170"/>
      <c r="E57" s="211">
        <f t="shared" si="0"/>
        <v>0</v>
      </c>
    </row>
    <row r="58" spans="1:5" s="180" customFormat="1" ht="12" customHeight="1" thickBot="1" x14ac:dyDescent="0.25">
      <c r="A58" s="18" t="s">
        <v>14</v>
      </c>
      <c r="B58" s="104" t="s">
        <v>194</v>
      </c>
      <c r="C58" s="167">
        <f>SUM(C59:C61)</f>
        <v>0</v>
      </c>
      <c r="D58" s="167">
        <f>SUM(D59:D61)</f>
        <v>914250</v>
      </c>
      <c r="E58" s="103">
        <f>SUM(E59:E61)</f>
        <v>914250</v>
      </c>
    </row>
    <row r="59" spans="1:5" s="180" customFormat="1" ht="12" customHeight="1" x14ac:dyDescent="0.2">
      <c r="A59" s="13" t="s">
        <v>106</v>
      </c>
      <c r="B59" s="181" t="s">
        <v>196</v>
      </c>
      <c r="C59" s="171"/>
      <c r="D59" s="171"/>
      <c r="E59" s="305">
        <f t="shared" si="0"/>
        <v>0</v>
      </c>
    </row>
    <row r="60" spans="1:5" s="180" customFormat="1" ht="12" customHeight="1" x14ac:dyDescent="0.2">
      <c r="A60" s="12" t="s">
        <v>107</v>
      </c>
      <c r="B60" s="182" t="s">
        <v>321</v>
      </c>
      <c r="C60" s="171"/>
      <c r="D60" s="171">
        <v>914250</v>
      </c>
      <c r="E60" s="305">
        <f t="shared" si="0"/>
        <v>914250</v>
      </c>
    </row>
    <row r="61" spans="1:5" s="180" customFormat="1" ht="12" customHeight="1" x14ac:dyDescent="0.2">
      <c r="A61" s="12" t="s">
        <v>127</v>
      </c>
      <c r="B61" s="182" t="s">
        <v>197</v>
      </c>
      <c r="C61" s="171"/>
      <c r="D61" s="171"/>
      <c r="E61" s="305">
        <f t="shared" si="0"/>
        <v>0</v>
      </c>
    </row>
    <row r="62" spans="1:5" s="180" customFormat="1" ht="12" customHeight="1" thickBot="1" x14ac:dyDescent="0.25">
      <c r="A62" s="14" t="s">
        <v>195</v>
      </c>
      <c r="B62" s="106" t="s">
        <v>198</v>
      </c>
      <c r="C62" s="171"/>
      <c r="D62" s="171"/>
      <c r="E62" s="305">
        <f t="shared" si="0"/>
        <v>0</v>
      </c>
    </row>
    <row r="63" spans="1:5" s="180" customFormat="1" ht="12" customHeight="1" thickBot="1" x14ac:dyDescent="0.25">
      <c r="A63" s="236" t="s">
        <v>368</v>
      </c>
      <c r="B63" s="19" t="s">
        <v>199</v>
      </c>
      <c r="C63" s="173">
        <f>+C6+C13+C20+C27+C35+C47+C53+C58</f>
        <v>259883375</v>
      </c>
      <c r="D63" s="173">
        <f>+D6+D13+D20+D27+D35+D47+D53+D58</f>
        <v>251684282</v>
      </c>
      <c r="E63" s="210">
        <f>+E6+E13+E20+E27+E35+E47+E53+E58</f>
        <v>511567657</v>
      </c>
    </row>
    <row r="64" spans="1:5" s="180" customFormat="1" ht="12" customHeight="1" thickBot="1" x14ac:dyDescent="0.25">
      <c r="A64" s="224" t="s">
        <v>200</v>
      </c>
      <c r="B64" s="104" t="s">
        <v>201</v>
      </c>
      <c r="C64" s="167">
        <f>SUM(C65:C67)</f>
        <v>0</v>
      </c>
      <c r="D64" s="167">
        <f>SUM(D65:D67)</f>
        <v>0</v>
      </c>
      <c r="E64" s="103">
        <f>SUM(E65:E67)</f>
        <v>0</v>
      </c>
    </row>
    <row r="65" spans="1:5" s="180" customFormat="1" ht="12" customHeight="1" x14ac:dyDescent="0.2">
      <c r="A65" s="13" t="s">
        <v>232</v>
      </c>
      <c r="B65" s="181" t="s">
        <v>202</v>
      </c>
      <c r="C65" s="171"/>
      <c r="D65" s="171"/>
      <c r="E65" s="305">
        <f t="shared" ref="E65:E86" si="1">C65+D65</f>
        <v>0</v>
      </c>
    </row>
    <row r="66" spans="1:5" s="180" customFormat="1" ht="12" customHeight="1" x14ac:dyDescent="0.2">
      <c r="A66" s="12" t="s">
        <v>241</v>
      </c>
      <c r="B66" s="182" t="s">
        <v>203</v>
      </c>
      <c r="C66" s="171"/>
      <c r="D66" s="171"/>
      <c r="E66" s="305">
        <f t="shared" si="1"/>
        <v>0</v>
      </c>
    </row>
    <row r="67" spans="1:5" s="180" customFormat="1" ht="12" customHeight="1" thickBot="1" x14ac:dyDescent="0.25">
      <c r="A67" s="14" t="s">
        <v>242</v>
      </c>
      <c r="B67" s="232" t="s">
        <v>353</v>
      </c>
      <c r="C67" s="171"/>
      <c r="D67" s="171"/>
      <c r="E67" s="305">
        <f t="shared" si="1"/>
        <v>0</v>
      </c>
    </row>
    <row r="68" spans="1:5" s="180" customFormat="1" ht="12" customHeight="1" thickBot="1" x14ac:dyDescent="0.25">
      <c r="A68" s="224" t="s">
        <v>205</v>
      </c>
      <c r="B68" s="104" t="s">
        <v>206</v>
      </c>
      <c r="C68" s="167">
        <f>SUM(C69:C72)</f>
        <v>46694266</v>
      </c>
      <c r="D68" s="167">
        <f>SUM(D69:D72)</f>
        <v>36885776</v>
      </c>
      <c r="E68" s="103">
        <f>SUM(E69:E72)</f>
        <v>83580042</v>
      </c>
    </row>
    <row r="69" spans="1:5" s="180" customFormat="1" ht="12" customHeight="1" x14ac:dyDescent="0.2">
      <c r="A69" s="13" t="s">
        <v>84</v>
      </c>
      <c r="B69" s="181" t="s">
        <v>207</v>
      </c>
      <c r="C69" s="171">
        <v>46694266</v>
      </c>
      <c r="D69" s="171">
        <v>36885776</v>
      </c>
      <c r="E69" s="305">
        <f t="shared" si="1"/>
        <v>83580042</v>
      </c>
    </row>
    <row r="70" spans="1:5" s="180" customFormat="1" ht="12" customHeight="1" x14ac:dyDescent="0.2">
      <c r="A70" s="12" t="s">
        <v>85</v>
      </c>
      <c r="B70" s="182" t="s">
        <v>208</v>
      </c>
      <c r="C70" s="171"/>
      <c r="D70" s="171"/>
      <c r="E70" s="305">
        <f t="shared" si="1"/>
        <v>0</v>
      </c>
    </row>
    <row r="71" spans="1:5" s="180" customFormat="1" ht="12" customHeight="1" x14ac:dyDescent="0.2">
      <c r="A71" s="12" t="s">
        <v>233</v>
      </c>
      <c r="B71" s="182" t="s">
        <v>209</v>
      </c>
      <c r="C71" s="171"/>
      <c r="D71" s="171"/>
      <c r="E71" s="305">
        <f t="shared" si="1"/>
        <v>0</v>
      </c>
    </row>
    <row r="72" spans="1:5" s="180" customFormat="1" ht="12" customHeight="1" thickBot="1" x14ac:dyDescent="0.25">
      <c r="A72" s="14" t="s">
        <v>234</v>
      </c>
      <c r="B72" s="106" t="s">
        <v>210</v>
      </c>
      <c r="C72" s="171"/>
      <c r="D72" s="171"/>
      <c r="E72" s="305">
        <f t="shared" si="1"/>
        <v>0</v>
      </c>
    </row>
    <row r="73" spans="1:5" s="180" customFormat="1" ht="12" customHeight="1" thickBot="1" x14ac:dyDescent="0.25">
      <c r="A73" s="224" t="s">
        <v>211</v>
      </c>
      <c r="B73" s="104" t="s">
        <v>212</v>
      </c>
      <c r="C73" s="167">
        <f>SUM(C74:C75)</f>
        <v>6981293</v>
      </c>
      <c r="D73" s="167">
        <f>SUM(D74:D75)</f>
        <v>2620749</v>
      </c>
      <c r="E73" s="103">
        <f>SUM(E74:E75)</f>
        <v>9602042</v>
      </c>
    </row>
    <row r="74" spans="1:5" s="180" customFormat="1" ht="12" customHeight="1" x14ac:dyDescent="0.2">
      <c r="A74" s="13" t="s">
        <v>235</v>
      </c>
      <c r="B74" s="181" t="s">
        <v>213</v>
      </c>
      <c r="C74" s="171">
        <v>6981293</v>
      </c>
      <c r="D74" s="171">
        <v>2620749</v>
      </c>
      <c r="E74" s="305">
        <f t="shared" si="1"/>
        <v>9602042</v>
      </c>
    </row>
    <row r="75" spans="1:5" s="180" customFormat="1" ht="12" customHeight="1" thickBot="1" x14ac:dyDescent="0.25">
      <c r="A75" s="14" t="s">
        <v>236</v>
      </c>
      <c r="B75" s="106" t="s">
        <v>214</v>
      </c>
      <c r="C75" s="171"/>
      <c r="D75" s="171"/>
      <c r="E75" s="305">
        <f t="shared" si="1"/>
        <v>0</v>
      </c>
    </row>
    <row r="76" spans="1:5" s="180" customFormat="1" ht="12" customHeight="1" thickBot="1" x14ac:dyDescent="0.25">
      <c r="A76" s="224" t="s">
        <v>215</v>
      </c>
      <c r="B76" s="104" t="s">
        <v>216</v>
      </c>
      <c r="C76" s="167">
        <f>SUM(C77:C79)</f>
        <v>0</v>
      </c>
      <c r="D76" s="167">
        <f>SUM(D77:D79)</f>
        <v>0</v>
      </c>
      <c r="E76" s="103">
        <f>SUM(E77:E79)</f>
        <v>0</v>
      </c>
    </row>
    <row r="77" spans="1:5" s="180" customFormat="1" ht="12" customHeight="1" x14ac:dyDescent="0.2">
      <c r="A77" s="13" t="s">
        <v>237</v>
      </c>
      <c r="B77" s="181" t="s">
        <v>217</v>
      </c>
      <c r="C77" s="171"/>
      <c r="D77" s="171"/>
      <c r="E77" s="305">
        <f t="shared" si="1"/>
        <v>0</v>
      </c>
    </row>
    <row r="78" spans="1:5" s="180" customFormat="1" ht="12" customHeight="1" x14ac:dyDescent="0.2">
      <c r="A78" s="12" t="s">
        <v>238</v>
      </c>
      <c r="B78" s="182" t="s">
        <v>218</v>
      </c>
      <c r="C78" s="171"/>
      <c r="D78" s="171"/>
      <c r="E78" s="305">
        <f t="shared" si="1"/>
        <v>0</v>
      </c>
    </row>
    <row r="79" spans="1:5" s="180" customFormat="1" ht="12" customHeight="1" thickBot="1" x14ac:dyDescent="0.25">
      <c r="A79" s="14" t="s">
        <v>239</v>
      </c>
      <c r="B79" s="106" t="s">
        <v>219</v>
      </c>
      <c r="C79" s="171"/>
      <c r="D79" s="171"/>
      <c r="E79" s="305">
        <f t="shared" si="1"/>
        <v>0</v>
      </c>
    </row>
    <row r="80" spans="1:5" s="180" customFormat="1" ht="12" customHeight="1" thickBot="1" x14ac:dyDescent="0.25">
      <c r="A80" s="224" t="s">
        <v>220</v>
      </c>
      <c r="B80" s="104" t="s">
        <v>240</v>
      </c>
      <c r="C80" s="167">
        <f>SUM(C81:C84)</f>
        <v>0</v>
      </c>
      <c r="D80" s="167">
        <f>SUM(D81:D84)</f>
        <v>0</v>
      </c>
      <c r="E80" s="103">
        <f>SUM(E81:E84)</f>
        <v>0</v>
      </c>
    </row>
    <row r="81" spans="1:5" s="180" customFormat="1" ht="12" customHeight="1" x14ac:dyDescent="0.2">
      <c r="A81" s="185" t="s">
        <v>221</v>
      </c>
      <c r="B81" s="181" t="s">
        <v>222</v>
      </c>
      <c r="C81" s="171"/>
      <c r="D81" s="171"/>
      <c r="E81" s="305">
        <f t="shared" si="1"/>
        <v>0</v>
      </c>
    </row>
    <row r="82" spans="1:5" s="180" customFormat="1" ht="12" customHeight="1" x14ac:dyDescent="0.2">
      <c r="A82" s="186" t="s">
        <v>223</v>
      </c>
      <c r="B82" s="182" t="s">
        <v>224</v>
      </c>
      <c r="C82" s="171"/>
      <c r="D82" s="171"/>
      <c r="E82" s="305">
        <f t="shared" si="1"/>
        <v>0</v>
      </c>
    </row>
    <row r="83" spans="1:5" s="180" customFormat="1" ht="12" customHeight="1" x14ac:dyDescent="0.2">
      <c r="A83" s="186" t="s">
        <v>225</v>
      </c>
      <c r="B83" s="182" t="s">
        <v>226</v>
      </c>
      <c r="C83" s="171"/>
      <c r="D83" s="171"/>
      <c r="E83" s="305">
        <f t="shared" si="1"/>
        <v>0</v>
      </c>
    </row>
    <row r="84" spans="1:5" s="180" customFormat="1" ht="12" customHeight="1" thickBot="1" x14ac:dyDescent="0.25">
      <c r="A84" s="187" t="s">
        <v>227</v>
      </c>
      <c r="B84" s="106" t="s">
        <v>228</v>
      </c>
      <c r="C84" s="171"/>
      <c r="D84" s="171"/>
      <c r="E84" s="305">
        <f t="shared" si="1"/>
        <v>0</v>
      </c>
    </row>
    <row r="85" spans="1:5" s="180" customFormat="1" ht="12" customHeight="1" thickBot="1" x14ac:dyDescent="0.25">
      <c r="A85" s="224" t="s">
        <v>229</v>
      </c>
      <c r="B85" s="104" t="s">
        <v>367</v>
      </c>
      <c r="C85" s="226"/>
      <c r="D85" s="226"/>
      <c r="E85" s="103">
        <f t="shared" si="1"/>
        <v>0</v>
      </c>
    </row>
    <row r="86" spans="1:5" s="180" customFormat="1" ht="13.5" customHeight="1" thickBot="1" x14ac:dyDescent="0.25">
      <c r="A86" s="224" t="s">
        <v>231</v>
      </c>
      <c r="B86" s="104" t="s">
        <v>230</v>
      </c>
      <c r="C86" s="226"/>
      <c r="D86" s="226"/>
      <c r="E86" s="103">
        <f t="shared" si="1"/>
        <v>0</v>
      </c>
    </row>
    <row r="87" spans="1:5" s="180" customFormat="1" ht="15.75" customHeight="1" thickBot="1" x14ac:dyDescent="0.25">
      <c r="A87" s="224" t="s">
        <v>243</v>
      </c>
      <c r="B87" s="188" t="s">
        <v>370</v>
      </c>
      <c r="C87" s="173">
        <f>+C64+C68+C73+C76+C80+C86+C85</f>
        <v>53675559</v>
      </c>
      <c r="D87" s="173">
        <f>+D64+D68+D73+D76+D80+D86+D85</f>
        <v>39506525</v>
      </c>
      <c r="E87" s="210">
        <f>+E64+E68+E73+E76+E80+E86+E85</f>
        <v>93182084</v>
      </c>
    </row>
    <row r="88" spans="1:5" s="180" customFormat="1" ht="25.5" customHeight="1" thickBot="1" x14ac:dyDescent="0.25">
      <c r="A88" s="225" t="s">
        <v>369</v>
      </c>
      <c r="B88" s="189" t="s">
        <v>371</v>
      </c>
      <c r="C88" s="173">
        <f>+C63+C87</f>
        <v>313558934</v>
      </c>
      <c r="D88" s="173">
        <f>+D63+D87</f>
        <v>291190807</v>
      </c>
      <c r="E88" s="210">
        <f>+E63+E87</f>
        <v>604749741</v>
      </c>
    </row>
    <row r="89" spans="1:5" s="180" customFormat="1" ht="83.25" customHeight="1" x14ac:dyDescent="0.2">
      <c r="A89" s="3"/>
      <c r="B89" s="4"/>
      <c r="C89" s="108"/>
    </row>
    <row r="90" spans="1:5" ht="16.5" customHeight="1" x14ac:dyDescent="0.25">
      <c r="A90" s="354" t="s">
        <v>35</v>
      </c>
      <c r="B90" s="354"/>
      <c r="C90" s="354"/>
      <c r="D90" s="354"/>
      <c r="E90" s="354"/>
    </row>
    <row r="91" spans="1:5" s="190" customFormat="1" ht="16.5" customHeight="1" thickBot="1" x14ac:dyDescent="0.3">
      <c r="A91" s="356" t="s">
        <v>87</v>
      </c>
      <c r="B91" s="356"/>
      <c r="C91" s="65"/>
      <c r="E91" s="65" t="str">
        <f>E2</f>
        <v>Forintban!</v>
      </c>
    </row>
    <row r="92" spans="1:5" ht="15.75" customHeight="1" x14ac:dyDescent="0.25">
      <c r="A92" s="357" t="s">
        <v>51</v>
      </c>
      <c r="B92" s="359" t="s">
        <v>414</v>
      </c>
      <c r="C92" s="350" t="str">
        <f>+CONCATENATE(LEFT(ÖSSZEFÜGGÉSEK!A6,4),". évi")</f>
        <v>2017. évi</v>
      </c>
      <c r="D92" s="351"/>
      <c r="E92" s="352"/>
    </row>
    <row r="93" spans="1:5" ht="24.75" thickBot="1" x14ac:dyDescent="0.3">
      <c r="A93" s="358"/>
      <c r="B93" s="360"/>
      <c r="C93" s="252" t="s">
        <v>413</v>
      </c>
      <c r="D93" s="250" t="s">
        <v>471</v>
      </c>
      <c r="E93" s="251" t="str">
        <f>+CONCATENATE(LEFT(ÖSSZEFÜGGÉSEK!A6,4),".12.31",CHAR(10),"Módosítás utáni")</f>
        <v>2017.12.31
Módosítás utáni</v>
      </c>
    </row>
    <row r="94" spans="1:5" s="179" customFormat="1" ht="12" customHeight="1" thickBot="1" x14ac:dyDescent="0.25">
      <c r="A94" s="25" t="s">
        <v>379</v>
      </c>
      <c r="B94" s="26" t="s">
        <v>380</v>
      </c>
      <c r="C94" s="26" t="s">
        <v>381</v>
      </c>
      <c r="D94" s="26" t="s">
        <v>383</v>
      </c>
      <c r="E94" s="338" t="s">
        <v>487</v>
      </c>
    </row>
    <row r="95" spans="1:5" ht="12" customHeight="1" thickBot="1" x14ac:dyDescent="0.3">
      <c r="A95" s="20" t="s">
        <v>7</v>
      </c>
      <c r="B95" s="24" t="s">
        <v>329</v>
      </c>
      <c r="C95" s="166">
        <f>C96+C97+C98+C99+C100+C113</f>
        <v>305305585</v>
      </c>
      <c r="D95" s="166">
        <f>D96+D97+D98+D99+D100+D113</f>
        <v>-6291857</v>
      </c>
      <c r="E95" s="239">
        <f>E96+E97+E98+E99+E100+E113</f>
        <v>299013728</v>
      </c>
    </row>
    <row r="96" spans="1:5" ht="12" customHeight="1" x14ac:dyDescent="0.25">
      <c r="A96" s="15" t="s">
        <v>63</v>
      </c>
      <c r="B96" s="8" t="s">
        <v>36</v>
      </c>
      <c r="C96" s="243">
        <v>113513122</v>
      </c>
      <c r="D96" s="243">
        <v>6858949</v>
      </c>
      <c r="E96" s="308">
        <f t="shared" ref="E96:E129" si="2">C96+D96</f>
        <v>120372071</v>
      </c>
    </row>
    <row r="97" spans="1:5" ht="12" customHeight="1" x14ac:dyDescent="0.25">
      <c r="A97" s="12" t="s">
        <v>64</v>
      </c>
      <c r="B97" s="6" t="s">
        <v>108</v>
      </c>
      <c r="C97" s="168">
        <v>23477193</v>
      </c>
      <c r="D97" s="168">
        <v>2969301</v>
      </c>
      <c r="E97" s="303">
        <f t="shared" si="2"/>
        <v>26446494</v>
      </c>
    </row>
    <row r="98" spans="1:5" ht="12" customHeight="1" x14ac:dyDescent="0.25">
      <c r="A98" s="12" t="s">
        <v>65</v>
      </c>
      <c r="B98" s="6" t="s">
        <v>82</v>
      </c>
      <c r="C98" s="170">
        <v>121575270</v>
      </c>
      <c r="D98" s="170">
        <v>-13947603</v>
      </c>
      <c r="E98" s="304">
        <f t="shared" si="2"/>
        <v>107627667</v>
      </c>
    </row>
    <row r="99" spans="1:5" ht="12" customHeight="1" x14ac:dyDescent="0.25">
      <c r="A99" s="12" t="s">
        <v>66</v>
      </c>
      <c r="B99" s="9" t="s">
        <v>109</v>
      </c>
      <c r="C99" s="170">
        <v>10680000</v>
      </c>
      <c r="D99" s="170">
        <v>-1976052</v>
      </c>
      <c r="E99" s="304">
        <f t="shared" si="2"/>
        <v>8703948</v>
      </c>
    </row>
    <row r="100" spans="1:5" ht="12" customHeight="1" x14ac:dyDescent="0.25">
      <c r="A100" s="12" t="s">
        <v>74</v>
      </c>
      <c r="B100" s="17" t="s">
        <v>110</v>
      </c>
      <c r="C100" s="170">
        <v>33560000</v>
      </c>
      <c r="D100" s="170">
        <v>2303548</v>
      </c>
      <c r="E100" s="304">
        <f t="shared" si="2"/>
        <v>35863548</v>
      </c>
    </row>
    <row r="101" spans="1:5" ht="12" customHeight="1" x14ac:dyDescent="0.25">
      <c r="A101" s="12" t="s">
        <v>67</v>
      </c>
      <c r="B101" s="6" t="s">
        <v>334</v>
      </c>
      <c r="C101" s="170"/>
      <c r="D101" s="170">
        <v>977678</v>
      </c>
      <c r="E101" s="304">
        <f t="shared" si="2"/>
        <v>977678</v>
      </c>
    </row>
    <row r="102" spans="1:5" ht="12" customHeight="1" x14ac:dyDescent="0.25">
      <c r="A102" s="12" t="s">
        <v>68</v>
      </c>
      <c r="B102" s="69" t="s">
        <v>333</v>
      </c>
      <c r="C102" s="170"/>
      <c r="D102" s="170"/>
      <c r="E102" s="304">
        <f t="shared" si="2"/>
        <v>0</v>
      </c>
    </row>
    <row r="103" spans="1:5" ht="12" customHeight="1" x14ac:dyDescent="0.25">
      <c r="A103" s="12" t="s">
        <v>75</v>
      </c>
      <c r="B103" s="69" t="s">
        <v>332</v>
      </c>
      <c r="C103" s="170"/>
      <c r="D103" s="170"/>
      <c r="E103" s="304">
        <f t="shared" si="2"/>
        <v>0</v>
      </c>
    </row>
    <row r="104" spans="1:5" ht="12" customHeight="1" x14ac:dyDescent="0.25">
      <c r="A104" s="12" t="s">
        <v>76</v>
      </c>
      <c r="B104" s="67" t="s">
        <v>246</v>
      </c>
      <c r="C104" s="170"/>
      <c r="D104" s="170"/>
      <c r="E104" s="304">
        <f t="shared" si="2"/>
        <v>0</v>
      </c>
    </row>
    <row r="105" spans="1:5" ht="12" customHeight="1" x14ac:dyDescent="0.25">
      <c r="A105" s="12" t="s">
        <v>77</v>
      </c>
      <c r="B105" s="68" t="s">
        <v>247</v>
      </c>
      <c r="C105" s="170"/>
      <c r="D105" s="170"/>
      <c r="E105" s="304">
        <f t="shared" si="2"/>
        <v>0</v>
      </c>
    </row>
    <row r="106" spans="1:5" ht="12" customHeight="1" x14ac:dyDescent="0.25">
      <c r="A106" s="12" t="s">
        <v>78</v>
      </c>
      <c r="B106" s="68" t="s">
        <v>248</v>
      </c>
      <c r="C106" s="170"/>
      <c r="D106" s="170"/>
      <c r="E106" s="304">
        <f t="shared" si="2"/>
        <v>0</v>
      </c>
    </row>
    <row r="107" spans="1:5" ht="12" customHeight="1" x14ac:dyDescent="0.25">
      <c r="A107" s="12" t="s">
        <v>80</v>
      </c>
      <c r="B107" s="67" t="s">
        <v>249</v>
      </c>
      <c r="C107" s="170">
        <v>2080000</v>
      </c>
      <c r="D107" s="170">
        <v>150612</v>
      </c>
      <c r="E107" s="304">
        <f t="shared" si="2"/>
        <v>2230612</v>
      </c>
    </row>
    <row r="108" spans="1:5" ht="12" customHeight="1" x14ac:dyDescent="0.25">
      <c r="A108" s="12" t="s">
        <v>111</v>
      </c>
      <c r="B108" s="67" t="s">
        <v>250</v>
      </c>
      <c r="C108" s="170"/>
      <c r="D108" s="170"/>
      <c r="E108" s="304">
        <f t="shared" si="2"/>
        <v>0</v>
      </c>
    </row>
    <row r="109" spans="1:5" ht="12" customHeight="1" x14ac:dyDescent="0.25">
      <c r="A109" s="12" t="s">
        <v>244</v>
      </c>
      <c r="B109" s="68" t="s">
        <v>251</v>
      </c>
      <c r="C109" s="170"/>
      <c r="D109" s="170"/>
      <c r="E109" s="304">
        <f t="shared" si="2"/>
        <v>0</v>
      </c>
    </row>
    <row r="110" spans="1:5" ht="12" customHeight="1" x14ac:dyDescent="0.25">
      <c r="A110" s="11" t="s">
        <v>245</v>
      </c>
      <c r="B110" s="69" t="s">
        <v>252</v>
      </c>
      <c r="C110" s="170"/>
      <c r="D110" s="170"/>
      <c r="E110" s="304">
        <f t="shared" si="2"/>
        <v>0</v>
      </c>
    </row>
    <row r="111" spans="1:5" ht="12" customHeight="1" x14ac:dyDescent="0.25">
      <c r="A111" s="12" t="s">
        <v>330</v>
      </c>
      <c r="B111" s="69" t="s">
        <v>253</v>
      </c>
      <c r="C111" s="170"/>
      <c r="D111" s="170"/>
      <c r="E111" s="304">
        <f t="shared" si="2"/>
        <v>0</v>
      </c>
    </row>
    <row r="112" spans="1:5" ht="12" customHeight="1" x14ac:dyDescent="0.25">
      <c r="A112" s="14" t="s">
        <v>331</v>
      </c>
      <c r="B112" s="69" t="s">
        <v>254</v>
      </c>
      <c r="C112" s="170">
        <v>31480000</v>
      </c>
      <c r="D112" s="170">
        <v>1175258</v>
      </c>
      <c r="E112" s="304">
        <f t="shared" si="2"/>
        <v>32655258</v>
      </c>
    </row>
    <row r="113" spans="1:5" ht="12" customHeight="1" x14ac:dyDescent="0.25">
      <c r="A113" s="12" t="s">
        <v>335</v>
      </c>
      <c r="B113" s="9" t="s">
        <v>37</v>
      </c>
      <c r="C113" s="168">
        <v>2500000</v>
      </c>
      <c r="D113" s="168">
        <v>-2500000</v>
      </c>
      <c r="E113" s="303">
        <f t="shared" si="2"/>
        <v>0</v>
      </c>
    </row>
    <row r="114" spans="1:5" ht="12" customHeight="1" x14ac:dyDescent="0.25">
      <c r="A114" s="12" t="s">
        <v>336</v>
      </c>
      <c r="B114" s="6" t="s">
        <v>338</v>
      </c>
      <c r="C114" s="168">
        <v>2500000</v>
      </c>
      <c r="D114" s="168">
        <v>-2500000</v>
      </c>
      <c r="E114" s="303">
        <f t="shared" si="2"/>
        <v>0</v>
      </c>
    </row>
    <row r="115" spans="1:5" ht="12" customHeight="1" thickBot="1" x14ac:dyDescent="0.3">
      <c r="A115" s="16" t="s">
        <v>337</v>
      </c>
      <c r="B115" s="235" t="s">
        <v>339</v>
      </c>
      <c r="C115" s="244"/>
      <c r="D115" s="244"/>
      <c r="E115" s="309">
        <f t="shared" si="2"/>
        <v>0</v>
      </c>
    </row>
    <row r="116" spans="1:5" ht="12" customHeight="1" thickBot="1" x14ac:dyDescent="0.3">
      <c r="A116" s="233" t="s">
        <v>8</v>
      </c>
      <c r="B116" s="234" t="s">
        <v>255</v>
      </c>
      <c r="C116" s="245">
        <f>+C117+C119+C121</f>
        <v>8253349</v>
      </c>
      <c r="D116" s="167">
        <f>+D117+D119+D121</f>
        <v>219205365</v>
      </c>
      <c r="E116" s="240">
        <f>+E117+E119+E121</f>
        <v>227458714</v>
      </c>
    </row>
    <row r="117" spans="1:5" ht="12" customHeight="1" x14ac:dyDescent="0.25">
      <c r="A117" s="13" t="s">
        <v>69</v>
      </c>
      <c r="B117" s="6" t="s">
        <v>126</v>
      </c>
      <c r="C117" s="169">
        <v>6983349</v>
      </c>
      <c r="D117" s="255">
        <v>175357067</v>
      </c>
      <c r="E117" s="211">
        <f t="shared" si="2"/>
        <v>182340416</v>
      </c>
    </row>
    <row r="118" spans="1:5" ht="12" customHeight="1" x14ac:dyDescent="0.25">
      <c r="A118" s="13" t="s">
        <v>70</v>
      </c>
      <c r="B118" s="10" t="s">
        <v>259</v>
      </c>
      <c r="C118" s="169"/>
      <c r="D118" s="255">
        <v>160348571</v>
      </c>
      <c r="E118" s="211">
        <f t="shared" si="2"/>
        <v>160348571</v>
      </c>
    </row>
    <row r="119" spans="1:5" ht="12" customHeight="1" x14ac:dyDescent="0.25">
      <c r="A119" s="13" t="s">
        <v>71</v>
      </c>
      <c r="B119" s="10" t="s">
        <v>112</v>
      </c>
      <c r="C119" s="168">
        <v>1270000</v>
      </c>
      <c r="D119" s="256">
        <v>40248298</v>
      </c>
      <c r="E119" s="303">
        <f t="shared" si="2"/>
        <v>41518298</v>
      </c>
    </row>
    <row r="120" spans="1:5" ht="12" customHeight="1" x14ac:dyDescent="0.25">
      <c r="A120" s="13" t="s">
        <v>72</v>
      </c>
      <c r="B120" s="10" t="s">
        <v>260</v>
      </c>
      <c r="C120" s="168"/>
      <c r="D120" s="256"/>
      <c r="E120" s="303">
        <f t="shared" si="2"/>
        <v>0</v>
      </c>
    </row>
    <row r="121" spans="1:5" ht="12" customHeight="1" x14ac:dyDescent="0.25">
      <c r="A121" s="13" t="s">
        <v>73</v>
      </c>
      <c r="B121" s="106" t="s">
        <v>128</v>
      </c>
      <c r="C121" s="168"/>
      <c r="D121" s="256">
        <v>3600000</v>
      </c>
      <c r="E121" s="303">
        <f t="shared" si="2"/>
        <v>3600000</v>
      </c>
    </row>
    <row r="122" spans="1:5" ht="12" customHeight="1" x14ac:dyDescent="0.25">
      <c r="A122" s="13" t="s">
        <v>79</v>
      </c>
      <c r="B122" s="105" t="s">
        <v>322</v>
      </c>
      <c r="C122" s="168"/>
      <c r="D122" s="256"/>
      <c r="E122" s="303">
        <f t="shared" si="2"/>
        <v>0</v>
      </c>
    </row>
    <row r="123" spans="1:5" ht="12" customHeight="1" x14ac:dyDescent="0.25">
      <c r="A123" s="13" t="s">
        <v>81</v>
      </c>
      <c r="B123" s="177" t="s">
        <v>265</v>
      </c>
      <c r="C123" s="168"/>
      <c r="D123" s="256"/>
      <c r="E123" s="303">
        <f t="shared" si="2"/>
        <v>0</v>
      </c>
    </row>
    <row r="124" spans="1:5" ht="22.5" x14ac:dyDescent="0.25">
      <c r="A124" s="13" t="s">
        <v>113</v>
      </c>
      <c r="B124" s="68" t="s">
        <v>248</v>
      </c>
      <c r="C124" s="168"/>
      <c r="D124" s="256"/>
      <c r="E124" s="303">
        <f t="shared" si="2"/>
        <v>0</v>
      </c>
    </row>
    <row r="125" spans="1:5" ht="12" customHeight="1" x14ac:dyDescent="0.25">
      <c r="A125" s="13" t="s">
        <v>114</v>
      </c>
      <c r="B125" s="68" t="s">
        <v>264</v>
      </c>
      <c r="C125" s="168"/>
      <c r="D125" s="256"/>
      <c r="E125" s="303">
        <f t="shared" si="2"/>
        <v>0</v>
      </c>
    </row>
    <row r="126" spans="1:5" ht="12" customHeight="1" x14ac:dyDescent="0.25">
      <c r="A126" s="13" t="s">
        <v>115</v>
      </c>
      <c r="B126" s="68" t="s">
        <v>263</v>
      </c>
      <c r="C126" s="168"/>
      <c r="D126" s="256"/>
      <c r="E126" s="303">
        <f t="shared" si="2"/>
        <v>0</v>
      </c>
    </row>
    <row r="127" spans="1:5" ht="12" customHeight="1" x14ac:dyDescent="0.25">
      <c r="A127" s="13" t="s">
        <v>256</v>
      </c>
      <c r="B127" s="68" t="s">
        <v>251</v>
      </c>
      <c r="C127" s="168"/>
      <c r="D127" s="256"/>
      <c r="E127" s="303">
        <f t="shared" si="2"/>
        <v>0</v>
      </c>
    </row>
    <row r="128" spans="1:5" ht="12" customHeight="1" x14ac:dyDescent="0.25">
      <c r="A128" s="13" t="s">
        <v>257</v>
      </c>
      <c r="B128" s="68" t="s">
        <v>262</v>
      </c>
      <c r="C128" s="168"/>
      <c r="D128" s="256">
        <v>3600000</v>
      </c>
      <c r="E128" s="303">
        <f t="shared" si="2"/>
        <v>3600000</v>
      </c>
    </row>
    <row r="129" spans="1:5" ht="23.25" thickBot="1" x14ac:dyDescent="0.3">
      <c r="A129" s="11" t="s">
        <v>258</v>
      </c>
      <c r="B129" s="68" t="s">
        <v>261</v>
      </c>
      <c r="C129" s="170"/>
      <c r="D129" s="257"/>
      <c r="E129" s="304">
        <f t="shared" si="2"/>
        <v>0</v>
      </c>
    </row>
    <row r="130" spans="1:5" ht="12" customHeight="1" thickBot="1" x14ac:dyDescent="0.3">
      <c r="A130" s="18" t="s">
        <v>9</v>
      </c>
      <c r="B130" s="61" t="s">
        <v>340</v>
      </c>
      <c r="C130" s="167">
        <f>+C95+C116</f>
        <v>313558934</v>
      </c>
      <c r="D130" s="254">
        <f>+D95+D116</f>
        <v>212913508</v>
      </c>
      <c r="E130" s="103">
        <f>+E95+E116</f>
        <v>526472442</v>
      </c>
    </row>
    <row r="131" spans="1:5" ht="12" customHeight="1" thickBot="1" x14ac:dyDescent="0.3">
      <c r="A131" s="18" t="s">
        <v>10</v>
      </c>
      <c r="B131" s="61" t="s">
        <v>415</v>
      </c>
      <c r="C131" s="167">
        <f>+C132+C133+C134</f>
        <v>0</v>
      </c>
      <c r="D131" s="254">
        <f>+D132+D133+D134</f>
        <v>0</v>
      </c>
      <c r="E131" s="103">
        <f>+E132+E133+E134</f>
        <v>0</v>
      </c>
    </row>
    <row r="132" spans="1:5" ht="12" customHeight="1" x14ac:dyDescent="0.25">
      <c r="A132" s="13" t="s">
        <v>160</v>
      </c>
      <c r="B132" s="10" t="s">
        <v>348</v>
      </c>
      <c r="C132" s="168"/>
      <c r="D132" s="256"/>
      <c r="E132" s="303">
        <f t="shared" ref="E132:E154" si="3">C132+D132</f>
        <v>0</v>
      </c>
    </row>
    <row r="133" spans="1:5" ht="12" customHeight="1" x14ac:dyDescent="0.25">
      <c r="A133" s="13" t="s">
        <v>161</v>
      </c>
      <c r="B133" s="10" t="s">
        <v>349</v>
      </c>
      <c r="C133" s="168"/>
      <c r="D133" s="256"/>
      <c r="E133" s="303">
        <f t="shared" si="3"/>
        <v>0</v>
      </c>
    </row>
    <row r="134" spans="1:5" ht="12" customHeight="1" thickBot="1" x14ac:dyDescent="0.3">
      <c r="A134" s="11" t="s">
        <v>162</v>
      </c>
      <c r="B134" s="10" t="s">
        <v>350</v>
      </c>
      <c r="C134" s="168"/>
      <c r="D134" s="256"/>
      <c r="E134" s="303">
        <f t="shared" si="3"/>
        <v>0</v>
      </c>
    </row>
    <row r="135" spans="1:5" ht="12" customHeight="1" thickBot="1" x14ac:dyDescent="0.3">
      <c r="A135" s="18" t="s">
        <v>11</v>
      </c>
      <c r="B135" s="61" t="s">
        <v>342</v>
      </c>
      <c r="C135" s="167">
        <f>SUM(C136:C141)</f>
        <v>0</v>
      </c>
      <c r="D135" s="254">
        <f>SUM(D136:D141)</f>
        <v>75000000</v>
      </c>
      <c r="E135" s="103">
        <f>SUM(E136:E141)</f>
        <v>75000000</v>
      </c>
    </row>
    <row r="136" spans="1:5" ht="12" customHeight="1" x14ac:dyDescent="0.25">
      <c r="A136" s="13" t="s">
        <v>56</v>
      </c>
      <c r="B136" s="7" t="s">
        <v>351</v>
      </c>
      <c r="C136" s="168"/>
      <c r="D136" s="256">
        <v>75000000</v>
      </c>
      <c r="E136" s="303">
        <f t="shared" si="3"/>
        <v>75000000</v>
      </c>
    </row>
    <row r="137" spans="1:5" ht="12" customHeight="1" x14ac:dyDescent="0.25">
      <c r="A137" s="13" t="s">
        <v>57</v>
      </c>
      <c r="B137" s="7" t="s">
        <v>343</v>
      </c>
      <c r="C137" s="168"/>
      <c r="D137" s="256"/>
      <c r="E137" s="303">
        <f t="shared" si="3"/>
        <v>0</v>
      </c>
    </row>
    <row r="138" spans="1:5" ht="12" customHeight="1" x14ac:dyDescent="0.25">
      <c r="A138" s="13" t="s">
        <v>58</v>
      </c>
      <c r="B138" s="7" t="s">
        <v>344</v>
      </c>
      <c r="C138" s="168"/>
      <c r="D138" s="256"/>
      <c r="E138" s="303">
        <f t="shared" si="3"/>
        <v>0</v>
      </c>
    </row>
    <row r="139" spans="1:5" ht="12" customHeight="1" x14ac:dyDescent="0.25">
      <c r="A139" s="13" t="s">
        <v>100</v>
      </c>
      <c r="B139" s="7" t="s">
        <v>345</v>
      </c>
      <c r="C139" s="168"/>
      <c r="D139" s="256"/>
      <c r="E139" s="303">
        <f t="shared" si="3"/>
        <v>0</v>
      </c>
    </row>
    <row r="140" spans="1:5" ht="12" customHeight="1" x14ac:dyDescent="0.25">
      <c r="A140" s="13" t="s">
        <v>101</v>
      </c>
      <c r="B140" s="7" t="s">
        <v>346</v>
      </c>
      <c r="C140" s="168"/>
      <c r="D140" s="256"/>
      <c r="E140" s="303">
        <f t="shared" si="3"/>
        <v>0</v>
      </c>
    </row>
    <row r="141" spans="1:5" ht="12" customHeight="1" thickBot="1" x14ac:dyDescent="0.3">
      <c r="A141" s="11" t="s">
        <v>102</v>
      </c>
      <c r="B141" s="7" t="s">
        <v>347</v>
      </c>
      <c r="C141" s="168"/>
      <c r="D141" s="256"/>
      <c r="E141" s="303">
        <f t="shared" si="3"/>
        <v>0</v>
      </c>
    </row>
    <row r="142" spans="1:5" ht="12" customHeight="1" thickBot="1" x14ac:dyDescent="0.3">
      <c r="A142" s="18" t="s">
        <v>12</v>
      </c>
      <c r="B142" s="61" t="s">
        <v>355</v>
      </c>
      <c r="C142" s="173">
        <f>+C143+C144+C145+C146</f>
        <v>0</v>
      </c>
      <c r="D142" s="258">
        <f>+D143+D144+D145+D146</f>
        <v>3277299</v>
      </c>
      <c r="E142" s="210">
        <f>+E143+E144+E145+E146</f>
        <v>3277299</v>
      </c>
    </row>
    <row r="143" spans="1:5" ht="12" customHeight="1" x14ac:dyDescent="0.25">
      <c r="A143" s="13" t="s">
        <v>59</v>
      </c>
      <c r="B143" s="7" t="s">
        <v>266</v>
      </c>
      <c r="C143" s="168"/>
      <c r="D143" s="256"/>
      <c r="E143" s="303">
        <f t="shared" si="3"/>
        <v>0</v>
      </c>
    </row>
    <row r="144" spans="1:5" ht="12" customHeight="1" x14ac:dyDescent="0.25">
      <c r="A144" s="13" t="s">
        <v>60</v>
      </c>
      <c r="B144" s="7" t="s">
        <v>267</v>
      </c>
      <c r="C144" s="168"/>
      <c r="D144" s="256">
        <v>3277299</v>
      </c>
      <c r="E144" s="303">
        <f t="shared" si="3"/>
        <v>3277299</v>
      </c>
    </row>
    <row r="145" spans="1:9" ht="12" customHeight="1" x14ac:dyDescent="0.25">
      <c r="A145" s="13" t="s">
        <v>180</v>
      </c>
      <c r="B145" s="7" t="s">
        <v>356</v>
      </c>
      <c r="C145" s="168"/>
      <c r="D145" s="256"/>
      <c r="E145" s="303">
        <f t="shared" si="3"/>
        <v>0</v>
      </c>
    </row>
    <row r="146" spans="1:9" ht="12" customHeight="1" thickBot="1" x14ac:dyDescent="0.3">
      <c r="A146" s="11" t="s">
        <v>181</v>
      </c>
      <c r="B146" s="5" t="s">
        <v>286</v>
      </c>
      <c r="C146" s="168"/>
      <c r="D146" s="256"/>
      <c r="E146" s="303">
        <f t="shared" si="3"/>
        <v>0</v>
      </c>
    </row>
    <row r="147" spans="1:9" ht="12" customHeight="1" thickBot="1" x14ac:dyDescent="0.3">
      <c r="A147" s="18" t="s">
        <v>13</v>
      </c>
      <c r="B147" s="61" t="s">
        <v>357</v>
      </c>
      <c r="C147" s="246">
        <f>SUM(C148:C152)</f>
        <v>0</v>
      </c>
      <c r="D147" s="259">
        <f>SUM(D148:D152)</f>
        <v>0</v>
      </c>
      <c r="E147" s="241">
        <f>SUM(E148:E152)</f>
        <v>0</v>
      </c>
    </row>
    <row r="148" spans="1:9" ht="12" customHeight="1" x14ac:dyDescent="0.25">
      <c r="A148" s="13" t="s">
        <v>61</v>
      </c>
      <c r="B148" s="7" t="s">
        <v>352</v>
      </c>
      <c r="C148" s="168"/>
      <c r="D148" s="256"/>
      <c r="E148" s="303">
        <f t="shared" si="3"/>
        <v>0</v>
      </c>
    </row>
    <row r="149" spans="1:9" ht="12" customHeight="1" x14ac:dyDescent="0.25">
      <c r="A149" s="13" t="s">
        <v>62</v>
      </c>
      <c r="B149" s="7" t="s">
        <v>359</v>
      </c>
      <c r="C149" s="168"/>
      <c r="D149" s="256"/>
      <c r="E149" s="303">
        <f t="shared" si="3"/>
        <v>0</v>
      </c>
    </row>
    <row r="150" spans="1:9" ht="12" customHeight="1" x14ac:dyDescent="0.25">
      <c r="A150" s="13" t="s">
        <v>192</v>
      </c>
      <c r="B150" s="7" t="s">
        <v>354</v>
      </c>
      <c r="C150" s="168"/>
      <c r="D150" s="256"/>
      <c r="E150" s="303">
        <f t="shared" si="3"/>
        <v>0</v>
      </c>
    </row>
    <row r="151" spans="1:9" ht="12" customHeight="1" x14ac:dyDescent="0.25">
      <c r="A151" s="13" t="s">
        <v>193</v>
      </c>
      <c r="B151" s="7" t="s">
        <v>360</v>
      </c>
      <c r="C151" s="168"/>
      <c r="D151" s="256"/>
      <c r="E151" s="303">
        <f t="shared" si="3"/>
        <v>0</v>
      </c>
    </row>
    <row r="152" spans="1:9" ht="12" customHeight="1" thickBot="1" x14ac:dyDescent="0.3">
      <c r="A152" s="13" t="s">
        <v>358</v>
      </c>
      <c r="B152" s="7" t="s">
        <v>361</v>
      </c>
      <c r="C152" s="168"/>
      <c r="D152" s="256"/>
      <c r="E152" s="304">
        <f t="shared" si="3"/>
        <v>0</v>
      </c>
    </row>
    <row r="153" spans="1:9" ht="12" customHeight="1" thickBot="1" x14ac:dyDescent="0.3">
      <c r="A153" s="18" t="s">
        <v>14</v>
      </c>
      <c r="B153" s="61" t="s">
        <v>362</v>
      </c>
      <c r="C153" s="247"/>
      <c r="D153" s="260"/>
      <c r="E153" s="311">
        <f t="shared" si="3"/>
        <v>0</v>
      </c>
    </row>
    <row r="154" spans="1:9" ht="12" customHeight="1" thickBot="1" x14ac:dyDescent="0.3">
      <c r="A154" s="18" t="s">
        <v>15</v>
      </c>
      <c r="B154" s="61" t="s">
        <v>363</v>
      </c>
      <c r="C154" s="247"/>
      <c r="D154" s="260"/>
      <c r="E154" s="211">
        <f t="shared" si="3"/>
        <v>0</v>
      </c>
    </row>
    <row r="155" spans="1:9" ht="15" customHeight="1" thickBot="1" x14ac:dyDescent="0.3">
      <c r="A155" s="18" t="s">
        <v>16</v>
      </c>
      <c r="B155" s="61" t="s">
        <v>365</v>
      </c>
      <c r="C155" s="248">
        <f>+C131+C135+C142+C147+C153+C154</f>
        <v>0</v>
      </c>
      <c r="D155" s="261">
        <f>+D131+D135+D142+D147+D153+D154</f>
        <v>78277299</v>
      </c>
      <c r="E155" s="242">
        <f>+E131+E135+E142+E147+E153+E154</f>
        <v>78277299</v>
      </c>
      <c r="F155" s="191"/>
      <c r="G155" s="192"/>
      <c r="H155" s="192"/>
      <c r="I155" s="192"/>
    </row>
    <row r="156" spans="1:9" s="180" customFormat="1" ht="12.95" customHeight="1" thickBot="1" x14ac:dyDescent="0.25">
      <c r="A156" s="107" t="s">
        <v>17</v>
      </c>
      <c r="B156" s="154" t="s">
        <v>364</v>
      </c>
      <c r="C156" s="248">
        <f>+C130+C155</f>
        <v>313558934</v>
      </c>
      <c r="D156" s="261">
        <f>+D130+D155</f>
        <v>291190807</v>
      </c>
      <c r="E156" s="242">
        <f>+E130+E155</f>
        <v>604749741</v>
      </c>
    </row>
    <row r="157" spans="1:9" ht="7.5" customHeight="1" x14ac:dyDescent="0.25"/>
    <row r="158" spans="1:9" x14ac:dyDescent="0.25">
      <c r="A158" s="353" t="s">
        <v>268</v>
      </c>
      <c r="B158" s="353"/>
      <c r="C158" s="353"/>
      <c r="D158" s="353"/>
      <c r="E158" s="353"/>
    </row>
    <row r="159" spans="1:9" ht="15" customHeight="1" thickBot="1" x14ac:dyDescent="0.3">
      <c r="A159" s="355" t="s">
        <v>88</v>
      </c>
      <c r="B159" s="355"/>
      <c r="C159" s="109"/>
      <c r="E159" s="109" t="str">
        <f>E91</f>
        <v>Forintban!</v>
      </c>
    </row>
    <row r="160" spans="1:9" ht="25.5" customHeight="1" thickBot="1" x14ac:dyDescent="0.3">
      <c r="A160" s="18">
        <v>1</v>
      </c>
      <c r="B160" s="23" t="s">
        <v>366</v>
      </c>
      <c r="C160" s="253">
        <f>+C63-C130</f>
        <v>-53675559</v>
      </c>
      <c r="D160" s="167">
        <f>+D63-D130</f>
        <v>38770774</v>
      </c>
      <c r="E160" s="103">
        <f>+E63-E130</f>
        <v>-14904785</v>
      </c>
    </row>
    <row r="161" spans="1:5" ht="32.25" customHeight="1" thickBot="1" x14ac:dyDescent="0.3">
      <c r="A161" s="18" t="s">
        <v>8</v>
      </c>
      <c r="B161" s="23" t="s">
        <v>372</v>
      </c>
      <c r="C161" s="167">
        <f>+C87-C155</f>
        <v>53675559</v>
      </c>
      <c r="D161" s="167">
        <f>+D87-D155</f>
        <v>-38770774</v>
      </c>
      <c r="E161" s="103">
        <f>+E87-E155</f>
        <v>14904785</v>
      </c>
    </row>
  </sheetData>
  <mergeCells count="12">
    <mergeCell ref="A2:B2"/>
    <mergeCell ref="A3:A4"/>
    <mergeCell ref="B3:B4"/>
    <mergeCell ref="C3:E3"/>
    <mergeCell ref="A1:E1"/>
    <mergeCell ref="A90:E90"/>
    <mergeCell ref="A91:B91"/>
    <mergeCell ref="A92:A93"/>
    <mergeCell ref="B92:B93"/>
    <mergeCell ref="C92:E92"/>
    <mergeCell ref="A158:E158"/>
    <mergeCell ref="A159:B159"/>
  </mergeCells>
  <printOptions horizontalCentered="1"/>
  <pageMargins left="0.78740157480314965" right="0.78740157480314965" top="1.4566929133858268" bottom="0.86614173228346458" header="0.78740157480314965" footer="0.59055118110236227"/>
  <pageSetup paperSize="9" scale="71" fitToHeight="2" orientation="portrait" r:id="rId1"/>
  <headerFooter alignWithMargins="0">
    <oddHeader xml:space="preserve">&amp;C&amp;"Times New Roman CE,Félkövér"&amp;12
Sajószöged Községi Önkormányzat
2017. ÉVI KÖLTSÉGVETÉS
KÖTELEZŐ FELADATAINAK MÓDOSÍTOTT MÉRLEGE&amp;10
&amp;R&amp;"Times New Roman CE,Félkövér dőlt"&amp;11 1.2. melléklet </oddHeader>
  </headerFooter>
  <rowBreaks count="2" manualBreakCount="2">
    <brk id="75" max="4" man="1"/>
    <brk id="89" max="4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8BFF8-55D6-4CFF-A53E-A1815502381A}">
  <sheetPr>
    <tabColor rgb="FF92D050"/>
  </sheetPr>
  <dimension ref="A1:I161"/>
  <sheetViews>
    <sheetView view="pageLayout" zoomScaleNormal="130" zoomScaleSheetLayoutView="100" workbookViewId="0">
      <selection activeCell="G154" sqref="G154:G155"/>
    </sheetView>
  </sheetViews>
  <sheetFormatPr defaultRowHeight="15.75" x14ac:dyDescent="0.25"/>
  <cols>
    <col min="1" max="1" width="9.5" style="155" customWidth="1"/>
    <col min="2" max="2" width="59.6640625" style="155" customWidth="1"/>
    <col min="3" max="3" width="17.33203125" style="156" customWidth="1"/>
    <col min="4" max="5" width="17.33203125" style="178" customWidth="1"/>
    <col min="6" max="16384" width="9.33203125" style="178"/>
  </cols>
  <sheetData>
    <row r="1" spans="1:5" ht="15.95" customHeight="1" x14ac:dyDescent="0.25">
      <c r="A1" s="354" t="s">
        <v>5</v>
      </c>
      <c r="B1" s="354"/>
      <c r="C1" s="354"/>
      <c r="D1" s="354"/>
      <c r="E1" s="354"/>
    </row>
    <row r="2" spans="1:5" ht="15.95" customHeight="1" thickBot="1" x14ac:dyDescent="0.3">
      <c r="A2" s="355" t="s">
        <v>86</v>
      </c>
      <c r="B2" s="355"/>
      <c r="C2" s="249"/>
      <c r="E2" s="249" t="str">
        <f>'1.2.sz.mell.'!E2</f>
        <v>Forintban!</v>
      </c>
    </row>
    <row r="3" spans="1:5" x14ac:dyDescent="0.25">
      <c r="A3" s="357" t="s">
        <v>51</v>
      </c>
      <c r="B3" s="359" t="s">
        <v>6</v>
      </c>
      <c r="C3" s="350" t="str">
        <f>+CONCATENATE(LEFT(ÖSSZEFÜGGÉSEK!A6,4),". évi")</f>
        <v>2017. évi</v>
      </c>
      <c r="D3" s="351"/>
      <c r="E3" s="352"/>
    </row>
    <row r="4" spans="1:5" ht="24.75" thickBot="1" x14ac:dyDescent="0.3">
      <c r="A4" s="358"/>
      <c r="B4" s="360"/>
      <c r="C4" s="252" t="s">
        <v>413</v>
      </c>
      <c r="D4" s="250" t="s">
        <v>471</v>
      </c>
      <c r="E4" s="251" t="str">
        <f>+CONCATENATE(LEFT(ÖSSZEFÜGGÉSEK!A6,4),".12.31.",CHAR(10),"Módosítás utáni")</f>
        <v>2017.12.31.
Módosítás utáni</v>
      </c>
    </row>
    <row r="5" spans="1:5" s="179" customFormat="1" ht="12" customHeight="1" thickBot="1" x14ac:dyDescent="0.25">
      <c r="A5" s="175" t="s">
        <v>379</v>
      </c>
      <c r="B5" s="176" t="s">
        <v>380</v>
      </c>
      <c r="C5" s="176" t="s">
        <v>381</v>
      </c>
      <c r="D5" s="176" t="s">
        <v>383</v>
      </c>
      <c r="E5" s="338" t="s">
        <v>487</v>
      </c>
    </row>
    <row r="6" spans="1:5" s="180" customFormat="1" ht="12" customHeight="1" thickBot="1" x14ac:dyDescent="0.25">
      <c r="A6" s="18" t="s">
        <v>7</v>
      </c>
      <c r="B6" s="19" t="s">
        <v>145</v>
      </c>
      <c r="C6" s="167">
        <f>+C7+C8+C9+C10+C11+C12</f>
        <v>0</v>
      </c>
      <c r="D6" s="167">
        <f>+D7+D8+D9+D10+D11+D12</f>
        <v>0</v>
      </c>
      <c r="E6" s="103">
        <f>+E7+E8+E9+E10+E11+E12</f>
        <v>0</v>
      </c>
    </row>
    <row r="7" spans="1:5" s="180" customFormat="1" ht="12" customHeight="1" x14ac:dyDescent="0.2">
      <c r="A7" s="13" t="s">
        <v>63</v>
      </c>
      <c r="B7" s="181" t="s">
        <v>146</v>
      </c>
      <c r="C7" s="169"/>
      <c r="D7" s="169"/>
      <c r="E7" s="211">
        <f>C7+D7</f>
        <v>0</v>
      </c>
    </row>
    <row r="8" spans="1:5" s="180" customFormat="1" ht="12" customHeight="1" x14ac:dyDescent="0.2">
      <c r="A8" s="12" t="s">
        <v>64</v>
      </c>
      <c r="B8" s="182" t="s">
        <v>147</v>
      </c>
      <c r="C8" s="168"/>
      <c r="D8" s="168"/>
      <c r="E8" s="211">
        <f t="shared" ref="E8:E62" si="0">C8+D8</f>
        <v>0</v>
      </c>
    </row>
    <row r="9" spans="1:5" s="180" customFormat="1" ht="12" customHeight="1" x14ac:dyDescent="0.2">
      <c r="A9" s="12" t="s">
        <v>65</v>
      </c>
      <c r="B9" s="182" t="s">
        <v>148</v>
      </c>
      <c r="C9" s="168"/>
      <c r="D9" s="168"/>
      <c r="E9" s="211">
        <f t="shared" si="0"/>
        <v>0</v>
      </c>
    </row>
    <row r="10" spans="1:5" s="180" customFormat="1" ht="12" customHeight="1" x14ac:dyDescent="0.2">
      <c r="A10" s="12" t="s">
        <v>66</v>
      </c>
      <c r="B10" s="182" t="s">
        <v>149</v>
      </c>
      <c r="C10" s="168"/>
      <c r="D10" s="168"/>
      <c r="E10" s="211">
        <f t="shared" si="0"/>
        <v>0</v>
      </c>
    </row>
    <row r="11" spans="1:5" s="180" customFormat="1" ht="12" customHeight="1" x14ac:dyDescent="0.2">
      <c r="A11" s="12" t="s">
        <v>83</v>
      </c>
      <c r="B11" s="105" t="s">
        <v>324</v>
      </c>
      <c r="C11" s="168"/>
      <c r="D11" s="168"/>
      <c r="E11" s="211">
        <f t="shared" si="0"/>
        <v>0</v>
      </c>
    </row>
    <row r="12" spans="1:5" s="180" customFormat="1" ht="12" customHeight="1" thickBot="1" x14ac:dyDescent="0.25">
      <c r="A12" s="14" t="s">
        <v>67</v>
      </c>
      <c r="B12" s="106" t="s">
        <v>325</v>
      </c>
      <c r="C12" s="168"/>
      <c r="D12" s="168"/>
      <c r="E12" s="211">
        <f t="shared" si="0"/>
        <v>0</v>
      </c>
    </row>
    <row r="13" spans="1:5" s="180" customFormat="1" ht="12" customHeight="1" thickBot="1" x14ac:dyDescent="0.25">
      <c r="A13" s="18" t="s">
        <v>8</v>
      </c>
      <c r="B13" s="104" t="s">
        <v>150</v>
      </c>
      <c r="C13" s="167">
        <f>+C14+C15+C16+C17+C18</f>
        <v>0</v>
      </c>
      <c r="D13" s="167">
        <f>+D14+D15+D16+D17+D18</f>
        <v>0</v>
      </c>
      <c r="E13" s="103">
        <f>+E14+E15+E16+E17+E18</f>
        <v>0</v>
      </c>
    </row>
    <row r="14" spans="1:5" s="180" customFormat="1" ht="12" customHeight="1" x14ac:dyDescent="0.2">
      <c r="A14" s="13" t="s">
        <v>69</v>
      </c>
      <c r="B14" s="181" t="s">
        <v>151</v>
      </c>
      <c r="C14" s="169"/>
      <c r="D14" s="169"/>
      <c r="E14" s="211">
        <f t="shared" si="0"/>
        <v>0</v>
      </c>
    </row>
    <row r="15" spans="1:5" s="180" customFormat="1" ht="12" customHeight="1" x14ac:dyDescent="0.2">
      <c r="A15" s="12" t="s">
        <v>70</v>
      </c>
      <c r="B15" s="182" t="s">
        <v>152</v>
      </c>
      <c r="C15" s="168"/>
      <c r="D15" s="168"/>
      <c r="E15" s="211">
        <f t="shared" si="0"/>
        <v>0</v>
      </c>
    </row>
    <row r="16" spans="1:5" s="180" customFormat="1" ht="12" customHeight="1" x14ac:dyDescent="0.2">
      <c r="A16" s="12" t="s">
        <v>71</v>
      </c>
      <c r="B16" s="182" t="s">
        <v>316</v>
      </c>
      <c r="C16" s="168"/>
      <c r="D16" s="168"/>
      <c r="E16" s="211">
        <f t="shared" si="0"/>
        <v>0</v>
      </c>
    </row>
    <row r="17" spans="1:5" s="180" customFormat="1" ht="12" customHeight="1" x14ac:dyDescent="0.2">
      <c r="A17" s="12" t="s">
        <v>72</v>
      </c>
      <c r="B17" s="182" t="s">
        <v>317</v>
      </c>
      <c r="C17" s="168"/>
      <c r="D17" s="168"/>
      <c r="E17" s="211">
        <f t="shared" si="0"/>
        <v>0</v>
      </c>
    </row>
    <row r="18" spans="1:5" s="180" customFormat="1" ht="12" customHeight="1" x14ac:dyDescent="0.2">
      <c r="A18" s="12" t="s">
        <v>73</v>
      </c>
      <c r="B18" s="182" t="s">
        <v>153</v>
      </c>
      <c r="C18" s="168"/>
      <c r="D18" s="168"/>
      <c r="E18" s="211">
        <f t="shared" si="0"/>
        <v>0</v>
      </c>
    </row>
    <row r="19" spans="1:5" s="180" customFormat="1" ht="12" customHeight="1" thickBot="1" x14ac:dyDescent="0.25">
      <c r="A19" s="14" t="s">
        <v>79</v>
      </c>
      <c r="B19" s="106" t="s">
        <v>154</v>
      </c>
      <c r="C19" s="170"/>
      <c r="D19" s="170"/>
      <c r="E19" s="211">
        <f t="shared" si="0"/>
        <v>0</v>
      </c>
    </row>
    <row r="20" spans="1:5" s="180" customFormat="1" ht="12" customHeight="1" thickBot="1" x14ac:dyDescent="0.25">
      <c r="A20" s="18" t="s">
        <v>9</v>
      </c>
      <c r="B20" s="19" t="s">
        <v>155</v>
      </c>
      <c r="C20" s="167">
        <f>+C21+C22+C23+C24+C25</f>
        <v>0</v>
      </c>
      <c r="D20" s="167">
        <f>+D21+D22+D23+D24+D25</f>
        <v>0</v>
      </c>
      <c r="E20" s="103">
        <f>+E21+E22+E23+E24+E25</f>
        <v>0</v>
      </c>
    </row>
    <row r="21" spans="1:5" s="180" customFormat="1" ht="12" customHeight="1" x14ac:dyDescent="0.2">
      <c r="A21" s="13" t="s">
        <v>52</v>
      </c>
      <c r="B21" s="181" t="s">
        <v>156</v>
      </c>
      <c r="C21" s="169"/>
      <c r="D21" s="169"/>
      <c r="E21" s="211">
        <f t="shared" si="0"/>
        <v>0</v>
      </c>
    </row>
    <row r="22" spans="1:5" s="180" customFormat="1" ht="12" customHeight="1" x14ac:dyDescent="0.2">
      <c r="A22" s="12" t="s">
        <v>53</v>
      </c>
      <c r="B22" s="182" t="s">
        <v>157</v>
      </c>
      <c r="C22" s="168"/>
      <c r="D22" s="168"/>
      <c r="E22" s="211">
        <f t="shared" si="0"/>
        <v>0</v>
      </c>
    </row>
    <row r="23" spans="1:5" s="180" customFormat="1" ht="12" customHeight="1" x14ac:dyDescent="0.2">
      <c r="A23" s="12" t="s">
        <v>54</v>
      </c>
      <c r="B23" s="182" t="s">
        <v>318</v>
      </c>
      <c r="C23" s="168"/>
      <c r="D23" s="168"/>
      <c r="E23" s="211">
        <f t="shared" si="0"/>
        <v>0</v>
      </c>
    </row>
    <row r="24" spans="1:5" s="180" customFormat="1" ht="12" customHeight="1" x14ac:dyDescent="0.2">
      <c r="A24" s="12" t="s">
        <v>55</v>
      </c>
      <c r="B24" s="182" t="s">
        <v>319</v>
      </c>
      <c r="C24" s="168"/>
      <c r="D24" s="168"/>
      <c r="E24" s="211">
        <f t="shared" si="0"/>
        <v>0</v>
      </c>
    </row>
    <row r="25" spans="1:5" s="180" customFormat="1" ht="12" customHeight="1" x14ac:dyDescent="0.2">
      <c r="A25" s="12" t="s">
        <v>96</v>
      </c>
      <c r="B25" s="182" t="s">
        <v>158</v>
      </c>
      <c r="C25" s="168"/>
      <c r="D25" s="168"/>
      <c r="E25" s="211">
        <f t="shared" si="0"/>
        <v>0</v>
      </c>
    </row>
    <row r="26" spans="1:5" s="180" customFormat="1" ht="12" customHeight="1" thickBot="1" x14ac:dyDescent="0.25">
      <c r="A26" s="14" t="s">
        <v>97</v>
      </c>
      <c r="B26" s="183" t="s">
        <v>159</v>
      </c>
      <c r="C26" s="170"/>
      <c r="D26" s="170"/>
      <c r="E26" s="211">
        <f t="shared" si="0"/>
        <v>0</v>
      </c>
    </row>
    <row r="27" spans="1:5" s="180" customFormat="1" ht="12" customHeight="1" thickBot="1" x14ac:dyDescent="0.25">
      <c r="A27" s="18" t="s">
        <v>98</v>
      </c>
      <c r="B27" s="19" t="s">
        <v>468</v>
      </c>
      <c r="C27" s="173">
        <f>+C28+C29+C30+C31+C32+C33+C34</f>
        <v>0</v>
      </c>
      <c r="D27" s="173">
        <f>+D28+D29+D30+D31+D32+D33+D34</f>
        <v>0</v>
      </c>
      <c r="E27" s="210">
        <f>+E28+E29+E30+E31+E32+E33+E34</f>
        <v>0</v>
      </c>
    </row>
    <row r="28" spans="1:5" s="180" customFormat="1" ht="12" customHeight="1" x14ac:dyDescent="0.2">
      <c r="A28" s="13" t="s">
        <v>160</v>
      </c>
      <c r="B28" s="181" t="s">
        <v>461</v>
      </c>
      <c r="C28" s="212"/>
      <c r="D28" s="212">
        <f>+D29+D30+D31</f>
        <v>0</v>
      </c>
      <c r="E28" s="211">
        <f t="shared" si="0"/>
        <v>0</v>
      </c>
    </row>
    <row r="29" spans="1:5" s="180" customFormat="1" ht="12" customHeight="1" x14ac:dyDescent="0.2">
      <c r="A29" s="12" t="s">
        <v>161</v>
      </c>
      <c r="B29" s="182" t="s">
        <v>462</v>
      </c>
      <c r="C29" s="168"/>
      <c r="D29" s="168"/>
      <c r="E29" s="211">
        <f t="shared" si="0"/>
        <v>0</v>
      </c>
    </row>
    <row r="30" spans="1:5" s="180" customFormat="1" ht="12" customHeight="1" x14ac:dyDescent="0.2">
      <c r="A30" s="12" t="s">
        <v>162</v>
      </c>
      <c r="B30" s="182" t="s">
        <v>463</v>
      </c>
      <c r="C30" s="168"/>
      <c r="D30" s="168"/>
      <c r="E30" s="211">
        <f t="shared" si="0"/>
        <v>0</v>
      </c>
    </row>
    <row r="31" spans="1:5" s="180" customFormat="1" ht="12" customHeight="1" x14ac:dyDescent="0.2">
      <c r="A31" s="12" t="s">
        <v>163</v>
      </c>
      <c r="B31" s="182" t="s">
        <v>464</v>
      </c>
      <c r="C31" s="168"/>
      <c r="D31" s="168"/>
      <c r="E31" s="211">
        <f t="shared" si="0"/>
        <v>0</v>
      </c>
    </row>
    <row r="32" spans="1:5" s="180" customFormat="1" ht="12" customHeight="1" x14ac:dyDescent="0.2">
      <c r="A32" s="12" t="s">
        <v>465</v>
      </c>
      <c r="B32" s="182" t="s">
        <v>164</v>
      </c>
      <c r="C32" s="168"/>
      <c r="D32" s="168"/>
      <c r="E32" s="211">
        <f t="shared" si="0"/>
        <v>0</v>
      </c>
    </row>
    <row r="33" spans="1:5" s="180" customFormat="1" ht="12" customHeight="1" x14ac:dyDescent="0.2">
      <c r="A33" s="12" t="s">
        <v>466</v>
      </c>
      <c r="B33" s="182" t="s">
        <v>165</v>
      </c>
      <c r="C33" s="168"/>
      <c r="D33" s="168"/>
      <c r="E33" s="211">
        <f t="shared" si="0"/>
        <v>0</v>
      </c>
    </row>
    <row r="34" spans="1:5" s="180" customFormat="1" ht="12" customHeight="1" thickBot="1" x14ac:dyDescent="0.25">
      <c r="A34" s="14" t="s">
        <v>467</v>
      </c>
      <c r="B34" s="183" t="s">
        <v>166</v>
      </c>
      <c r="C34" s="170"/>
      <c r="D34" s="170"/>
      <c r="E34" s="211">
        <f t="shared" si="0"/>
        <v>0</v>
      </c>
    </row>
    <row r="35" spans="1:5" s="180" customFormat="1" ht="12" customHeight="1" thickBot="1" x14ac:dyDescent="0.25">
      <c r="A35" s="18" t="s">
        <v>11</v>
      </c>
      <c r="B35" s="19" t="s">
        <v>326</v>
      </c>
      <c r="C35" s="167">
        <f>SUM(C36:C46)</f>
        <v>0</v>
      </c>
      <c r="D35" s="167">
        <f>SUM(D36:D46)</f>
        <v>0</v>
      </c>
      <c r="E35" s="103">
        <f>SUM(E36:E46)</f>
        <v>0</v>
      </c>
    </row>
    <row r="36" spans="1:5" s="180" customFormat="1" ht="12" customHeight="1" x14ac:dyDescent="0.2">
      <c r="A36" s="13" t="s">
        <v>56</v>
      </c>
      <c r="B36" s="181" t="s">
        <v>169</v>
      </c>
      <c r="C36" s="169"/>
      <c r="D36" s="169"/>
      <c r="E36" s="211">
        <f t="shared" si="0"/>
        <v>0</v>
      </c>
    </row>
    <row r="37" spans="1:5" s="180" customFormat="1" ht="12" customHeight="1" x14ac:dyDescent="0.2">
      <c r="A37" s="12" t="s">
        <v>57</v>
      </c>
      <c r="B37" s="182" t="s">
        <v>170</v>
      </c>
      <c r="C37" s="168"/>
      <c r="D37" s="168"/>
      <c r="E37" s="211">
        <f t="shared" si="0"/>
        <v>0</v>
      </c>
    </row>
    <row r="38" spans="1:5" s="180" customFormat="1" ht="12" customHeight="1" x14ac:dyDescent="0.2">
      <c r="A38" s="12" t="s">
        <v>58</v>
      </c>
      <c r="B38" s="182" t="s">
        <v>171</v>
      </c>
      <c r="C38" s="168"/>
      <c r="D38" s="168"/>
      <c r="E38" s="211">
        <f t="shared" si="0"/>
        <v>0</v>
      </c>
    </row>
    <row r="39" spans="1:5" s="180" customFormat="1" ht="12" customHeight="1" x14ac:dyDescent="0.2">
      <c r="A39" s="12" t="s">
        <v>100</v>
      </c>
      <c r="B39" s="182" t="s">
        <v>172</v>
      </c>
      <c r="C39" s="168"/>
      <c r="D39" s="168"/>
      <c r="E39" s="211">
        <f t="shared" si="0"/>
        <v>0</v>
      </c>
    </row>
    <row r="40" spans="1:5" s="180" customFormat="1" ht="12" customHeight="1" x14ac:dyDescent="0.2">
      <c r="A40" s="12" t="s">
        <v>101</v>
      </c>
      <c r="B40" s="182" t="s">
        <v>173</v>
      </c>
      <c r="C40" s="168"/>
      <c r="D40" s="168"/>
      <c r="E40" s="211">
        <f t="shared" si="0"/>
        <v>0</v>
      </c>
    </row>
    <row r="41" spans="1:5" s="180" customFormat="1" ht="12" customHeight="1" x14ac:dyDescent="0.2">
      <c r="A41" s="12" t="s">
        <v>102</v>
      </c>
      <c r="B41" s="182" t="s">
        <v>174</v>
      </c>
      <c r="C41" s="168"/>
      <c r="D41" s="168"/>
      <c r="E41" s="211">
        <f t="shared" si="0"/>
        <v>0</v>
      </c>
    </row>
    <row r="42" spans="1:5" s="180" customFormat="1" ht="12" customHeight="1" x14ac:dyDescent="0.2">
      <c r="A42" s="12" t="s">
        <v>103</v>
      </c>
      <c r="B42" s="182" t="s">
        <v>175</v>
      </c>
      <c r="C42" s="168"/>
      <c r="D42" s="168"/>
      <c r="E42" s="211">
        <f t="shared" si="0"/>
        <v>0</v>
      </c>
    </row>
    <row r="43" spans="1:5" s="180" customFormat="1" ht="12" customHeight="1" x14ac:dyDescent="0.2">
      <c r="A43" s="12" t="s">
        <v>104</v>
      </c>
      <c r="B43" s="182" t="s">
        <v>176</v>
      </c>
      <c r="C43" s="168"/>
      <c r="D43" s="168"/>
      <c r="E43" s="211">
        <f t="shared" si="0"/>
        <v>0</v>
      </c>
    </row>
    <row r="44" spans="1:5" s="180" customFormat="1" ht="12" customHeight="1" x14ac:dyDescent="0.2">
      <c r="A44" s="12" t="s">
        <v>167</v>
      </c>
      <c r="B44" s="182" t="s">
        <v>177</v>
      </c>
      <c r="C44" s="171"/>
      <c r="D44" s="171"/>
      <c r="E44" s="211">
        <f t="shared" si="0"/>
        <v>0</v>
      </c>
    </row>
    <row r="45" spans="1:5" s="180" customFormat="1" ht="12" customHeight="1" x14ac:dyDescent="0.2">
      <c r="A45" s="14" t="s">
        <v>168</v>
      </c>
      <c r="B45" s="183" t="s">
        <v>328</v>
      </c>
      <c r="C45" s="172"/>
      <c r="D45" s="172"/>
      <c r="E45" s="211">
        <f t="shared" si="0"/>
        <v>0</v>
      </c>
    </row>
    <row r="46" spans="1:5" s="180" customFormat="1" ht="12" customHeight="1" thickBot="1" x14ac:dyDescent="0.25">
      <c r="A46" s="14" t="s">
        <v>327</v>
      </c>
      <c r="B46" s="106" t="s">
        <v>178</v>
      </c>
      <c r="C46" s="172"/>
      <c r="D46" s="172"/>
      <c r="E46" s="211">
        <f t="shared" si="0"/>
        <v>0</v>
      </c>
    </row>
    <row r="47" spans="1:5" s="180" customFormat="1" ht="12" customHeight="1" thickBot="1" x14ac:dyDescent="0.25">
      <c r="A47" s="18" t="s">
        <v>12</v>
      </c>
      <c r="B47" s="19" t="s">
        <v>179</v>
      </c>
      <c r="C47" s="167">
        <f>SUM(C48:C52)</f>
        <v>0</v>
      </c>
      <c r="D47" s="167">
        <f>SUM(D48:D52)</f>
        <v>0</v>
      </c>
      <c r="E47" s="103">
        <f>SUM(E48:E52)</f>
        <v>0</v>
      </c>
    </row>
    <row r="48" spans="1:5" s="180" customFormat="1" ht="12" customHeight="1" x14ac:dyDescent="0.2">
      <c r="A48" s="13" t="s">
        <v>59</v>
      </c>
      <c r="B48" s="181" t="s">
        <v>183</v>
      </c>
      <c r="C48" s="223"/>
      <c r="D48" s="223"/>
      <c r="E48" s="307">
        <f t="shared" si="0"/>
        <v>0</v>
      </c>
    </row>
    <row r="49" spans="1:5" s="180" customFormat="1" ht="12" customHeight="1" x14ac:dyDescent="0.2">
      <c r="A49" s="12" t="s">
        <v>60</v>
      </c>
      <c r="B49" s="182" t="s">
        <v>184</v>
      </c>
      <c r="C49" s="171"/>
      <c r="D49" s="171"/>
      <c r="E49" s="307">
        <f t="shared" si="0"/>
        <v>0</v>
      </c>
    </row>
    <row r="50" spans="1:5" s="180" customFormat="1" ht="12" customHeight="1" x14ac:dyDescent="0.2">
      <c r="A50" s="12" t="s">
        <v>180</v>
      </c>
      <c r="B50" s="182" t="s">
        <v>185</v>
      </c>
      <c r="C50" s="171"/>
      <c r="D50" s="171"/>
      <c r="E50" s="307">
        <f t="shared" si="0"/>
        <v>0</v>
      </c>
    </row>
    <row r="51" spans="1:5" s="180" customFormat="1" ht="12" customHeight="1" x14ac:dyDescent="0.2">
      <c r="A51" s="12" t="s">
        <v>181</v>
      </c>
      <c r="B51" s="182" t="s">
        <v>186</v>
      </c>
      <c r="C51" s="171"/>
      <c r="D51" s="171"/>
      <c r="E51" s="307">
        <f t="shared" si="0"/>
        <v>0</v>
      </c>
    </row>
    <row r="52" spans="1:5" s="180" customFormat="1" ht="12" customHeight="1" thickBot="1" x14ac:dyDescent="0.25">
      <c r="A52" s="14" t="s">
        <v>182</v>
      </c>
      <c r="B52" s="106" t="s">
        <v>187</v>
      </c>
      <c r="C52" s="172"/>
      <c r="D52" s="172"/>
      <c r="E52" s="307">
        <f t="shared" si="0"/>
        <v>0</v>
      </c>
    </row>
    <row r="53" spans="1:5" s="180" customFormat="1" ht="12" customHeight="1" thickBot="1" x14ac:dyDescent="0.25">
      <c r="A53" s="18" t="s">
        <v>105</v>
      </c>
      <c r="B53" s="19" t="s">
        <v>188</v>
      </c>
      <c r="C53" s="167">
        <f>SUM(C54:C56)</f>
        <v>0</v>
      </c>
      <c r="D53" s="167">
        <f>SUM(D54:D56)</f>
        <v>0</v>
      </c>
      <c r="E53" s="103">
        <f>SUM(E54:E56)</f>
        <v>0</v>
      </c>
    </row>
    <row r="54" spans="1:5" s="180" customFormat="1" ht="12" customHeight="1" x14ac:dyDescent="0.2">
      <c r="A54" s="13" t="s">
        <v>61</v>
      </c>
      <c r="B54" s="181" t="s">
        <v>189</v>
      </c>
      <c r="C54" s="169"/>
      <c r="D54" s="169"/>
      <c r="E54" s="211">
        <f t="shared" si="0"/>
        <v>0</v>
      </c>
    </row>
    <row r="55" spans="1:5" s="180" customFormat="1" ht="12" customHeight="1" x14ac:dyDescent="0.2">
      <c r="A55" s="12" t="s">
        <v>62</v>
      </c>
      <c r="B55" s="182" t="s">
        <v>320</v>
      </c>
      <c r="C55" s="168"/>
      <c r="D55" s="168"/>
      <c r="E55" s="211">
        <f t="shared" si="0"/>
        <v>0</v>
      </c>
    </row>
    <row r="56" spans="1:5" s="180" customFormat="1" ht="12" customHeight="1" x14ac:dyDescent="0.2">
      <c r="A56" s="12" t="s">
        <v>192</v>
      </c>
      <c r="B56" s="182" t="s">
        <v>190</v>
      </c>
      <c r="C56" s="168"/>
      <c r="D56" s="168"/>
      <c r="E56" s="211">
        <f t="shared" si="0"/>
        <v>0</v>
      </c>
    </row>
    <row r="57" spans="1:5" s="180" customFormat="1" ht="12" customHeight="1" thickBot="1" x14ac:dyDescent="0.25">
      <c r="A57" s="14" t="s">
        <v>193</v>
      </c>
      <c r="B57" s="106" t="s">
        <v>191</v>
      </c>
      <c r="C57" s="170"/>
      <c r="D57" s="170"/>
      <c r="E57" s="211">
        <f t="shared" si="0"/>
        <v>0</v>
      </c>
    </row>
    <row r="58" spans="1:5" s="180" customFormat="1" ht="12" customHeight="1" thickBot="1" x14ac:dyDescent="0.25">
      <c r="A58" s="18" t="s">
        <v>14</v>
      </c>
      <c r="B58" s="104" t="s">
        <v>194</v>
      </c>
      <c r="C58" s="167">
        <f>SUM(C59:C61)</f>
        <v>0</v>
      </c>
      <c r="D58" s="167">
        <f>SUM(D59:D61)</f>
        <v>0</v>
      </c>
      <c r="E58" s="103">
        <f>SUM(E59:E61)</f>
        <v>0</v>
      </c>
    </row>
    <row r="59" spans="1:5" s="180" customFormat="1" ht="12" customHeight="1" x14ac:dyDescent="0.2">
      <c r="A59" s="13" t="s">
        <v>106</v>
      </c>
      <c r="B59" s="181" t="s">
        <v>196</v>
      </c>
      <c r="C59" s="171"/>
      <c r="D59" s="171"/>
      <c r="E59" s="305">
        <f t="shared" si="0"/>
        <v>0</v>
      </c>
    </row>
    <row r="60" spans="1:5" s="180" customFormat="1" ht="12" customHeight="1" x14ac:dyDescent="0.2">
      <c r="A60" s="12" t="s">
        <v>107</v>
      </c>
      <c r="B60" s="182" t="s">
        <v>321</v>
      </c>
      <c r="C60" s="171"/>
      <c r="D60" s="171"/>
      <c r="E60" s="305">
        <f t="shared" si="0"/>
        <v>0</v>
      </c>
    </row>
    <row r="61" spans="1:5" s="180" customFormat="1" ht="12" customHeight="1" x14ac:dyDescent="0.2">
      <c r="A61" s="12" t="s">
        <v>127</v>
      </c>
      <c r="B61" s="182" t="s">
        <v>197</v>
      </c>
      <c r="C61" s="171"/>
      <c r="D61" s="171"/>
      <c r="E61" s="305">
        <f t="shared" si="0"/>
        <v>0</v>
      </c>
    </row>
    <row r="62" spans="1:5" s="180" customFormat="1" ht="12" customHeight="1" thickBot="1" x14ac:dyDescent="0.25">
      <c r="A62" s="14" t="s">
        <v>195</v>
      </c>
      <c r="B62" s="106" t="s">
        <v>198</v>
      </c>
      <c r="C62" s="171"/>
      <c r="D62" s="171"/>
      <c r="E62" s="305">
        <f t="shared" si="0"/>
        <v>0</v>
      </c>
    </row>
    <row r="63" spans="1:5" s="180" customFormat="1" ht="12" customHeight="1" thickBot="1" x14ac:dyDescent="0.25">
      <c r="A63" s="236" t="s">
        <v>368</v>
      </c>
      <c r="B63" s="19" t="s">
        <v>199</v>
      </c>
      <c r="C63" s="173">
        <f>+C6+C13+C20+C27+C35+C47+C53+C58</f>
        <v>0</v>
      </c>
      <c r="D63" s="173">
        <f>+D6+D13+D20+D27+D35+D47+D53+D58</f>
        <v>0</v>
      </c>
      <c r="E63" s="210">
        <f>+E6+E13+E20+E27+E35+E47+E53+E58</f>
        <v>0</v>
      </c>
    </row>
    <row r="64" spans="1:5" s="180" customFormat="1" ht="12" customHeight="1" thickBot="1" x14ac:dyDescent="0.25">
      <c r="A64" s="224" t="s">
        <v>200</v>
      </c>
      <c r="B64" s="104" t="s">
        <v>201</v>
      </c>
      <c r="C64" s="167">
        <f>SUM(C65:C67)</f>
        <v>0</v>
      </c>
      <c r="D64" s="167">
        <f>SUM(D65:D67)</f>
        <v>0</v>
      </c>
      <c r="E64" s="103">
        <f>SUM(E65:E67)</f>
        <v>0</v>
      </c>
    </row>
    <row r="65" spans="1:5" s="180" customFormat="1" ht="12" customHeight="1" x14ac:dyDescent="0.2">
      <c r="A65" s="13" t="s">
        <v>232</v>
      </c>
      <c r="B65" s="181" t="s">
        <v>202</v>
      </c>
      <c r="C65" s="171"/>
      <c r="D65" s="171"/>
      <c r="E65" s="305">
        <f t="shared" ref="E65:E86" si="1">C65+D65</f>
        <v>0</v>
      </c>
    </row>
    <row r="66" spans="1:5" s="180" customFormat="1" ht="12" customHeight="1" x14ac:dyDescent="0.2">
      <c r="A66" s="12" t="s">
        <v>241</v>
      </c>
      <c r="B66" s="182" t="s">
        <v>203</v>
      </c>
      <c r="C66" s="171"/>
      <c r="D66" s="171"/>
      <c r="E66" s="305">
        <f t="shared" si="1"/>
        <v>0</v>
      </c>
    </row>
    <row r="67" spans="1:5" s="180" customFormat="1" ht="12" customHeight="1" thickBot="1" x14ac:dyDescent="0.25">
      <c r="A67" s="14" t="s">
        <v>242</v>
      </c>
      <c r="B67" s="232" t="s">
        <v>353</v>
      </c>
      <c r="C67" s="171"/>
      <c r="D67" s="171"/>
      <c r="E67" s="305">
        <f t="shared" si="1"/>
        <v>0</v>
      </c>
    </row>
    <row r="68" spans="1:5" s="180" customFormat="1" ht="12" customHeight="1" thickBot="1" x14ac:dyDescent="0.25">
      <c r="A68" s="224" t="s">
        <v>205</v>
      </c>
      <c r="B68" s="104" t="s">
        <v>206</v>
      </c>
      <c r="C68" s="167">
        <f>SUM(C69:C72)</f>
        <v>0</v>
      </c>
      <c r="D68" s="167">
        <f>SUM(D69:D72)</f>
        <v>0</v>
      </c>
      <c r="E68" s="103">
        <f>SUM(E69:E72)</f>
        <v>0</v>
      </c>
    </row>
    <row r="69" spans="1:5" s="180" customFormat="1" ht="12" customHeight="1" x14ac:dyDescent="0.2">
      <c r="A69" s="13" t="s">
        <v>84</v>
      </c>
      <c r="B69" s="181" t="s">
        <v>207</v>
      </c>
      <c r="C69" s="171"/>
      <c r="D69" s="171"/>
      <c r="E69" s="305">
        <f t="shared" si="1"/>
        <v>0</v>
      </c>
    </row>
    <row r="70" spans="1:5" s="180" customFormat="1" ht="12" customHeight="1" x14ac:dyDescent="0.2">
      <c r="A70" s="12" t="s">
        <v>85</v>
      </c>
      <c r="B70" s="182" t="s">
        <v>208</v>
      </c>
      <c r="C70" s="171"/>
      <c r="D70" s="171"/>
      <c r="E70" s="305">
        <f t="shared" si="1"/>
        <v>0</v>
      </c>
    </row>
    <row r="71" spans="1:5" s="180" customFormat="1" ht="12" customHeight="1" x14ac:dyDescent="0.2">
      <c r="A71" s="12" t="s">
        <v>233</v>
      </c>
      <c r="B71" s="182" t="s">
        <v>209</v>
      </c>
      <c r="C71" s="171"/>
      <c r="D71" s="171"/>
      <c r="E71" s="305">
        <f t="shared" si="1"/>
        <v>0</v>
      </c>
    </row>
    <row r="72" spans="1:5" s="180" customFormat="1" ht="12" customHeight="1" thickBot="1" x14ac:dyDescent="0.25">
      <c r="A72" s="14" t="s">
        <v>234</v>
      </c>
      <c r="B72" s="106" t="s">
        <v>210</v>
      </c>
      <c r="C72" s="171"/>
      <c r="D72" s="171"/>
      <c r="E72" s="305">
        <f t="shared" si="1"/>
        <v>0</v>
      </c>
    </row>
    <row r="73" spans="1:5" s="180" customFormat="1" ht="12" customHeight="1" thickBot="1" x14ac:dyDescent="0.25">
      <c r="A73" s="224" t="s">
        <v>211</v>
      </c>
      <c r="B73" s="104" t="s">
        <v>212</v>
      </c>
      <c r="C73" s="167">
        <f>SUM(C74:C75)</f>
        <v>0</v>
      </c>
      <c r="D73" s="167">
        <f>SUM(D74:D75)</f>
        <v>0</v>
      </c>
      <c r="E73" s="103">
        <f>SUM(E74:E75)</f>
        <v>0</v>
      </c>
    </row>
    <row r="74" spans="1:5" s="180" customFormat="1" ht="12" customHeight="1" x14ac:dyDescent="0.2">
      <c r="A74" s="13" t="s">
        <v>235</v>
      </c>
      <c r="B74" s="181" t="s">
        <v>213</v>
      </c>
      <c r="C74" s="171"/>
      <c r="D74" s="171"/>
      <c r="E74" s="305">
        <f t="shared" si="1"/>
        <v>0</v>
      </c>
    </row>
    <row r="75" spans="1:5" s="180" customFormat="1" ht="12" customHeight="1" thickBot="1" x14ac:dyDescent="0.25">
      <c r="A75" s="14" t="s">
        <v>236</v>
      </c>
      <c r="B75" s="106" t="s">
        <v>214</v>
      </c>
      <c r="C75" s="171"/>
      <c r="D75" s="171"/>
      <c r="E75" s="305">
        <f t="shared" si="1"/>
        <v>0</v>
      </c>
    </row>
    <row r="76" spans="1:5" s="180" customFormat="1" ht="12" customHeight="1" thickBot="1" x14ac:dyDescent="0.25">
      <c r="A76" s="224" t="s">
        <v>215</v>
      </c>
      <c r="B76" s="104" t="s">
        <v>216</v>
      </c>
      <c r="C76" s="167">
        <f>SUM(C77:C79)</f>
        <v>0</v>
      </c>
      <c r="D76" s="167">
        <f>SUM(D77:D79)</f>
        <v>0</v>
      </c>
      <c r="E76" s="103">
        <f>SUM(E77:E79)</f>
        <v>0</v>
      </c>
    </row>
    <row r="77" spans="1:5" s="180" customFormat="1" ht="12" customHeight="1" x14ac:dyDescent="0.2">
      <c r="A77" s="13" t="s">
        <v>237</v>
      </c>
      <c r="B77" s="181" t="s">
        <v>217</v>
      </c>
      <c r="C77" s="171"/>
      <c r="D77" s="171"/>
      <c r="E77" s="305">
        <f t="shared" si="1"/>
        <v>0</v>
      </c>
    </row>
    <row r="78" spans="1:5" s="180" customFormat="1" ht="12" customHeight="1" x14ac:dyDescent="0.2">
      <c r="A78" s="12" t="s">
        <v>238</v>
      </c>
      <c r="B78" s="182" t="s">
        <v>218</v>
      </c>
      <c r="C78" s="171"/>
      <c r="D78" s="171"/>
      <c r="E78" s="305">
        <f t="shared" si="1"/>
        <v>0</v>
      </c>
    </row>
    <row r="79" spans="1:5" s="180" customFormat="1" ht="12" customHeight="1" thickBot="1" x14ac:dyDescent="0.25">
      <c r="A79" s="14" t="s">
        <v>239</v>
      </c>
      <c r="B79" s="106" t="s">
        <v>219</v>
      </c>
      <c r="C79" s="171"/>
      <c r="D79" s="171"/>
      <c r="E79" s="305">
        <f t="shared" si="1"/>
        <v>0</v>
      </c>
    </row>
    <row r="80" spans="1:5" s="180" customFormat="1" ht="12" customHeight="1" thickBot="1" x14ac:dyDescent="0.25">
      <c r="A80" s="224" t="s">
        <v>220</v>
      </c>
      <c r="B80" s="104" t="s">
        <v>240</v>
      </c>
      <c r="C80" s="167">
        <f>SUM(C81:C84)</f>
        <v>0</v>
      </c>
      <c r="D80" s="167">
        <f>SUM(D81:D84)</f>
        <v>0</v>
      </c>
      <c r="E80" s="103">
        <f>SUM(E81:E84)</f>
        <v>0</v>
      </c>
    </row>
    <row r="81" spans="1:5" s="180" customFormat="1" ht="12" customHeight="1" x14ac:dyDescent="0.2">
      <c r="A81" s="185" t="s">
        <v>221</v>
      </c>
      <c r="B81" s="181" t="s">
        <v>222</v>
      </c>
      <c r="C81" s="171"/>
      <c r="D81" s="171"/>
      <c r="E81" s="305">
        <f t="shared" si="1"/>
        <v>0</v>
      </c>
    </row>
    <row r="82" spans="1:5" s="180" customFormat="1" ht="12" customHeight="1" x14ac:dyDescent="0.2">
      <c r="A82" s="186" t="s">
        <v>223</v>
      </c>
      <c r="B82" s="182" t="s">
        <v>224</v>
      </c>
      <c r="C82" s="171"/>
      <c r="D82" s="171"/>
      <c r="E82" s="305">
        <f t="shared" si="1"/>
        <v>0</v>
      </c>
    </row>
    <row r="83" spans="1:5" s="180" customFormat="1" ht="12" customHeight="1" x14ac:dyDescent="0.2">
      <c r="A83" s="186" t="s">
        <v>225</v>
      </c>
      <c r="B83" s="182" t="s">
        <v>226</v>
      </c>
      <c r="C83" s="171"/>
      <c r="D83" s="171"/>
      <c r="E83" s="305">
        <f t="shared" si="1"/>
        <v>0</v>
      </c>
    </row>
    <row r="84" spans="1:5" s="180" customFormat="1" ht="12" customHeight="1" thickBot="1" x14ac:dyDescent="0.25">
      <c r="A84" s="187" t="s">
        <v>227</v>
      </c>
      <c r="B84" s="106" t="s">
        <v>228</v>
      </c>
      <c r="C84" s="171"/>
      <c r="D84" s="171"/>
      <c r="E84" s="305">
        <f t="shared" si="1"/>
        <v>0</v>
      </c>
    </row>
    <row r="85" spans="1:5" s="180" customFormat="1" ht="12" customHeight="1" thickBot="1" x14ac:dyDescent="0.25">
      <c r="A85" s="224" t="s">
        <v>229</v>
      </c>
      <c r="B85" s="104" t="s">
        <v>367</v>
      </c>
      <c r="C85" s="226"/>
      <c r="D85" s="226"/>
      <c r="E85" s="103">
        <f t="shared" si="1"/>
        <v>0</v>
      </c>
    </row>
    <row r="86" spans="1:5" s="180" customFormat="1" ht="13.5" customHeight="1" thickBot="1" x14ac:dyDescent="0.25">
      <c r="A86" s="224" t="s">
        <v>231</v>
      </c>
      <c r="B86" s="104" t="s">
        <v>230</v>
      </c>
      <c r="C86" s="226"/>
      <c r="D86" s="226"/>
      <c r="E86" s="103">
        <f t="shared" si="1"/>
        <v>0</v>
      </c>
    </row>
    <row r="87" spans="1:5" s="180" customFormat="1" ht="15.75" customHeight="1" thickBot="1" x14ac:dyDescent="0.25">
      <c r="A87" s="224" t="s">
        <v>243</v>
      </c>
      <c r="B87" s="188" t="s">
        <v>370</v>
      </c>
      <c r="C87" s="173">
        <f>+C64+C68+C73+C76+C80+C86+C85</f>
        <v>0</v>
      </c>
      <c r="D87" s="173">
        <f>+D64+D68+D73+D76+D80+D86+D85</f>
        <v>0</v>
      </c>
      <c r="E87" s="210">
        <f>+E64+E68+E73+E76+E80+E86+E85</f>
        <v>0</v>
      </c>
    </row>
    <row r="88" spans="1:5" s="180" customFormat="1" ht="25.5" customHeight="1" thickBot="1" x14ac:dyDescent="0.25">
      <c r="A88" s="225" t="s">
        <v>369</v>
      </c>
      <c r="B88" s="189" t="s">
        <v>371</v>
      </c>
      <c r="C88" s="173">
        <f>+C63+C87</f>
        <v>0</v>
      </c>
      <c r="D88" s="173">
        <f>+D63+D87</f>
        <v>0</v>
      </c>
      <c r="E88" s="348">
        <f>+E63+E87</f>
        <v>0</v>
      </c>
    </row>
    <row r="89" spans="1:5" s="180" customFormat="1" ht="83.25" customHeight="1" x14ac:dyDescent="0.2">
      <c r="A89" s="3"/>
      <c r="B89" s="4"/>
      <c r="C89" s="108"/>
    </row>
    <row r="90" spans="1:5" ht="16.5" customHeight="1" x14ac:dyDescent="0.25">
      <c r="A90" s="354" t="s">
        <v>35</v>
      </c>
      <c r="B90" s="354"/>
      <c r="C90" s="354"/>
      <c r="D90" s="354"/>
      <c r="E90" s="354"/>
    </row>
    <row r="91" spans="1:5" s="190" customFormat="1" ht="16.5" customHeight="1" thickBot="1" x14ac:dyDescent="0.3">
      <c r="A91" s="356" t="s">
        <v>87</v>
      </c>
      <c r="B91" s="356"/>
      <c r="C91" s="65"/>
      <c r="E91" s="65" t="str">
        <f>E2</f>
        <v>Forintban!</v>
      </c>
    </row>
    <row r="92" spans="1:5" x14ac:dyDescent="0.25">
      <c r="A92" s="357" t="s">
        <v>51</v>
      </c>
      <c r="B92" s="359" t="s">
        <v>414</v>
      </c>
      <c r="C92" s="350" t="str">
        <f>+CONCATENATE(LEFT(ÖSSZEFÜGGÉSEK!A6,4),". évi")</f>
        <v>2017. évi</v>
      </c>
      <c r="D92" s="351"/>
      <c r="E92" s="352"/>
    </row>
    <row r="93" spans="1:5" ht="24.75" thickBot="1" x14ac:dyDescent="0.3">
      <c r="A93" s="358"/>
      <c r="B93" s="360"/>
      <c r="C93" s="252" t="s">
        <v>413</v>
      </c>
      <c r="D93" s="250" t="s">
        <v>471</v>
      </c>
      <c r="E93" s="251" t="str">
        <f>+CONCATENATE(LEFT(ÖSSZEFÜGGÉSEK!A6,4),".12.31",CHAR(10),"Módosítás utáni")</f>
        <v>2017.12.31
Módosítás utáni</v>
      </c>
    </row>
    <row r="94" spans="1:5" s="179" customFormat="1" ht="12" customHeight="1" thickBot="1" x14ac:dyDescent="0.25">
      <c r="A94" s="25" t="s">
        <v>379</v>
      </c>
      <c r="B94" s="26" t="s">
        <v>380</v>
      </c>
      <c r="C94" s="26" t="s">
        <v>381</v>
      </c>
      <c r="D94" s="26" t="s">
        <v>383</v>
      </c>
      <c r="E94" s="323" t="s">
        <v>487</v>
      </c>
    </row>
    <row r="95" spans="1:5" ht="12" customHeight="1" thickBot="1" x14ac:dyDescent="0.3">
      <c r="A95" s="20" t="s">
        <v>7</v>
      </c>
      <c r="B95" s="24" t="s">
        <v>329</v>
      </c>
      <c r="C95" s="166">
        <f>C96+C97+C98+C99+C100+C113</f>
        <v>0</v>
      </c>
      <c r="D95" s="166">
        <f>D96+D97+D98+D99+D100+D113</f>
        <v>0</v>
      </c>
      <c r="E95" s="239">
        <f>E96+E97+E98+E99+E100+E113</f>
        <v>0</v>
      </c>
    </row>
    <row r="96" spans="1:5" ht="12" customHeight="1" x14ac:dyDescent="0.25">
      <c r="A96" s="15" t="s">
        <v>63</v>
      </c>
      <c r="B96" s="8" t="s">
        <v>36</v>
      </c>
      <c r="C96" s="243"/>
      <c r="D96" s="243"/>
      <c r="E96" s="308">
        <f t="shared" ref="E96:E129" si="2">C96+D96</f>
        <v>0</v>
      </c>
    </row>
    <row r="97" spans="1:5" ht="12" customHeight="1" x14ac:dyDescent="0.25">
      <c r="A97" s="12" t="s">
        <v>64</v>
      </c>
      <c r="B97" s="6" t="s">
        <v>108</v>
      </c>
      <c r="C97" s="168"/>
      <c r="D97" s="168"/>
      <c r="E97" s="303">
        <f t="shared" si="2"/>
        <v>0</v>
      </c>
    </row>
    <row r="98" spans="1:5" ht="12" customHeight="1" x14ac:dyDescent="0.25">
      <c r="A98" s="12" t="s">
        <v>65</v>
      </c>
      <c r="B98" s="6" t="s">
        <v>82</v>
      </c>
      <c r="C98" s="170"/>
      <c r="D98" s="170"/>
      <c r="E98" s="304">
        <f t="shared" si="2"/>
        <v>0</v>
      </c>
    </row>
    <row r="99" spans="1:5" ht="12" customHeight="1" x14ac:dyDescent="0.25">
      <c r="A99" s="12" t="s">
        <v>66</v>
      </c>
      <c r="B99" s="9" t="s">
        <v>109</v>
      </c>
      <c r="C99" s="170"/>
      <c r="D99" s="170"/>
      <c r="E99" s="304">
        <f t="shared" si="2"/>
        <v>0</v>
      </c>
    </row>
    <row r="100" spans="1:5" ht="12" customHeight="1" x14ac:dyDescent="0.25">
      <c r="A100" s="12" t="s">
        <v>74</v>
      </c>
      <c r="B100" s="17" t="s">
        <v>110</v>
      </c>
      <c r="C100" s="170"/>
      <c r="D100" s="170"/>
      <c r="E100" s="304">
        <f t="shared" si="2"/>
        <v>0</v>
      </c>
    </row>
    <row r="101" spans="1:5" ht="12" customHeight="1" x14ac:dyDescent="0.25">
      <c r="A101" s="12" t="s">
        <v>67</v>
      </c>
      <c r="B101" s="6" t="s">
        <v>334</v>
      </c>
      <c r="C101" s="170"/>
      <c r="D101" s="170"/>
      <c r="E101" s="304">
        <f t="shared" si="2"/>
        <v>0</v>
      </c>
    </row>
    <row r="102" spans="1:5" ht="12" customHeight="1" x14ac:dyDescent="0.25">
      <c r="A102" s="12" t="s">
        <v>68</v>
      </c>
      <c r="B102" s="69" t="s">
        <v>333</v>
      </c>
      <c r="C102" s="170"/>
      <c r="D102" s="170"/>
      <c r="E102" s="304">
        <f t="shared" si="2"/>
        <v>0</v>
      </c>
    </row>
    <row r="103" spans="1:5" ht="12" customHeight="1" x14ac:dyDescent="0.25">
      <c r="A103" s="12" t="s">
        <v>75</v>
      </c>
      <c r="B103" s="69" t="s">
        <v>332</v>
      </c>
      <c r="C103" s="170"/>
      <c r="D103" s="170"/>
      <c r="E103" s="304">
        <f t="shared" si="2"/>
        <v>0</v>
      </c>
    </row>
    <row r="104" spans="1:5" ht="12" customHeight="1" x14ac:dyDescent="0.25">
      <c r="A104" s="12" t="s">
        <v>76</v>
      </c>
      <c r="B104" s="67" t="s">
        <v>246</v>
      </c>
      <c r="C104" s="170"/>
      <c r="D104" s="170"/>
      <c r="E104" s="304">
        <f t="shared" si="2"/>
        <v>0</v>
      </c>
    </row>
    <row r="105" spans="1:5" ht="12" customHeight="1" x14ac:dyDescent="0.25">
      <c r="A105" s="12" t="s">
        <v>77</v>
      </c>
      <c r="B105" s="68" t="s">
        <v>247</v>
      </c>
      <c r="C105" s="170"/>
      <c r="D105" s="170"/>
      <c r="E105" s="304">
        <f t="shared" si="2"/>
        <v>0</v>
      </c>
    </row>
    <row r="106" spans="1:5" ht="12" customHeight="1" x14ac:dyDescent="0.25">
      <c r="A106" s="12" t="s">
        <v>78</v>
      </c>
      <c r="B106" s="68" t="s">
        <v>248</v>
      </c>
      <c r="C106" s="170"/>
      <c r="D106" s="170"/>
      <c r="E106" s="304">
        <f t="shared" si="2"/>
        <v>0</v>
      </c>
    </row>
    <row r="107" spans="1:5" ht="12" customHeight="1" x14ac:dyDescent="0.25">
      <c r="A107" s="12" t="s">
        <v>80</v>
      </c>
      <c r="B107" s="67" t="s">
        <v>249</v>
      </c>
      <c r="C107" s="170"/>
      <c r="D107" s="170"/>
      <c r="E107" s="304">
        <f t="shared" si="2"/>
        <v>0</v>
      </c>
    </row>
    <row r="108" spans="1:5" ht="12" customHeight="1" x14ac:dyDescent="0.25">
      <c r="A108" s="12" t="s">
        <v>111</v>
      </c>
      <c r="B108" s="67" t="s">
        <v>250</v>
      </c>
      <c r="C108" s="170"/>
      <c r="D108" s="170"/>
      <c r="E108" s="304">
        <f t="shared" si="2"/>
        <v>0</v>
      </c>
    </row>
    <row r="109" spans="1:5" ht="12" customHeight="1" x14ac:dyDescent="0.25">
      <c r="A109" s="12" t="s">
        <v>244</v>
      </c>
      <c r="B109" s="68" t="s">
        <v>251</v>
      </c>
      <c r="C109" s="170"/>
      <c r="D109" s="170"/>
      <c r="E109" s="304">
        <f t="shared" si="2"/>
        <v>0</v>
      </c>
    </row>
    <row r="110" spans="1:5" ht="12" customHeight="1" x14ac:dyDescent="0.25">
      <c r="A110" s="11" t="s">
        <v>245</v>
      </c>
      <c r="B110" s="69" t="s">
        <v>252</v>
      </c>
      <c r="C110" s="170"/>
      <c r="D110" s="170"/>
      <c r="E110" s="304">
        <f t="shared" si="2"/>
        <v>0</v>
      </c>
    </row>
    <row r="111" spans="1:5" ht="12" customHeight="1" x14ac:dyDescent="0.25">
      <c r="A111" s="12" t="s">
        <v>330</v>
      </c>
      <c r="B111" s="69" t="s">
        <v>253</v>
      </c>
      <c r="C111" s="170"/>
      <c r="D111" s="170"/>
      <c r="E111" s="304">
        <f t="shared" si="2"/>
        <v>0</v>
      </c>
    </row>
    <row r="112" spans="1:5" ht="12" customHeight="1" x14ac:dyDescent="0.25">
      <c r="A112" s="14" t="s">
        <v>331</v>
      </c>
      <c r="B112" s="69" t="s">
        <v>254</v>
      </c>
      <c r="C112" s="170"/>
      <c r="D112" s="170"/>
      <c r="E112" s="304">
        <f t="shared" si="2"/>
        <v>0</v>
      </c>
    </row>
    <row r="113" spans="1:5" ht="12" customHeight="1" x14ac:dyDescent="0.25">
      <c r="A113" s="12" t="s">
        <v>335</v>
      </c>
      <c r="B113" s="9" t="s">
        <v>37</v>
      </c>
      <c r="C113" s="168"/>
      <c r="D113" s="168"/>
      <c r="E113" s="303">
        <f t="shared" si="2"/>
        <v>0</v>
      </c>
    </row>
    <row r="114" spans="1:5" ht="12" customHeight="1" x14ac:dyDescent="0.25">
      <c r="A114" s="12" t="s">
        <v>336</v>
      </c>
      <c r="B114" s="6" t="s">
        <v>338</v>
      </c>
      <c r="C114" s="168"/>
      <c r="D114" s="168"/>
      <c r="E114" s="303">
        <f t="shared" si="2"/>
        <v>0</v>
      </c>
    </row>
    <row r="115" spans="1:5" ht="12" customHeight="1" thickBot="1" x14ac:dyDescent="0.3">
      <c r="A115" s="16" t="s">
        <v>337</v>
      </c>
      <c r="B115" s="235" t="s">
        <v>339</v>
      </c>
      <c r="C115" s="244"/>
      <c r="D115" s="244"/>
      <c r="E115" s="309">
        <f t="shared" si="2"/>
        <v>0</v>
      </c>
    </row>
    <row r="116" spans="1:5" ht="12" customHeight="1" thickBot="1" x14ac:dyDescent="0.3">
      <c r="A116" s="233" t="s">
        <v>8</v>
      </c>
      <c r="B116" s="234" t="s">
        <v>255</v>
      </c>
      <c r="C116" s="245">
        <f>+C117+C119+C121</f>
        <v>0</v>
      </c>
      <c r="D116" s="167">
        <f>+D117+D119+D121</f>
        <v>0</v>
      </c>
      <c r="E116" s="240">
        <f>+E117+E119+E121</f>
        <v>0</v>
      </c>
    </row>
    <row r="117" spans="1:5" ht="12" customHeight="1" x14ac:dyDescent="0.25">
      <c r="A117" s="13" t="s">
        <v>69</v>
      </c>
      <c r="B117" s="6" t="s">
        <v>126</v>
      </c>
      <c r="C117" s="169"/>
      <c r="D117" s="255"/>
      <c r="E117" s="211">
        <f t="shared" si="2"/>
        <v>0</v>
      </c>
    </row>
    <row r="118" spans="1:5" ht="12" customHeight="1" x14ac:dyDescent="0.25">
      <c r="A118" s="13" t="s">
        <v>70</v>
      </c>
      <c r="B118" s="10" t="s">
        <v>259</v>
      </c>
      <c r="C118" s="169"/>
      <c r="D118" s="255"/>
      <c r="E118" s="211">
        <f t="shared" si="2"/>
        <v>0</v>
      </c>
    </row>
    <row r="119" spans="1:5" ht="12" customHeight="1" x14ac:dyDescent="0.25">
      <c r="A119" s="13" t="s">
        <v>71</v>
      </c>
      <c r="B119" s="10" t="s">
        <v>112</v>
      </c>
      <c r="C119" s="168"/>
      <c r="D119" s="256"/>
      <c r="E119" s="303">
        <f t="shared" si="2"/>
        <v>0</v>
      </c>
    </row>
    <row r="120" spans="1:5" ht="12" customHeight="1" x14ac:dyDescent="0.25">
      <c r="A120" s="13" t="s">
        <v>72</v>
      </c>
      <c r="B120" s="10" t="s">
        <v>260</v>
      </c>
      <c r="C120" s="168"/>
      <c r="D120" s="256"/>
      <c r="E120" s="303">
        <f t="shared" si="2"/>
        <v>0</v>
      </c>
    </row>
    <row r="121" spans="1:5" ht="12" customHeight="1" x14ac:dyDescent="0.25">
      <c r="A121" s="13" t="s">
        <v>73</v>
      </c>
      <c r="B121" s="106" t="s">
        <v>128</v>
      </c>
      <c r="C121" s="168"/>
      <c r="D121" s="256"/>
      <c r="E121" s="303">
        <f t="shared" si="2"/>
        <v>0</v>
      </c>
    </row>
    <row r="122" spans="1:5" ht="12" customHeight="1" x14ac:dyDescent="0.25">
      <c r="A122" s="13" t="s">
        <v>79</v>
      </c>
      <c r="B122" s="105" t="s">
        <v>322</v>
      </c>
      <c r="C122" s="168"/>
      <c r="D122" s="256"/>
      <c r="E122" s="303">
        <f t="shared" si="2"/>
        <v>0</v>
      </c>
    </row>
    <row r="123" spans="1:5" ht="12" customHeight="1" x14ac:dyDescent="0.25">
      <c r="A123" s="13" t="s">
        <v>81</v>
      </c>
      <c r="B123" s="177" t="s">
        <v>265</v>
      </c>
      <c r="C123" s="168"/>
      <c r="D123" s="256"/>
      <c r="E123" s="303">
        <f t="shared" si="2"/>
        <v>0</v>
      </c>
    </row>
    <row r="124" spans="1:5" ht="22.5" x14ac:dyDescent="0.25">
      <c r="A124" s="13" t="s">
        <v>113</v>
      </c>
      <c r="B124" s="68" t="s">
        <v>248</v>
      </c>
      <c r="C124" s="168"/>
      <c r="D124" s="256"/>
      <c r="E124" s="303">
        <f t="shared" si="2"/>
        <v>0</v>
      </c>
    </row>
    <row r="125" spans="1:5" ht="12" customHeight="1" x14ac:dyDescent="0.25">
      <c r="A125" s="13" t="s">
        <v>114</v>
      </c>
      <c r="B125" s="68" t="s">
        <v>264</v>
      </c>
      <c r="C125" s="168"/>
      <c r="D125" s="256"/>
      <c r="E125" s="303">
        <f t="shared" si="2"/>
        <v>0</v>
      </c>
    </row>
    <row r="126" spans="1:5" ht="12" customHeight="1" x14ac:dyDescent="0.25">
      <c r="A126" s="13" t="s">
        <v>115</v>
      </c>
      <c r="B126" s="68" t="s">
        <v>263</v>
      </c>
      <c r="C126" s="168"/>
      <c r="D126" s="256"/>
      <c r="E126" s="303">
        <f t="shared" si="2"/>
        <v>0</v>
      </c>
    </row>
    <row r="127" spans="1:5" ht="12" customHeight="1" x14ac:dyDescent="0.25">
      <c r="A127" s="13" t="s">
        <v>256</v>
      </c>
      <c r="B127" s="68" t="s">
        <v>251</v>
      </c>
      <c r="C127" s="168"/>
      <c r="D127" s="256"/>
      <c r="E127" s="303">
        <f t="shared" si="2"/>
        <v>0</v>
      </c>
    </row>
    <row r="128" spans="1:5" ht="12" customHeight="1" x14ac:dyDescent="0.25">
      <c r="A128" s="13" t="s">
        <v>257</v>
      </c>
      <c r="B128" s="68" t="s">
        <v>262</v>
      </c>
      <c r="C128" s="168"/>
      <c r="D128" s="256"/>
      <c r="E128" s="303">
        <f t="shared" si="2"/>
        <v>0</v>
      </c>
    </row>
    <row r="129" spans="1:5" ht="23.25" thickBot="1" x14ac:dyDescent="0.3">
      <c r="A129" s="11" t="s">
        <v>258</v>
      </c>
      <c r="B129" s="68" t="s">
        <v>261</v>
      </c>
      <c r="C129" s="170"/>
      <c r="D129" s="257"/>
      <c r="E129" s="304">
        <f t="shared" si="2"/>
        <v>0</v>
      </c>
    </row>
    <row r="130" spans="1:5" ht="12" customHeight="1" thickBot="1" x14ac:dyDescent="0.3">
      <c r="A130" s="18" t="s">
        <v>9</v>
      </c>
      <c r="B130" s="61" t="s">
        <v>340</v>
      </c>
      <c r="C130" s="167">
        <f>+C95+C116</f>
        <v>0</v>
      </c>
      <c r="D130" s="254">
        <f>+D95+D116</f>
        <v>0</v>
      </c>
      <c r="E130" s="103">
        <f>+E95+E116</f>
        <v>0</v>
      </c>
    </row>
    <row r="131" spans="1:5" ht="12" customHeight="1" thickBot="1" x14ac:dyDescent="0.3">
      <c r="A131" s="18" t="s">
        <v>10</v>
      </c>
      <c r="B131" s="61" t="s">
        <v>415</v>
      </c>
      <c r="C131" s="167">
        <f>+C132+C133+C134</f>
        <v>0</v>
      </c>
      <c r="D131" s="254">
        <f>+D132+D133+D134</f>
        <v>0</v>
      </c>
      <c r="E131" s="103">
        <f>+E132+E133+E134</f>
        <v>0</v>
      </c>
    </row>
    <row r="132" spans="1:5" ht="12" customHeight="1" x14ac:dyDescent="0.25">
      <c r="A132" s="13" t="s">
        <v>160</v>
      </c>
      <c r="B132" s="10" t="s">
        <v>348</v>
      </c>
      <c r="C132" s="168"/>
      <c r="D132" s="256"/>
      <c r="E132" s="303">
        <f t="shared" ref="E132:E154" si="3">C132+D132</f>
        <v>0</v>
      </c>
    </row>
    <row r="133" spans="1:5" ht="12" customHeight="1" x14ac:dyDescent="0.25">
      <c r="A133" s="13" t="s">
        <v>161</v>
      </c>
      <c r="B133" s="10" t="s">
        <v>349</v>
      </c>
      <c r="C133" s="168"/>
      <c r="D133" s="256"/>
      <c r="E133" s="303">
        <f t="shared" si="3"/>
        <v>0</v>
      </c>
    </row>
    <row r="134" spans="1:5" ht="12" customHeight="1" thickBot="1" x14ac:dyDescent="0.3">
      <c r="A134" s="11" t="s">
        <v>162</v>
      </c>
      <c r="B134" s="10" t="s">
        <v>350</v>
      </c>
      <c r="C134" s="168"/>
      <c r="D134" s="256"/>
      <c r="E134" s="303">
        <f t="shared" si="3"/>
        <v>0</v>
      </c>
    </row>
    <row r="135" spans="1:5" ht="12" customHeight="1" thickBot="1" x14ac:dyDescent="0.3">
      <c r="A135" s="18" t="s">
        <v>11</v>
      </c>
      <c r="B135" s="61" t="s">
        <v>342</v>
      </c>
      <c r="C135" s="167">
        <f>SUM(C136:C141)</f>
        <v>0</v>
      </c>
      <c r="D135" s="254">
        <f>SUM(D136:D141)</f>
        <v>0</v>
      </c>
      <c r="E135" s="103">
        <f>SUM(E136:E141)</f>
        <v>0</v>
      </c>
    </row>
    <row r="136" spans="1:5" ht="12" customHeight="1" x14ac:dyDescent="0.25">
      <c r="A136" s="13" t="s">
        <v>56</v>
      </c>
      <c r="B136" s="7" t="s">
        <v>351</v>
      </c>
      <c r="C136" s="168"/>
      <c r="D136" s="256"/>
      <c r="E136" s="303">
        <f t="shared" si="3"/>
        <v>0</v>
      </c>
    </row>
    <row r="137" spans="1:5" ht="12" customHeight="1" x14ac:dyDescent="0.25">
      <c r="A137" s="13" t="s">
        <v>57</v>
      </c>
      <c r="B137" s="7" t="s">
        <v>343</v>
      </c>
      <c r="C137" s="168"/>
      <c r="D137" s="256"/>
      <c r="E137" s="303">
        <f t="shared" si="3"/>
        <v>0</v>
      </c>
    </row>
    <row r="138" spans="1:5" ht="12" customHeight="1" x14ac:dyDescent="0.25">
      <c r="A138" s="13" t="s">
        <v>58</v>
      </c>
      <c r="B138" s="7" t="s">
        <v>344</v>
      </c>
      <c r="C138" s="168"/>
      <c r="D138" s="256"/>
      <c r="E138" s="303">
        <f t="shared" si="3"/>
        <v>0</v>
      </c>
    </row>
    <row r="139" spans="1:5" ht="12" customHeight="1" x14ac:dyDescent="0.25">
      <c r="A139" s="13" t="s">
        <v>100</v>
      </c>
      <c r="B139" s="7" t="s">
        <v>345</v>
      </c>
      <c r="C139" s="168"/>
      <c r="D139" s="256"/>
      <c r="E139" s="303">
        <f t="shared" si="3"/>
        <v>0</v>
      </c>
    </row>
    <row r="140" spans="1:5" ht="12" customHeight="1" x14ac:dyDescent="0.25">
      <c r="A140" s="13" t="s">
        <v>101</v>
      </c>
      <c r="B140" s="7" t="s">
        <v>346</v>
      </c>
      <c r="C140" s="168"/>
      <c r="D140" s="256"/>
      <c r="E140" s="303">
        <f t="shared" si="3"/>
        <v>0</v>
      </c>
    </row>
    <row r="141" spans="1:5" ht="12" customHeight="1" thickBot="1" x14ac:dyDescent="0.3">
      <c r="A141" s="11" t="s">
        <v>102</v>
      </c>
      <c r="B141" s="7" t="s">
        <v>347</v>
      </c>
      <c r="C141" s="168"/>
      <c r="D141" s="256"/>
      <c r="E141" s="303">
        <f t="shared" si="3"/>
        <v>0</v>
      </c>
    </row>
    <row r="142" spans="1:5" ht="12" customHeight="1" thickBot="1" x14ac:dyDescent="0.3">
      <c r="A142" s="18" t="s">
        <v>12</v>
      </c>
      <c r="B142" s="61" t="s">
        <v>355</v>
      </c>
      <c r="C142" s="173">
        <f>+C143+C144+C145+C146</f>
        <v>0</v>
      </c>
      <c r="D142" s="258">
        <f>+D143+D144+D145+D146</f>
        <v>0</v>
      </c>
      <c r="E142" s="210">
        <f>+E143+E144+E145+E146</f>
        <v>0</v>
      </c>
    </row>
    <row r="143" spans="1:5" ht="12" customHeight="1" x14ac:dyDescent="0.25">
      <c r="A143" s="13" t="s">
        <v>59</v>
      </c>
      <c r="B143" s="7" t="s">
        <v>266</v>
      </c>
      <c r="C143" s="168"/>
      <c r="D143" s="256"/>
      <c r="E143" s="303">
        <f t="shared" si="3"/>
        <v>0</v>
      </c>
    </row>
    <row r="144" spans="1:5" ht="12" customHeight="1" x14ac:dyDescent="0.25">
      <c r="A144" s="13" t="s">
        <v>60</v>
      </c>
      <c r="B144" s="7" t="s">
        <v>267</v>
      </c>
      <c r="C144" s="168"/>
      <c r="D144" s="256"/>
      <c r="E144" s="303">
        <f t="shared" si="3"/>
        <v>0</v>
      </c>
    </row>
    <row r="145" spans="1:9" ht="12" customHeight="1" x14ac:dyDescent="0.25">
      <c r="A145" s="13" t="s">
        <v>180</v>
      </c>
      <c r="B145" s="7" t="s">
        <v>356</v>
      </c>
      <c r="C145" s="168"/>
      <c r="D145" s="256"/>
      <c r="E145" s="303">
        <f t="shared" si="3"/>
        <v>0</v>
      </c>
    </row>
    <row r="146" spans="1:9" ht="12" customHeight="1" thickBot="1" x14ac:dyDescent="0.3">
      <c r="A146" s="11" t="s">
        <v>181</v>
      </c>
      <c r="B146" s="5" t="s">
        <v>286</v>
      </c>
      <c r="C146" s="168"/>
      <c r="D146" s="256"/>
      <c r="E146" s="303">
        <f t="shared" si="3"/>
        <v>0</v>
      </c>
    </row>
    <row r="147" spans="1:9" ht="12" customHeight="1" thickBot="1" x14ac:dyDescent="0.3">
      <c r="A147" s="18" t="s">
        <v>13</v>
      </c>
      <c r="B147" s="61" t="s">
        <v>357</v>
      </c>
      <c r="C147" s="246">
        <f>SUM(C148:C152)</f>
        <v>0</v>
      </c>
      <c r="D147" s="259">
        <f>SUM(D148:D152)</f>
        <v>0</v>
      </c>
      <c r="E147" s="241">
        <f>SUM(E148:E152)</f>
        <v>0</v>
      </c>
    </row>
    <row r="148" spans="1:9" ht="12" customHeight="1" x14ac:dyDescent="0.25">
      <c r="A148" s="13" t="s">
        <v>61</v>
      </c>
      <c r="B148" s="7" t="s">
        <v>352</v>
      </c>
      <c r="C148" s="168"/>
      <c r="D148" s="256"/>
      <c r="E148" s="303">
        <f t="shared" si="3"/>
        <v>0</v>
      </c>
    </row>
    <row r="149" spans="1:9" ht="12" customHeight="1" x14ac:dyDescent="0.25">
      <c r="A149" s="13" t="s">
        <v>62</v>
      </c>
      <c r="B149" s="7" t="s">
        <v>359</v>
      </c>
      <c r="C149" s="168"/>
      <c r="D149" s="256"/>
      <c r="E149" s="303">
        <f t="shared" si="3"/>
        <v>0</v>
      </c>
    </row>
    <row r="150" spans="1:9" ht="12" customHeight="1" x14ac:dyDescent="0.25">
      <c r="A150" s="13" t="s">
        <v>192</v>
      </c>
      <c r="B150" s="7" t="s">
        <v>354</v>
      </c>
      <c r="C150" s="168"/>
      <c r="D150" s="256"/>
      <c r="E150" s="303">
        <f t="shared" si="3"/>
        <v>0</v>
      </c>
    </row>
    <row r="151" spans="1:9" ht="12" customHeight="1" x14ac:dyDescent="0.25">
      <c r="A151" s="13" t="s">
        <v>193</v>
      </c>
      <c r="B151" s="7" t="s">
        <v>360</v>
      </c>
      <c r="C151" s="168"/>
      <c r="D151" s="256"/>
      <c r="E151" s="303">
        <f t="shared" si="3"/>
        <v>0</v>
      </c>
    </row>
    <row r="152" spans="1:9" ht="12" customHeight="1" thickBot="1" x14ac:dyDescent="0.3">
      <c r="A152" s="13" t="s">
        <v>358</v>
      </c>
      <c r="B152" s="7" t="s">
        <v>361</v>
      </c>
      <c r="C152" s="168"/>
      <c r="D152" s="256"/>
      <c r="E152" s="304">
        <f t="shared" si="3"/>
        <v>0</v>
      </c>
    </row>
    <row r="153" spans="1:9" ht="12" customHeight="1" thickBot="1" x14ac:dyDescent="0.3">
      <c r="A153" s="18" t="s">
        <v>14</v>
      </c>
      <c r="B153" s="61" t="s">
        <v>362</v>
      </c>
      <c r="C153" s="247"/>
      <c r="D153" s="260"/>
      <c r="E153" s="311">
        <f t="shared" si="3"/>
        <v>0</v>
      </c>
    </row>
    <row r="154" spans="1:9" ht="12" customHeight="1" thickBot="1" x14ac:dyDescent="0.3">
      <c r="A154" s="18" t="s">
        <v>15</v>
      </c>
      <c r="B154" s="61" t="s">
        <v>363</v>
      </c>
      <c r="C154" s="247"/>
      <c r="D154" s="260"/>
      <c r="E154" s="211">
        <f t="shared" si="3"/>
        <v>0</v>
      </c>
    </row>
    <row r="155" spans="1:9" ht="15" customHeight="1" thickBot="1" x14ac:dyDescent="0.3">
      <c r="A155" s="18" t="s">
        <v>16</v>
      </c>
      <c r="B155" s="61" t="s">
        <v>365</v>
      </c>
      <c r="C155" s="248">
        <f>+C131+C135+C142+C147+C153+C154</f>
        <v>0</v>
      </c>
      <c r="D155" s="261">
        <f>+D131+D135+D142+D147+D153+D154</f>
        <v>0</v>
      </c>
      <c r="E155" s="242">
        <f>+E131+E135+E142+E147+E153+E154</f>
        <v>0</v>
      </c>
      <c r="F155" s="191"/>
      <c r="G155" s="192"/>
      <c r="H155" s="192"/>
      <c r="I155" s="192"/>
    </row>
    <row r="156" spans="1:9" s="180" customFormat="1" ht="12.95" customHeight="1" thickBot="1" x14ac:dyDescent="0.25">
      <c r="A156" s="107" t="s">
        <v>17</v>
      </c>
      <c r="B156" s="154" t="s">
        <v>364</v>
      </c>
      <c r="C156" s="248">
        <f>+C130+C155</f>
        <v>0</v>
      </c>
      <c r="D156" s="261">
        <f>+D130+D155</f>
        <v>0</v>
      </c>
      <c r="E156" s="345">
        <f>+E130+E155</f>
        <v>0</v>
      </c>
    </row>
    <row r="157" spans="1:9" ht="7.5" customHeight="1" x14ac:dyDescent="0.25"/>
    <row r="158" spans="1:9" x14ac:dyDescent="0.25">
      <c r="A158" s="353" t="s">
        <v>268</v>
      </c>
      <c r="B158" s="353"/>
      <c r="C158" s="353"/>
      <c r="D158" s="353"/>
      <c r="E158" s="353"/>
    </row>
    <row r="159" spans="1:9" ht="15" customHeight="1" thickBot="1" x14ac:dyDescent="0.3">
      <c r="A159" s="355" t="s">
        <v>88</v>
      </c>
      <c r="B159" s="355"/>
      <c r="C159" s="109"/>
      <c r="E159" s="109" t="str">
        <f>E91</f>
        <v>Forintban!</v>
      </c>
    </row>
    <row r="160" spans="1:9" ht="25.5" customHeight="1" thickBot="1" x14ac:dyDescent="0.3">
      <c r="A160" s="18">
        <v>1</v>
      </c>
      <c r="B160" s="23" t="s">
        <v>366</v>
      </c>
      <c r="C160" s="253">
        <f>+C63-C130</f>
        <v>0</v>
      </c>
      <c r="D160" s="167">
        <f>+D63-D130</f>
        <v>0</v>
      </c>
      <c r="E160" s="103">
        <f>+E63-E130</f>
        <v>0</v>
      </c>
    </row>
    <row r="161" spans="1:5" ht="32.25" customHeight="1" thickBot="1" x14ac:dyDescent="0.3">
      <c r="A161" s="18" t="s">
        <v>8</v>
      </c>
      <c r="B161" s="23" t="s">
        <v>372</v>
      </c>
      <c r="C161" s="167">
        <f>+C87-C155</f>
        <v>0</v>
      </c>
      <c r="D161" s="167">
        <f>+D87-D155</f>
        <v>0</v>
      </c>
      <c r="E161" s="103">
        <f>+E87-E155</f>
        <v>0</v>
      </c>
    </row>
  </sheetData>
  <mergeCells count="12">
    <mergeCell ref="A2:B2"/>
    <mergeCell ref="A3:A4"/>
    <mergeCell ref="B3:B4"/>
    <mergeCell ref="C3:E3"/>
    <mergeCell ref="A1:E1"/>
    <mergeCell ref="A90:E90"/>
    <mergeCell ref="A91:B91"/>
    <mergeCell ref="A92:A93"/>
    <mergeCell ref="B92:B93"/>
    <mergeCell ref="C92:E92"/>
    <mergeCell ref="A158:E158"/>
    <mergeCell ref="A159:B159"/>
  </mergeCells>
  <printOptions horizontalCentered="1"/>
  <pageMargins left="0.78740157480314965" right="0.78740157480314965" top="1.4566929133858268" bottom="0.86614173228346458" header="0.78740157480314965" footer="0.59055118110236227"/>
  <pageSetup paperSize="9" scale="71" fitToHeight="2" orientation="portrait" r:id="rId1"/>
  <headerFooter alignWithMargins="0">
    <oddHeader xml:space="preserve">&amp;C&amp;"Times New Roman CE,Félkövér"&amp;12
Sajószöged Községi Önkormányzat
2017. ÉVI KÖLTSÉGVETÉS
ÖNKÉNT VÁLLALT FELADATAINAK MÓDOSÍTOTT MÉRLEGE&amp;10
&amp;R&amp;"Times New Roman CE,Félkövér dőlt"&amp;11 1.3. melléklet </oddHeader>
  </headerFooter>
  <rowBreaks count="2" manualBreakCount="2">
    <brk id="75" max="4" man="1"/>
    <brk id="89" max="4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22B5D-4EC6-442B-9969-015F86FACE44}">
  <sheetPr>
    <tabColor rgb="FF92D050"/>
  </sheetPr>
  <dimension ref="A1:I161"/>
  <sheetViews>
    <sheetView view="pageLayout" topLeftCell="A76" zoomScaleNormal="130" zoomScaleSheetLayoutView="100" workbookViewId="0">
      <selection activeCell="G89" sqref="G89"/>
    </sheetView>
  </sheetViews>
  <sheetFormatPr defaultRowHeight="15.75" x14ac:dyDescent="0.25"/>
  <cols>
    <col min="1" max="1" width="9.5" style="155" customWidth="1"/>
    <col min="2" max="2" width="59.6640625" style="155" customWidth="1"/>
    <col min="3" max="3" width="17.33203125" style="156" customWidth="1"/>
    <col min="4" max="5" width="17.33203125" style="178" customWidth="1"/>
    <col min="6" max="16384" width="9.33203125" style="178"/>
  </cols>
  <sheetData>
    <row r="1" spans="1:5" ht="15.95" customHeight="1" x14ac:dyDescent="0.25">
      <c r="A1" s="354" t="s">
        <v>5</v>
      </c>
      <c r="B1" s="354"/>
      <c r="C1" s="354"/>
      <c r="D1" s="354"/>
      <c r="E1" s="354"/>
    </row>
    <row r="2" spans="1:5" ht="15.95" customHeight="1" thickBot="1" x14ac:dyDescent="0.3">
      <c r="A2" s="355" t="s">
        <v>86</v>
      </c>
      <c r="B2" s="355"/>
      <c r="C2" s="249"/>
      <c r="E2" s="249" t="str">
        <f>'1.3.sz.mell.'!E2</f>
        <v>Forintban!</v>
      </c>
    </row>
    <row r="3" spans="1:5" x14ac:dyDescent="0.25">
      <c r="A3" s="357" t="s">
        <v>51</v>
      </c>
      <c r="B3" s="359" t="s">
        <v>6</v>
      </c>
      <c r="C3" s="350" t="str">
        <f>+CONCATENATE(LEFT(ÖSSZEFÜGGÉSEK!A6,4),". évi")</f>
        <v>2017. évi</v>
      </c>
      <c r="D3" s="351"/>
      <c r="E3" s="352"/>
    </row>
    <row r="4" spans="1:5" ht="24.75" thickBot="1" x14ac:dyDescent="0.3">
      <c r="A4" s="358"/>
      <c r="B4" s="360"/>
      <c r="C4" s="252" t="s">
        <v>413</v>
      </c>
      <c r="D4" s="250" t="s">
        <v>471</v>
      </c>
      <c r="E4" s="251" t="str">
        <f>+CONCATENATE(LEFT(ÖSSZEFÜGGÉSEK!A6,4),".12.31",CHAR(10),"Módosítás utáni")</f>
        <v>2017.12.31
Módosítás utáni</v>
      </c>
    </row>
    <row r="5" spans="1:5" s="179" customFormat="1" ht="12" customHeight="1" thickBot="1" x14ac:dyDescent="0.25">
      <c r="A5" s="175" t="s">
        <v>379</v>
      </c>
      <c r="B5" s="176" t="s">
        <v>380</v>
      </c>
      <c r="C5" s="176" t="s">
        <v>381</v>
      </c>
      <c r="D5" s="176" t="s">
        <v>383</v>
      </c>
      <c r="E5" s="338" t="s">
        <v>487</v>
      </c>
    </row>
    <row r="6" spans="1:5" s="180" customFormat="1" ht="12" customHeight="1" thickBot="1" x14ac:dyDescent="0.25">
      <c r="A6" s="18" t="s">
        <v>7</v>
      </c>
      <c r="B6" s="19" t="s">
        <v>145</v>
      </c>
      <c r="C6" s="167">
        <f>+C7+C8+C9+C10+C11+C12</f>
        <v>0</v>
      </c>
      <c r="D6" s="167">
        <f>+D7+D8+D9+D10+D11+D12</f>
        <v>0</v>
      </c>
      <c r="E6" s="103">
        <f>+E7+E8+E9+E10+E11+E12</f>
        <v>0</v>
      </c>
    </row>
    <row r="7" spans="1:5" s="180" customFormat="1" ht="12" customHeight="1" x14ac:dyDescent="0.2">
      <c r="A7" s="13" t="s">
        <v>63</v>
      </c>
      <c r="B7" s="181" t="s">
        <v>146</v>
      </c>
      <c r="C7" s="169"/>
      <c r="D7" s="169"/>
      <c r="E7" s="211">
        <f>C7+D7</f>
        <v>0</v>
      </c>
    </row>
    <row r="8" spans="1:5" s="180" customFormat="1" ht="12" customHeight="1" x14ac:dyDescent="0.2">
      <c r="A8" s="12" t="s">
        <v>64</v>
      </c>
      <c r="B8" s="182" t="s">
        <v>147</v>
      </c>
      <c r="C8" s="168"/>
      <c r="D8" s="168"/>
      <c r="E8" s="211">
        <f t="shared" ref="E8:E62" si="0">C8+D8</f>
        <v>0</v>
      </c>
    </row>
    <row r="9" spans="1:5" s="180" customFormat="1" ht="12" customHeight="1" x14ac:dyDescent="0.2">
      <c r="A9" s="12" t="s">
        <v>65</v>
      </c>
      <c r="B9" s="182" t="s">
        <v>148</v>
      </c>
      <c r="C9" s="168"/>
      <c r="D9" s="168"/>
      <c r="E9" s="211">
        <f t="shared" si="0"/>
        <v>0</v>
      </c>
    </row>
    <row r="10" spans="1:5" s="180" customFormat="1" ht="12" customHeight="1" x14ac:dyDescent="0.2">
      <c r="A10" s="12" t="s">
        <v>66</v>
      </c>
      <c r="B10" s="182" t="s">
        <v>149</v>
      </c>
      <c r="C10" s="168"/>
      <c r="D10" s="168"/>
      <c r="E10" s="211">
        <f t="shared" si="0"/>
        <v>0</v>
      </c>
    </row>
    <row r="11" spans="1:5" s="180" customFormat="1" ht="12" customHeight="1" x14ac:dyDescent="0.2">
      <c r="A11" s="12" t="s">
        <v>83</v>
      </c>
      <c r="B11" s="105" t="s">
        <v>324</v>
      </c>
      <c r="C11" s="168"/>
      <c r="D11" s="168"/>
      <c r="E11" s="211">
        <f t="shared" si="0"/>
        <v>0</v>
      </c>
    </row>
    <row r="12" spans="1:5" s="180" customFormat="1" ht="12" customHeight="1" thickBot="1" x14ac:dyDescent="0.25">
      <c r="A12" s="14" t="s">
        <v>67</v>
      </c>
      <c r="B12" s="106" t="s">
        <v>325</v>
      </c>
      <c r="C12" s="168"/>
      <c r="D12" s="168"/>
      <c r="E12" s="211">
        <f t="shared" si="0"/>
        <v>0</v>
      </c>
    </row>
    <row r="13" spans="1:5" s="180" customFormat="1" ht="12" customHeight="1" thickBot="1" x14ac:dyDescent="0.25">
      <c r="A13" s="18" t="s">
        <v>8</v>
      </c>
      <c r="B13" s="104" t="s">
        <v>150</v>
      </c>
      <c r="C13" s="167">
        <f>+C14+C15+C16+C17+C18</f>
        <v>0</v>
      </c>
      <c r="D13" s="167">
        <f>+D14+D15+D16+D17+D18</f>
        <v>0</v>
      </c>
      <c r="E13" s="103">
        <f>+E14+E15+E16+E17+E18</f>
        <v>0</v>
      </c>
    </row>
    <row r="14" spans="1:5" s="180" customFormat="1" ht="12" customHeight="1" x14ac:dyDescent="0.2">
      <c r="A14" s="13" t="s">
        <v>69</v>
      </c>
      <c r="B14" s="181" t="s">
        <v>151</v>
      </c>
      <c r="C14" s="169"/>
      <c r="D14" s="169"/>
      <c r="E14" s="211">
        <f t="shared" si="0"/>
        <v>0</v>
      </c>
    </row>
    <row r="15" spans="1:5" s="180" customFormat="1" ht="12" customHeight="1" x14ac:dyDescent="0.2">
      <c r="A15" s="12" t="s">
        <v>70</v>
      </c>
      <c r="B15" s="182" t="s">
        <v>152</v>
      </c>
      <c r="C15" s="168"/>
      <c r="D15" s="168"/>
      <c r="E15" s="211">
        <f t="shared" si="0"/>
        <v>0</v>
      </c>
    </row>
    <row r="16" spans="1:5" s="180" customFormat="1" ht="12" customHeight="1" x14ac:dyDescent="0.2">
      <c r="A16" s="12" t="s">
        <v>71</v>
      </c>
      <c r="B16" s="182" t="s">
        <v>316</v>
      </c>
      <c r="C16" s="168"/>
      <c r="D16" s="168"/>
      <c r="E16" s="211">
        <f t="shared" si="0"/>
        <v>0</v>
      </c>
    </row>
    <row r="17" spans="1:5" s="180" customFormat="1" ht="12" customHeight="1" x14ac:dyDescent="0.2">
      <c r="A17" s="12" t="s">
        <v>72</v>
      </c>
      <c r="B17" s="182" t="s">
        <v>317</v>
      </c>
      <c r="C17" s="168"/>
      <c r="D17" s="168"/>
      <c r="E17" s="211">
        <f t="shared" si="0"/>
        <v>0</v>
      </c>
    </row>
    <row r="18" spans="1:5" s="180" customFormat="1" ht="12" customHeight="1" x14ac:dyDescent="0.2">
      <c r="A18" s="12" t="s">
        <v>73</v>
      </c>
      <c r="B18" s="182" t="s">
        <v>153</v>
      </c>
      <c r="C18" s="168"/>
      <c r="D18" s="168"/>
      <c r="E18" s="211">
        <f t="shared" si="0"/>
        <v>0</v>
      </c>
    </row>
    <row r="19" spans="1:5" s="180" customFormat="1" ht="12" customHeight="1" thickBot="1" x14ac:dyDescent="0.25">
      <c r="A19" s="14" t="s">
        <v>79</v>
      </c>
      <c r="B19" s="106" t="s">
        <v>154</v>
      </c>
      <c r="C19" s="170"/>
      <c r="D19" s="170"/>
      <c r="E19" s="211">
        <f t="shared" si="0"/>
        <v>0</v>
      </c>
    </row>
    <row r="20" spans="1:5" s="180" customFormat="1" ht="12" customHeight="1" thickBot="1" x14ac:dyDescent="0.25">
      <c r="A20" s="18" t="s">
        <v>9</v>
      </c>
      <c r="B20" s="19" t="s">
        <v>155</v>
      </c>
      <c r="C20" s="167">
        <f>+C21+C22+C23+C24+C25</f>
        <v>0</v>
      </c>
      <c r="D20" s="167">
        <f>+D21+D22+D23+D24+D25</f>
        <v>0</v>
      </c>
      <c r="E20" s="103">
        <f>+E21+E22+E23+E24+E25</f>
        <v>0</v>
      </c>
    </row>
    <row r="21" spans="1:5" s="180" customFormat="1" ht="12" customHeight="1" x14ac:dyDescent="0.2">
      <c r="A21" s="13" t="s">
        <v>52</v>
      </c>
      <c r="B21" s="181" t="s">
        <v>156</v>
      </c>
      <c r="C21" s="169"/>
      <c r="D21" s="169"/>
      <c r="E21" s="211">
        <f t="shared" si="0"/>
        <v>0</v>
      </c>
    </row>
    <row r="22" spans="1:5" s="180" customFormat="1" ht="12" customHeight="1" x14ac:dyDescent="0.2">
      <c r="A22" s="12" t="s">
        <v>53</v>
      </c>
      <c r="B22" s="182" t="s">
        <v>157</v>
      </c>
      <c r="C22" s="168"/>
      <c r="D22" s="168"/>
      <c r="E22" s="211">
        <f t="shared" si="0"/>
        <v>0</v>
      </c>
    </row>
    <row r="23" spans="1:5" s="180" customFormat="1" ht="12" customHeight="1" x14ac:dyDescent="0.2">
      <c r="A23" s="12" t="s">
        <v>54</v>
      </c>
      <c r="B23" s="182" t="s">
        <v>318</v>
      </c>
      <c r="C23" s="168"/>
      <c r="D23" s="168"/>
      <c r="E23" s="211">
        <f t="shared" si="0"/>
        <v>0</v>
      </c>
    </row>
    <row r="24" spans="1:5" s="180" customFormat="1" ht="12" customHeight="1" x14ac:dyDescent="0.2">
      <c r="A24" s="12" t="s">
        <v>55</v>
      </c>
      <c r="B24" s="182" t="s">
        <v>319</v>
      </c>
      <c r="C24" s="168"/>
      <c r="D24" s="168"/>
      <c r="E24" s="211">
        <f t="shared" si="0"/>
        <v>0</v>
      </c>
    </row>
    <row r="25" spans="1:5" s="180" customFormat="1" ht="12" customHeight="1" x14ac:dyDescent="0.2">
      <c r="A25" s="12" t="s">
        <v>96</v>
      </c>
      <c r="B25" s="182" t="s">
        <v>158</v>
      </c>
      <c r="C25" s="168"/>
      <c r="D25" s="168"/>
      <c r="E25" s="211">
        <f t="shared" si="0"/>
        <v>0</v>
      </c>
    </row>
    <row r="26" spans="1:5" s="180" customFormat="1" ht="12" customHeight="1" thickBot="1" x14ac:dyDescent="0.25">
      <c r="A26" s="14" t="s">
        <v>97</v>
      </c>
      <c r="B26" s="183" t="s">
        <v>159</v>
      </c>
      <c r="C26" s="170"/>
      <c r="D26" s="170"/>
      <c r="E26" s="211">
        <f t="shared" si="0"/>
        <v>0</v>
      </c>
    </row>
    <row r="27" spans="1:5" s="180" customFormat="1" ht="12" customHeight="1" thickBot="1" x14ac:dyDescent="0.25">
      <c r="A27" s="18" t="s">
        <v>98</v>
      </c>
      <c r="B27" s="19" t="s">
        <v>468</v>
      </c>
      <c r="C27" s="173">
        <f>+C28+C29+C30+C31+C32+C33+C34</f>
        <v>0</v>
      </c>
      <c r="D27" s="173">
        <f>+D28+D29+D30+D31+D32+D33+D34</f>
        <v>0</v>
      </c>
      <c r="E27" s="210">
        <f>+E28+E29+E30+E31+E32+E33+E34</f>
        <v>0</v>
      </c>
    </row>
    <row r="28" spans="1:5" s="180" customFormat="1" ht="12" customHeight="1" x14ac:dyDescent="0.2">
      <c r="A28" s="13" t="s">
        <v>160</v>
      </c>
      <c r="B28" s="181" t="s">
        <v>461</v>
      </c>
      <c r="C28" s="212"/>
      <c r="D28" s="212">
        <f>+D29+D30+D31</f>
        <v>0</v>
      </c>
      <c r="E28" s="211">
        <f t="shared" si="0"/>
        <v>0</v>
      </c>
    </row>
    <row r="29" spans="1:5" s="180" customFormat="1" ht="12" customHeight="1" x14ac:dyDescent="0.2">
      <c r="A29" s="12" t="s">
        <v>161</v>
      </c>
      <c r="B29" s="182" t="s">
        <v>462</v>
      </c>
      <c r="C29" s="168"/>
      <c r="D29" s="168"/>
      <c r="E29" s="211">
        <f t="shared" si="0"/>
        <v>0</v>
      </c>
    </row>
    <row r="30" spans="1:5" s="180" customFormat="1" ht="12" customHeight="1" x14ac:dyDescent="0.2">
      <c r="A30" s="12" t="s">
        <v>162</v>
      </c>
      <c r="B30" s="182" t="s">
        <v>463</v>
      </c>
      <c r="C30" s="168"/>
      <c r="D30" s="168"/>
      <c r="E30" s="211">
        <f t="shared" si="0"/>
        <v>0</v>
      </c>
    </row>
    <row r="31" spans="1:5" s="180" customFormat="1" ht="12" customHeight="1" x14ac:dyDescent="0.2">
      <c r="A31" s="12" t="s">
        <v>163</v>
      </c>
      <c r="B31" s="182" t="s">
        <v>464</v>
      </c>
      <c r="C31" s="168"/>
      <c r="D31" s="168"/>
      <c r="E31" s="211">
        <f t="shared" si="0"/>
        <v>0</v>
      </c>
    </row>
    <row r="32" spans="1:5" s="180" customFormat="1" ht="12" customHeight="1" x14ac:dyDescent="0.2">
      <c r="A32" s="12" t="s">
        <v>465</v>
      </c>
      <c r="B32" s="182" t="s">
        <v>164</v>
      </c>
      <c r="C32" s="168"/>
      <c r="D32" s="168"/>
      <c r="E32" s="211">
        <f t="shared" si="0"/>
        <v>0</v>
      </c>
    </row>
    <row r="33" spans="1:5" s="180" customFormat="1" ht="12" customHeight="1" x14ac:dyDescent="0.2">
      <c r="A33" s="12" t="s">
        <v>466</v>
      </c>
      <c r="B33" s="182" t="s">
        <v>165</v>
      </c>
      <c r="C33" s="168"/>
      <c r="D33" s="168"/>
      <c r="E33" s="211">
        <f t="shared" si="0"/>
        <v>0</v>
      </c>
    </row>
    <row r="34" spans="1:5" s="180" customFormat="1" ht="12" customHeight="1" thickBot="1" x14ac:dyDescent="0.25">
      <c r="A34" s="14" t="s">
        <v>467</v>
      </c>
      <c r="B34" s="183" t="s">
        <v>166</v>
      </c>
      <c r="C34" s="170"/>
      <c r="D34" s="170"/>
      <c r="E34" s="211">
        <f t="shared" si="0"/>
        <v>0</v>
      </c>
    </row>
    <row r="35" spans="1:5" s="180" customFormat="1" ht="12" customHeight="1" thickBot="1" x14ac:dyDescent="0.25">
      <c r="A35" s="18" t="s">
        <v>11</v>
      </c>
      <c r="B35" s="19" t="s">
        <v>326</v>
      </c>
      <c r="C35" s="167">
        <f>SUM(C36:C46)</f>
        <v>0</v>
      </c>
      <c r="D35" s="167">
        <f>SUM(D36:D46)</f>
        <v>0</v>
      </c>
      <c r="E35" s="103">
        <f>SUM(E36:E46)</f>
        <v>0</v>
      </c>
    </row>
    <row r="36" spans="1:5" s="180" customFormat="1" ht="12" customHeight="1" x14ac:dyDescent="0.2">
      <c r="A36" s="13" t="s">
        <v>56</v>
      </c>
      <c r="B36" s="181" t="s">
        <v>169</v>
      </c>
      <c r="C36" s="169"/>
      <c r="D36" s="169"/>
      <c r="E36" s="211">
        <f t="shared" si="0"/>
        <v>0</v>
      </c>
    </row>
    <row r="37" spans="1:5" s="180" customFormat="1" ht="12" customHeight="1" x14ac:dyDescent="0.2">
      <c r="A37" s="12" t="s">
        <v>57</v>
      </c>
      <c r="B37" s="182" t="s">
        <v>170</v>
      </c>
      <c r="C37" s="168"/>
      <c r="D37" s="168"/>
      <c r="E37" s="211">
        <f t="shared" si="0"/>
        <v>0</v>
      </c>
    </row>
    <row r="38" spans="1:5" s="180" customFormat="1" ht="12" customHeight="1" x14ac:dyDescent="0.2">
      <c r="A38" s="12" t="s">
        <v>58</v>
      </c>
      <c r="B38" s="182" t="s">
        <v>171</v>
      </c>
      <c r="C38" s="168"/>
      <c r="D38" s="168"/>
      <c r="E38" s="211">
        <f t="shared" si="0"/>
        <v>0</v>
      </c>
    </row>
    <row r="39" spans="1:5" s="180" customFormat="1" ht="12" customHeight="1" x14ac:dyDescent="0.2">
      <c r="A39" s="12" t="s">
        <v>100</v>
      </c>
      <c r="B39" s="182" t="s">
        <v>172</v>
      </c>
      <c r="C39" s="168"/>
      <c r="D39" s="168"/>
      <c r="E39" s="211">
        <f t="shared" si="0"/>
        <v>0</v>
      </c>
    </row>
    <row r="40" spans="1:5" s="180" customFormat="1" ht="12" customHeight="1" x14ac:dyDescent="0.2">
      <c r="A40" s="12" t="s">
        <v>101</v>
      </c>
      <c r="B40" s="182" t="s">
        <v>173</v>
      </c>
      <c r="C40" s="168"/>
      <c r="D40" s="168"/>
      <c r="E40" s="211">
        <f t="shared" si="0"/>
        <v>0</v>
      </c>
    </row>
    <row r="41" spans="1:5" s="180" customFormat="1" ht="12" customHeight="1" x14ac:dyDescent="0.2">
      <c r="A41" s="12" t="s">
        <v>102</v>
      </c>
      <c r="B41" s="182" t="s">
        <v>174</v>
      </c>
      <c r="C41" s="168"/>
      <c r="D41" s="168"/>
      <c r="E41" s="211">
        <f t="shared" si="0"/>
        <v>0</v>
      </c>
    </row>
    <row r="42" spans="1:5" s="180" customFormat="1" ht="12" customHeight="1" x14ac:dyDescent="0.2">
      <c r="A42" s="12" t="s">
        <v>103</v>
      </c>
      <c r="B42" s="182" t="s">
        <v>175</v>
      </c>
      <c r="C42" s="168"/>
      <c r="D42" s="168"/>
      <c r="E42" s="211">
        <f t="shared" si="0"/>
        <v>0</v>
      </c>
    </row>
    <row r="43" spans="1:5" s="180" customFormat="1" ht="12" customHeight="1" x14ac:dyDescent="0.2">
      <c r="A43" s="12" t="s">
        <v>104</v>
      </c>
      <c r="B43" s="182" t="s">
        <v>176</v>
      </c>
      <c r="C43" s="168"/>
      <c r="D43" s="168"/>
      <c r="E43" s="211">
        <f t="shared" si="0"/>
        <v>0</v>
      </c>
    </row>
    <row r="44" spans="1:5" s="180" customFormat="1" ht="12" customHeight="1" x14ac:dyDescent="0.2">
      <c r="A44" s="12" t="s">
        <v>167</v>
      </c>
      <c r="B44" s="182" t="s">
        <v>177</v>
      </c>
      <c r="C44" s="171"/>
      <c r="D44" s="171"/>
      <c r="E44" s="211">
        <f t="shared" si="0"/>
        <v>0</v>
      </c>
    </row>
    <row r="45" spans="1:5" s="180" customFormat="1" ht="12" customHeight="1" x14ac:dyDescent="0.2">
      <c r="A45" s="14" t="s">
        <v>168</v>
      </c>
      <c r="B45" s="183" t="s">
        <v>328</v>
      </c>
      <c r="C45" s="172"/>
      <c r="D45" s="172"/>
      <c r="E45" s="211">
        <f t="shared" si="0"/>
        <v>0</v>
      </c>
    </row>
    <row r="46" spans="1:5" s="180" customFormat="1" ht="12" customHeight="1" thickBot="1" x14ac:dyDescent="0.25">
      <c r="A46" s="14" t="s">
        <v>327</v>
      </c>
      <c r="B46" s="106" t="s">
        <v>178</v>
      </c>
      <c r="C46" s="172"/>
      <c r="D46" s="172"/>
      <c r="E46" s="211">
        <f t="shared" si="0"/>
        <v>0</v>
      </c>
    </row>
    <row r="47" spans="1:5" s="180" customFormat="1" ht="12" customHeight="1" thickBot="1" x14ac:dyDescent="0.25">
      <c r="A47" s="18" t="s">
        <v>12</v>
      </c>
      <c r="B47" s="19" t="s">
        <v>179</v>
      </c>
      <c r="C47" s="167">
        <f>SUM(C48:C52)</f>
        <v>0</v>
      </c>
      <c r="D47" s="167">
        <f>SUM(D48:D52)</f>
        <v>0</v>
      </c>
      <c r="E47" s="103">
        <f>SUM(E48:E52)</f>
        <v>0</v>
      </c>
    </row>
    <row r="48" spans="1:5" s="180" customFormat="1" ht="12" customHeight="1" x14ac:dyDescent="0.2">
      <c r="A48" s="13" t="s">
        <v>59</v>
      </c>
      <c r="B48" s="181" t="s">
        <v>183</v>
      </c>
      <c r="C48" s="223"/>
      <c r="D48" s="223"/>
      <c r="E48" s="307">
        <f t="shared" si="0"/>
        <v>0</v>
      </c>
    </row>
    <row r="49" spans="1:5" s="180" customFormat="1" ht="12" customHeight="1" x14ac:dyDescent="0.2">
      <c r="A49" s="12" t="s">
        <v>60</v>
      </c>
      <c r="B49" s="182" t="s">
        <v>184</v>
      </c>
      <c r="C49" s="171"/>
      <c r="D49" s="171"/>
      <c r="E49" s="307">
        <f t="shared" si="0"/>
        <v>0</v>
      </c>
    </row>
    <row r="50" spans="1:5" s="180" customFormat="1" ht="12" customHeight="1" x14ac:dyDescent="0.2">
      <c r="A50" s="12" t="s">
        <v>180</v>
      </c>
      <c r="B50" s="182" t="s">
        <v>185</v>
      </c>
      <c r="C50" s="171"/>
      <c r="D50" s="171"/>
      <c r="E50" s="307">
        <f t="shared" si="0"/>
        <v>0</v>
      </c>
    </row>
    <row r="51" spans="1:5" s="180" customFormat="1" ht="12" customHeight="1" x14ac:dyDescent="0.2">
      <c r="A51" s="12" t="s">
        <v>181</v>
      </c>
      <c r="B51" s="182" t="s">
        <v>186</v>
      </c>
      <c r="C51" s="171"/>
      <c r="D51" s="171"/>
      <c r="E51" s="307">
        <f t="shared" si="0"/>
        <v>0</v>
      </c>
    </row>
    <row r="52" spans="1:5" s="180" customFormat="1" ht="12" customHeight="1" thickBot="1" x14ac:dyDescent="0.25">
      <c r="A52" s="14" t="s">
        <v>182</v>
      </c>
      <c r="B52" s="106" t="s">
        <v>187</v>
      </c>
      <c r="C52" s="172"/>
      <c r="D52" s="172"/>
      <c r="E52" s="307">
        <f t="shared" si="0"/>
        <v>0</v>
      </c>
    </row>
    <row r="53" spans="1:5" s="180" customFormat="1" ht="12" customHeight="1" thickBot="1" x14ac:dyDescent="0.25">
      <c r="A53" s="18" t="s">
        <v>105</v>
      </c>
      <c r="B53" s="19" t="s">
        <v>188</v>
      </c>
      <c r="C53" s="167">
        <f>SUM(C54:C56)</f>
        <v>0</v>
      </c>
      <c r="D53" s="167">
        <f>SUM(D54:D56)</f>
        <v>0</v>
      </c>
      <c r="E53" s="103">
        <f>SUM(E54:E56)</f>
        <v>0</v>
      </c>
    </row>
    <row r="54" spans="1:5" s="180" customFormat="1" ht="12" customHeight="1" x14ac:dyDescent="0.2">
      <c r="A54" s="13" t="s">
        <v>61</v>
      </c>
      <c r="B54" s="181" t="s">
        <v>189</v>
      </c>
      <c r="C54" s="169"/>
      <c r="D54" s="169"/>
      <c r="E54" s="211">
        <f t="shared" si="0"/>
        <v>0</v>
      </c>
    </row>
    <row r="55" spans="1:5" s="180" customFormat="1" ht="12" customHeight="1" x14ac:dyDescent="0.2">
      <c r="A55" s="12" t="s">
        <v>62</v>
      </c>
      <c r="B55" s="182" t="s">
        <v>320</v>
      </c>
      <c r="C55" s="168"/>
      <c r="D55" s="168"/>
      <c r="E55" s="211">
        <f t="shared" si="0"/>
        <v>0</v>
      </c>
    </row>
    <row r="56" spans="1:5" s="180" customFormat="1" ht="12" customHeight="1" x14ac:dyDescent="0.2">
      <c r="A56" s="12" t="s">
        <v>192</v>
      </c>
      <c r="B56" s="182" t="s">
        <v>190</v>
      </c>
      <c r="C56" s="168"/>
      <c r="D56" s="168"/>
      <c r="E56" s="211">
        <f t="shared" si="0"/>
        <v>0</v>
      </c>
    </row>
    <row r="57" spans="1:5" s="180" customFormat="1" ht="12" customHeight="1" thickBot="1" x14ac:dyDescent="0.25">
      <c r="A57" s="14" t="s">
        <v>193</v>
      </c>
      <c r="B57" s="106" t="s">
        <v>191</v>
      </c>
      <c r="C57" s="170"/>
      <c r="D57" s="170"/>
      <c r="E57" s="211">
        <f t="shared" si="0"/>
        <v>0</v>
      </c>
    </row>
    <row r="58" spans="1:5" s="180" customFormat="1" ht="12" customHeight="1" thickBot="1" x14ac:dyDescent="0.25">
      <c r="A58" s="18" t="s">
        <v>14</v>
      </c>
      <c r="B58" s="104" t="s">
        <v>194</v>
      </c>
      <c r="C58" s="167">
        <f>SUM(C59:C61)</f>
        <v>0</v>
      </c>
      <c r="D58" s="167">
        <f>SUM(D59:D61)</f>
        <v>0</v>
      </c>
      <c r="E58" s="103">
        <f>SUM(E59:E61)</f>
        <v>0</v>
      </c>
    </row>
    <row r="59" spans="1:5" s="180" customFormat="1" ht="12" customHeight="1" x14ac:dyDescent="0.2">
      <c r="A59" s="13" t="s">
        <v>106</v>
      </c>
      <c r="B59" s="181" t="s">
        <v>196</v>
      </c>
      <c r="C59" s="171"/>
      <c r="D59" s="171"/>
      <c r="E59" s="305">
        <f t="shared" si="0"/>
        <v>0</v>
      </c>
    </row>
    <row r="60" spans="1:5" s="180" customFormat="1" ht="12" customHeight="1" x14ac:dyDescent="0.2">
      <c r="A60" s="12" t="s">
        <v>107</v>
      </c>
      <c r="B60" s="182" t="s">
        <v>321</v>
      </c>
      <c r="C60" s="171"/>
      <c r="D60" s="171"/>
      <c r="E60" s="305">
        <f t="shared" si="0"/>
        <v>0</v>
      </c>
    </row>
    <row r="61" spans="1:5" s="180" customFormat="1" ht="12" customHeight="1" x14ac:dyDescent="0.2">
      <c r="A61" s="12" t="s">
        <v>127</v>
      </c>
      <c r="B61" s="182" t="s">
        <v>197</v>
      </c>
      <c r="C61" s="171"/>
      <c r="D61" s="171"/>
      <c r="E61" s="305">
        <f t="shared" si="0"/>
        <v>0</v>
      </c>
    </row>
    <row r="62" spans="1:5" s="180" customFormat="1" ht="12" customHeight="1" thickBot="1" x14ac:dyDescent="0.25">
      <c r="A62" s="14" t="s">
        <v>195</v>
      </c>
      <c r="B62" s="106" t="s">
        <v>198</v>
      </c>
      <c r="C62" s="171"/>
      <c r="D62" s="171"/>
      <c r="E62" s="305">
        <f t="shared" si="0"/>
        <v>0</v>
      </c>
    </row>
    <row r="63" spans="1:5" s="180" customFormat="1" ht="12" customHeight="1" thickBot="1" x14ac:dyDescent="0.25">
      <c r="A63" s="236" t="s">
        <v>368</v>
      </c>
      <c r="B63" s="19" t="s">
        <v>199</v>
      </c>
      <c r="C63" s="173">
        <f>+C6+C13+C20+C27+C35+C47+C53+C58</f>
        <v>0</v>
      </c>
      <c r="D63" s="173">
        <f>+D6+D13+D20+D27+D35+D47+D53+D58</f>
        <v>0</v>
      </c>
      <c r="E63" s="210">
        <f>+E6+E13+E20+E27+E35+E47+E53+E58</f>
        <v>0</v>
      </c>
    </row>
    <row r="64" spans="1:5" s="180" customFormat="1" ht="12" customHeight="1" thickBot="1" x14ac:dyDescent="0.25">
      <c r="A64" s="224" t="s">
        <v>200</v>
      </c>
      <c r="B64" s="104" t="s">
        <v>201</v>
      </c>
      <c r="C64" s="167">
        <f>SUM(C65:C67)</f>
        <v>0</v>
      </c>
      <c r="D64" s="167">
        <f>SUM(D65:D67)</f>
        <v>0</v>
      </c>
      <c r="E64" s="103">
        <f>SUM(E65:E67)</f>
        <v>0</v>
      </c>
    </row>
    <row r="65" spans="1:5" s="180" customFormat="1" ht="12" customHeight="1" x14ac:dyDescent="0.2">
      <c r="A65" s="13" t="s">
        <v>232</v>
      </c>
      <c r="B65" s="181" t="s">
        <v>202</v>
      </c>
      <c r="C65" s="171"/>
      <c r="D65" s="171"/>
      <c r="E65" s="305">
        <f t="shared" ref="E65:E86" si="1">C65+D65</f>
        <v>0</v>
      </c>
    </row>
    <row r="66" spans="1:5" s="180" customFormat="1" ht="12" customHeight="1" x14ac:dyDescent="0.2">
      <c r="A66" s="12" t="s">
        <v>241</v>
      </c>
      <c r="B66" s="182" t="s">
        <v>203</v>
      </c>
      <c r="C66" s="171"/>
      <c r="D66" s="171"/>
      <c r="E66" s="305">
        <f t="shared" si="1"/>
        <v>0</v>
      </c>
    </row>
    <row r="67" spans="1:5" s="180" customFormat="1" ht="12" customHeight="1" thickBot="1" x14ac:dyDescent="0.25">
      <c r="A67" s="14" t="s">
        <v>242</v>
      </c>
      <c r="B67" s="232" t="s">
        <v>353</v>
      </c>
      <c r="C67" s="171"/>
      <c r="D67" s="171"/>
      <c r="E67" s="305">
        <f t="shared" si="1"/>
        <v>0</v>
      </c>
    </row>
    <row r="68" spans="1:5" s="180" customFormat="1" ht="12" customHeight="1" thickBot="1" x14ac:dyDescent="0.25">
      <c r="A68" s="224" t="s">
        <v>205</v>
      </c>
      <c r="B68" s="104" t="s">
        <v>206</v>
      </c>
      <c r="C68" s="167">
        <f>SUM(C69:C72)</f>
        <v>0</v>
      </c>
      <c r="D68" s="167">
        <f>SUM(D69:D72)</f>
        <v>0</v>
      </c>
      <c r="E68" s="103">
        <f>SUM(E69:E72)</f>
        <v>0</v>
      </c>
    </row>
    <row r="69" spans="1:5" s="180" customFormat="1" ht="12" customHeight="1" x14ac:dyDescent="0.2">
      <c r="A69" s="13" t="s">
        <v>84</v>
      </c>
      <c r="B69" s="181" t="s">
        <v>207</v>
      </c>
      <c r="C69" s="171"/>
      <c r="D69" s="171"/>
      <c r="E69" s="305">
        <f t="shared" si="1"/>
        <v>0</v>
      </c>
    </row>
    <row r="70" spans="1:5" s="180" customFormat="1" ht="12" customHeight="1" x14ac:dyDescent="0.2">
      <c r="A70" s="12" t="s">
        <v>85</v>
      </c>
      <c r="B70" s="182" t="s">
        <v>208</v>
      </c>
      <c r="C70" s="171"/>
      <c r="D70" s="171"/>
      <c r="E70" s="305">
        <f t="shared" si="1"/>
        <v>0</v>
      </c>
    </row>
    <row r="71" spans="1:5" s="180" customFormat="1" ht="12" customHeight="1" x14ac:dyDescent="0.2">
      <c r="A71" s="12" t="s">
        <v>233</v>
      </c>
      <c r="B71" s="182" t="s">
        <v>209</v>
      </c>
      <c r="C71" s="171"/>
      <c r="D71" s="171"/>
      <c r="E71" s="305">
        <f t="shared" si="1"/>
        <v>0</v>
      </c>
    </row>
    <row r="72" spans="1:5" s="180" customFormat="1" ht="12" customHeight="1" thickBot="1" x14ac:dyDescent="0.25">
      <c r="A72" s="14" t="s">
        <v>234</v>
      </c>
      <c r="B72" s="106" t="s">
        <v>210</v>
      </c>
      <c r="C72" s="171"/>
      <c r="D72" s="171"/>
      <c r="E72" s="305">
        <f t="shared" si="1"/>
        <v>0</v>
      </c>
    </row>
    <row r="73" spans="1:5" s="180" customFormat="1" ht="12" customHeight="1" thickBot="1" x14ac:dyDescent="0.25">
      <c r="A73" s="224" t="s">
        <v>211</v>
      </c>
      <c r="B73" s="104" t="s">
        <v>212</v>
      </c>
      <c r="C73" s="167">
        <f>SUM(C74:C75)</f>
        <v>0</v>
      </c>
      <c r="D73" s="167">
        <f>SUM(D74:D75)</f>
        <v>0</v>
      </c>
      <c r="E73" s="103">
        <f>SUM(E74:E75)</f>
        <v>0</v>
      </c>
    </row>
    <row r="74" spans="1:5" s="180" customFormat="1" ht="12" customHeight="1" x14ac:dyDescent="0.2">
      <c r="A74" s="13" t="s">
        <v>235</v>
      </c>
      <c r="B74" s="181" t="s">
        <v>213</v>
      </c>
      <c r="C74" s="171"/>
      <c r="D74" s="171"/>
      <c r="E74" s="305">
        <f t="shared" si="1"/>
        <v>0</v>
      </c>
    </row>
    <row r="75" spans="1:5" s="180" customFormat="1" ht="12" customHeight="1" thickBot="1" x14ac:dyDescent="0.25">
      <c r="A75" s="14" t="s">
        <v>236</v>
      </c>
      <c r="B75" s="106" t="s">
        <v>214</v>
      </c>
      <c r="C75" s="171"/>
      <c r="D75" s="171"/>
      <c r="E75" s="305">
        <f t="shared" si="1"/>
        <v>0</v>
      </c>
    </row>
    <row r="76" spans="1:5" s="180" customFormat="1" ht="12" customHeight="1" thickBot="1" x14ac:dyDescent="0.25">
      <c r="A76" s="224" t="s">
        <v>215</v>
      </c>
      <c r="B76" s="104" t="s">
        <v>216</v>
      </c>
      <c r="C76" s="167">
        <f>SUM(C77:C79)</f>
        <v>0</v>
      </c>
      <c r="D76" s="167">
        <f>SUM(D77:D79)</f>
        <v>0</v>
      </c>
      <c r="E76" s="103">
        <f>SUM(E77:E79)</f>
        <v>0</v>
      </c>
    </row>
    <row r="77" spans="1:5" s="180" customFormat="1" ht="12" customHeight="1" x14ac:dyDescent="0.2">
      <c r="A77" s="13" t="s">
        <v>237</v>
      </c>
      <c r="B77" s="181" t="s">
        <v>217</v>
      </c>
      <c r="C77" s="171"/>
      <c r="D77" s="171"/>
      <c r="E77" s="305">
        <f t="shared" si="1"/>
        <v>0</v>
      </c>
    </row>
    <row r="78" spans="1:5" s="180" customFormat="1" ht="12" customHeight="1" x14ac:dyDescent="0.2">
      <c r="A78" s="12" t="s">
        <v>238</v>
      </c>
      <c r="B78" s="182" t="s">
        <v>218</v>
      </c>
      <c r="C78" s="171"/>
      <c r="D78" s="171"/>
      <c r="E78" s="305">
        <f t="shared" si="1"/>
        <v>0</v>
      </c>
    </row>
    <row r="79" spans="1:5" s="180" customFormat="1" ht="12" customHeight="1" thickBot="1" x14ac:dyDescent="0.25">
      <c r="A79" s="14" t="s">
        <v>239</v>
      </c>
      <c r="B79" s="106" t="s">
        <v>219</v>
      </c>
      <c r="C79" s="171"/>
      <c r="D79" s="171"/>
      <c r="E79" s="305">
        <f t="shared" si="1"/>
        <v>0</v>
      </c>
    </row>
    <row r="80" spans="1:5" s="180" customFormat="1" ht="12" customHeight="1" thickBot="1" x14ac:dyDescent="0.25">
      <c r="A80" s="224" t="s">
        <v>220</v>
      </c>
      <c r="B80" s="104" t="s">
        <v>240</v>
      </c>
      <c r="C80" s="167">
        <f>SUM(C81:C84)</f>
        <v>0</v>
      </c>
      <c r="D80" s="167">
        <f>SUM(D81:D84)</f>
        <v>0</v>
      </c>
      <c r="E80" s="103">
        <f>SUM(E81:E84)</f>
        <v>0</v>
      </c>
    </row>
    <row r="81" spans="1:5" s="180" customFormat="1" ht="12" customHeight="1" x14ac:dyDescent="0.2">
      <c r="A81" s="185" t="s">
        <v>221</v>
      </c>
      <c r="B81" s="181" t="s">
        <v>222</v>
      </c>
      <c r="C81" s="171"/>
      <c r="D81" s="171"/>
      <c r="E81" s="305">
        <f t="shared" si="1"/>
        <v>0</v>
      </c>
    </row>
    <row r="82" spans="1:5" s="180" customFormat="1" ht="12" customHeight="1" x14ac:dyDescent="0.2">
      <c r="A82" s="186" t="s">
        <v>223</v>
      </c>
      <c r="B82" s="182" t="s">
        <v>224</v>
      </c>
      <c r="C82" s="171"/>
      <c r="D82" s="171"/>
      <c r="E82" s="305">
        <f t="shared" si="1"/>
        <v>0</v>
      </c>
    </row>
    <row r="83" spans="1:5" s="180" customFormat="1" ht="12" customHeight="1" x14ac:dyDescent="0.2">
      <c r="A83" s="186" t="s">
        <v>225</v>
      </c>
      <c r="B83" s="182" t="s">
        <v>226</v>
      </c>
      <c r="C83" s="171"/>
      <c r="D83" s="171"/>
      <c r="E83" s="305">
        <f t="shared" si="1"/>
        <v>0</v>
      </c>
    </row>
    <row r="84" spans="1:5" s="180" customFormat="1" ht="12" customHeight="1" thickBot="1" x14ac:dyDescent="0.25">
      <c r="A84" s="187" t="s">
        <v>227</v>
      </c>
      <c r="B84" s="106" t="s">
        <v>228</v>
      </c>
      <c r="C84" s="171"/>
      <c r="D84" s="171"/>
      <c r="E84" s="305">
        <f t="shared" si="1"/>
        <v>0</v>
      </c>
    </row>
    <row r="85" spans="1:5" s="180" customFormat="1" ht="12" customHeight="1" thickBot="1" x14ac:dyDescent="0.25">
      <c r="A85" s="224" t="s">
        <v>229</v>
      </c>
      <c r="B85" s="104" t="s">
        <v>367</v>
      </c>
      <c r="C85" s="226"/>
      <c r="D85" s="226"/>
      <c r="E85" s="103">
        <f t="shared" si="1"/>
        <v>0</v>
      </c>
    </row>
    <row r="86" spans="1:5" s="180" customFormat="1" ht="13.5" customHeight="1" thickBot="1" x14ac:dyDescent="0.25">
      <c r="A86" s="224" t="s">
        <v>231</v>
      </c>
      <c r="B86" s="104" t="s">
        <v>230</v>
      </c>
      <c r="C86" s="226"/>
      <c r="D86" s="226"/>
      <c r="E86" s="103">
        <f t="shared" si="1"/>
        <v>0</v>
      </c>
    </row>
    <row r="87" spans="1:5" s="180" customFormat="1" ht="15.75" customHeight="1" thickBot="1" x14ac:dyDescent="0.25">
      <c r="A87" s="224" t="s">
        <v>243</v>
      </c>
      <c r="B87" s="188" t="s">
        <v>370</v>
      </c>
      <c r="C87" s="173">
        <f>+C64+C68+C73+C76+C80+C86+C85</f>
        <v>0</v>
      </c>
      <c r="D87" s="173">
        <f>+D64+D68+D73+D76+D80+D86+D85</f>
        <v>0</v>
      </c>
      <c r="E87" s="210">
        <f>+E64+E68+E73+E76+E80+E86+E85</f>
        <v>0</v>
      </c>
    </row>
    <row r="88" spans="1:5" s="180" customFormat="1" ht="25.5" customHeight="1" thickBot="1" x14ac:dyDescent="0.25">
      <c r="A88" s="225" t="s">
        <v>369</v>
      </c>
      <c r="B88" s="189" t="s">
        <v>371</v>
      </c>
      <c r="C88" s="173">
        <f>+C63+C87</f>
        <v>0</v>
      </c>
      <c r="D88" s="173">
        <f>+D63+D87</f>
        <v>0</v>
      </c>
      <c r="E88" s="348">
        <f>+E63+E87</f>
        <v>0</v>
      </c>
    </row>
    <row r="89" spans="1:5" s="180" customFormat="1" ht="83.25" customHeight="1" x14ac:dyDescent="0.2">
      <c r="A89" s="3"/>
      <c r="B89" s="4"/>
      <c r="C89" s="108"/>
    </row>
    <row r="90" spans="1:5" ht="16.5" customHeight="1" x14ac:dyDescent="0.25">
      <c r="A90" s="354" t="s">
        <v>35</v>
      </c>
      <c r="B90" s="354"/>
      <c r="C90" s="354"/>
      <c r="D90" s="354"/>
      <c r="E90" s="354"/>
    </row>
    <row r="91" spans="1:5" s="190" customFormat="1" ht="16.5" customHeight="1" thickBot="1" x14ac:dyDescent="0.3">
      <c r="A91" s="356" t="s">
        <v>87</v>
      </c>
      <c r="B91" s="356"/>
      <c r="C91" s="65"/>
      <c r="E91" s="65" t="str">
        <f>E2</f>
        <v>Forintban!</v>
      </c>
    </row>
    <row r="92" spans="1:5" x14ac:dyDescent="0.25">
      <c r="A92" s="357" t="s">
        <v>51</v>
      </c>
      <c r="B92" s="359" t="s">
        <v>414</v>
      </c>
      <c r="C92" s="350" t="str">
        <f>+CONCATENATE(LEFT(ÖSSZEFÜGGÉSEK!A6,4),". évi")</f>
        <v>2017. évi</v>
      </c>
      <c r="D92" s="351"/>
      <c r="E92" s="352"/>
    </row>
    <row r="93" spans="1:5" ht="24.75" thickBot="1" x14ac:dyDescent="0.3">
      <c r="A93" s="358"/>
      <c r="B93" s="360"/>
      <c r="C93" s="252" t="s">
        <v>413</v>
      </c>
      <c r="D93" s="250" t="s">
        <v>471</v>
      </c>
      <c r="E93" s="251" t="str">
        <f>+CONCATENATE(LEFT(ÖSSZEFÜGGÉSEK!A6,4),". 12.31",CHAR(10),"Módosítás utáni")</f>
        <v>2017. 12.31
Módosítás utáni</v>
      </c>
    </row>
    <row r="94" spans="1:5" s="179" customFormat="1" ht="12" customHeight="1" thickBot="1" x14ac:dyDescent="0.25">
      <c r="A94" s="25" t="s">
        <v>379</v>
      </c>
      <c r="B94" s="26" t="s">
        <v>380</v>
      </c>
      <c r="C94" s="26" t="s">
        <v>381</v>
      </c>
      <c r="D94" s="26" t="s">
        <v>383</v>
      </c>
      <c r="E94" s="323" t="s">
        <v>487</v>
      </c>
    </row>
    <row r="95" spans="1:5" ht="12" customHeight="1" thickBot="1" x14ac:dyDescent="0.3">
      <c r="A95" s="20" t="s">
        <v>7</v>
      </c>
      <c r="B95" s="24" t="s">
        <v>329</v>
      </c>
      <c r="C95" s="166">
        <f>C96+C97+C98+C99+C100+C113</f>
        <v>0</v>
      </c>
      <c r="D95" s="166">
        <f>D96+D97+D98+D99+D100+D113</f>
        <v>0</v>
      </c>
      <c r="E95" s="239">
        <f>E96+E97+E98+E99+E100+E113</f>
        <v>0</v>
      </c>
    </row>
    <row r="96" spans="1:5" ht="12" customHeight="1" x14ac:dyDescent="0.25">
      <c r="A96" s="15" t="s">
        <v>63</v>
      </c>
      <c r="B96" s="8" t="s">
        <v>36</v>
      </c>
      <c r="C96" s="243"/>
      <c r="D96" s="243"/>
      <c r="E96" s="308">
        <f t="shared" ref="E96:E129" si="2">C96+D96</f>
        <v>0</v>
      </c>
    </row>
    <row r="97" spans="1:5" ht="12" customHeight="1" x14ac:dyDescent="0.25">
      <c r="A97" s="12" t="s">
        <v>64</v>
      </c>
      <c r="B97" s="6" t="s">
        <v>108</v>
      </c>
      <c r="C97" s="168"/>
      <c r="D97" s="168"/>
      <c r="E97" s="303">
        <f t="shared" si="2"/>
        <v>0</v>
      </c>
    </row>
    <row r="98" spans="1:5" ht="12" customHeight="1" x14ac:dyDescent="0.25">
      <c r="A98" s="12" t="s">
        <v>65</v>
      </c>
      <c r="B98" s="6" t="s">
        <v>82</v>
      </c>
      <c r="C98" s="170"/>
      <c r="D98" s="170"/>
      <c r="E98" s="304">
        <f t="shared" si="2"/>
        <v>0</v>
      </c>
    </row>
    <row r="99" spans="1:5" ht="12" customHeight="1" x14ac:dyDescent="0.25">
      <c r="A99" s="12" t="s">
        <v>66</v>
      </c>
      <c r="B99" s="9" t="s">
        <v>109</v>
      </c>
      <c r="C99" s="170"/>
      <c r="D99" s="170"/>
      <c r="E99" s="304">
        <f t="shared" si="2"/>
        <v>0</v>
      </c>
    </row>
    <row r="100" spans="1:5" ht="12" customHeight="1" x14ac:dyDescent="0.25">
      <c r="A100" s="12" t="s">
        <v>74</v>
      </c>
      <c r="B100" s="17" t="s">
        <v>110</v>
      </c>
      <c r="C100" s="170"/>
      <c r="D100" s="170"/>
      <c r="E100" s="304">
        <f t="shared" si="2"/>
        <v>0</v>
      </c>
    </row>
    <row r="101" spans="1:5" ht="12" customHeight="1" x14ac:dyDescent="0.25">
      <c r="A101" s="12" t="s">
        <v>67</v>
      </c>
      <c r="B101" s="6" t="s">
        <v>334</v>
      </c>
      <c r="C101" s="170"/>
      <c r="D101" s="170"/>
      <c r="E101" s="304">
        <f t="shared" si="2"/>
        <v>0</v>
      </c>
    </row>
    <row r="102" spans="1:5" ht="12" customHeight="1" x14ac:dyDescent="0.25">
      <c r="A102" s="12" t="s">
        <v>68</v>
      </c>
      <c r="B102" s="69" t="s">
        <v>333</v>
      </c>
      <c r="C102" s="170"/>
      <c r="D102" s="170"/>
      <c r="E102" s="304">
        <f t="shared" si="2"/>
        <v>0</v>
      </c>
    </row>
    <row r="103" spans="1:5" ht="12" customHeight="1" x14ac:dyDescent="0.25">
      <c r="A103" s="12" t="s">
        <v>75</v>
      </c>
      <c r="B103" s="69" t="s">
        <v>332</v>
      </c>
      <c r="C103" s="170"/>
      <c r="D103" s="170"/>
      <c r="E103" s="304">
        <f t="shared" si="2"/>
        <v>0</v>
      </c>
    </row>
    <row r="104" spans="1:5" ht="12" customHeight="1" x14ac:dyDescent="0.25">
      <c r="A104" s="12" t="s">
        <v>76</v>
      </c>
      <c r="B104" s="67" t="s">
        <v>246</v>
      </c>
      <c r="C104" s="170"/>
      <c r="D104" s="170"/>
      <c r="E104" s="304">
        <f t="shared" si="2"/>
        <v>0</v>
      </c>
    </row>
    <row r="105" spans="1:5" ht="12" customHeight="1" x14ac:dyDescent="0.25">
      <c r="A105" s="12" t="s">
        <v>77</v>
      </c>
      <c r="B105" s="68" t="s">
        <v>247</v>
      </c>
      <c r="C105" s="170"/>
      <c r="D105" s="170"/>
      <c r="E105" s="304">
        <f t="shared" si="2"/>
        <v>0</v>
      </c>
    </row>
    <row r="106" spans="1:5" ht="12" customHeight="1" x14ac:dyDescent="0.25">
      <c r="A106" s="12" t="s">
        <v>78</v>
      </c>
      <c r="B106" s="68" t="s">
        <v>248</v>
      </c>
      <c r="C106" s="170"/>
      <c r="D106" s="170"/>
      <c r="E106" s="304">
        <f t="shared" si="2"/>
        <v>0</v>
      </c>
    </row>
    <row r="107" spans="1:5" ht="12" customHeight="1" x14ac:dyDescent="0.25">
      <c r="A107" s="12" t="s">
        <v>80</v>
      </c>
      <c r="B107" s="67" t="s">
        <v>249</v>
      </c>
      <c r="C107" s="170"/>
      <c r="D107" s="170"/>
      <c r="E107" s="304">
        <f t="shared" si="2"/>
        <v>0</v>
      </c>
    </row>
    <row r="108" spans="1:5" ht="12" customHeight="1" x14ac:dyDescent="0.25">
      <c r="A108" s="12" t="s">
        <v>111</v>
      </c>
      <c r="B108" s="67" t="s">
        <v>250</v>
      </c>
      <c r="C108" s="170"/>
      <c r="D108" s="170"/>
      <c r="E108" s="304">
        <f t="shared" si="2"/>
        <v>0</v>
      </c>
    </row>
    <row r="109" spans="1:5" ht="12" customHeight="1" x14ac:dyDescent="0.25">
      <c r="A109" s="12" t="s">
        <v>244</v>
      </c>
      <c r="B109" s="68" t="s">
        <v>251</v>
      </c>
      <c r="C109" s="170"/>
      <c r="D109" s="170"/>
      <c r="E109" s="304">
        <f t="shared" si="2"/>
        <v>0</v>
      </c>
    </row>
    <row r="110" spans="1:5" ht="12" customHeight="1" x14ac:dyDescent="0.25">
      <c r="A110" s="11" t="s">
        <v>245</v>
      </c>
      <c r="B110" s="69" t="s">
        <v>252</v>
      </c>
      <c r="C110" s="170"/>
      <c r="D110" s="170"/>
      <c r="E110" s="304">
        <f t="shared" si="2"/>
        <v>0</v>
      </c>
    </row>
    <row r="111" spans="1:5" ht="12" customHeight="1" x14ac:dyDescent="0.25">
      <c r="A111" s="12" t="s">
        <v>330</v>
      </c>
      <c r="B111" s="69" t="s">
        <v>253</v>
      </c>
      <c r="C111" s="170"/>
      <c r="D111" s="170"/>
      <c r="E111" s="304">
        <f t="shared" si="2"/>
        <v>0</v>
      </c>
    </row>
    <row r="112" spans="1:5" ht="12" customHeight="1" x14ac:dyDescent="0.25">
      <c r="A112" s="14" t="s">
        <v>331</v>
      </c>
      <c r="B112" s="69" t="s">
        <v>254</v>
      </c>
      <c r="C112" s="170"/>
      <c r="D112" s="170"/>
      <c r="E112" s="304">
        <f t="shared" si="2"/>
        <v>0</v>
      </c>
    </row>
    <row r="113" spans="1:5" ht="12" customHeight="1" x14ac:dyDescent="0.25">
      <c r="A113" s="12" t="s">
        <v>335</v>
      </c>
      <c r="B113" s="9" t="s">
        <v>37</v>
      </c>
      <c r="C113" s="168"/>
      <c r="D113" s="168"/>
      <c r="E113" s="303">
        <f t="shared" si="2"/>
        <v>0</v>
      </c>
    </row>
    <row r="114" spans="1:5" ht="12" customHeight="1" x14ac:dyDescent="0.25">
      <c r="A114" s="12" t="s">
        <v>336</v>
      </c>
      <c r="B114" s="6" t="s">
        <v>338</v>
      </c>
      <c r="C114" s="168"/>
      <c r="D114" s="168"/>
      <c r="E114" s="303">
        <f t="shared" si="2"/>
        <v>0</v>
      </c>
    </row>
    <row r="115" spans="1:5" ht="12" customHeight="1" thickBot="1" x14ac:dyDescent="0.3">
      <c r="A115" s="16" t="s">
        <v>337</v>
      </c>
      <c r="B115" s="235" t="s">
        <v>339</v>
      </c>
      <c r="C115" s="244"/>
      <c r="D115" s="244"/>
      <c r="E115" s="309">
        <f t="shared" si="2"/>
        <v>0</v>
      </c>
    </row>
    <row r="116" spans="1:5" ht="12" customHeight="1" thickBot="1" x14ac:dyDescent="0.3">
      <c r="A116" s="233" t="s">
        <v>8</v>
      </c>
      <c r="B116" s="234" t="s">
        <v>255</v>
      </c>
      <c r="C116" s="245">
        <f>+C117+C119+C121</f>
        <v>0</v>
      </c>
      <c r="D116" s="167">
        <f>+D117+D119+D121</f>
        <v>0</v>
      </c>
      <c r="E116" s="240">
        <f>+E117+E119+E121</f>
        <v>0</v>
      </c>
    </row>
    <row r="117" spans="1:5" ht="12" customHeight="1" x14ac:dyDescent="0.25">
      <c r="A117" s="13" t="s">
        <v>69</v>
      </c>
      <c r="B117" s="6" t="s">
        <v>126</v>
      </c>
      <c r="C117" s="169"/>
      <c r="D117" s="255"/>
      <c r="E117" s="211">
        <f t="shared" si="2"/>
        <v>0</v>
      </c>
    </row>
    <row r="118" spans="1:5" ht="12" customHeight="1" x14ac:dyDescent="0.25">
      <c r="A118" s="13" t="s">
        <v>70</v>
      </c>
      <c r="B118" s="10" t="s">
        <v>259</v>
      </c>
      <c r="C118" s="169"/>
      <c r="D118" s="255"/>
      <c r="E118" s="211">
        <f t="shared" si="2"/>
        <v>0</v>
      </c>
    </row>
    <row r="119" spans="1:5" ht="12" customHeight="1" x14ac:dyDescent="0.25">
      <c r="A119" s="13" t="s">
        <v>71</v>
      </c>
      <c r="B119" s="10" t="s">
        <v>112</v>
      </c>
      <c r="C119" s="168"/>
      <c r="D119" s="256"/>
      <c r="E119" s="303">
        <f t="shared" si="2"/>
        <v>0</v>
      </c>
    </row>
    <row r="120" spans="1:5" ht="12" customHeight="1" x14ac:dyDescent="0.25">
      <c r="A120" s="13" t="s">
        <v>72</v>
      </c>
      <c r="B120" s="10" t="s">
        <v>260</v>
      </c>
      <c r="C120" s="168"/>
      <c r="D120" s="256"/>
      <c r="E120" s="303">
        <f t="shared" si="2"/>
        <v>0</v>
      </c>
    </row>
    <row r="121" spans="1:5" ht="12" customHeight="1" x14ac:dyDescent="0.25">
      <c r="A121" s="13" t="s">
        <v>73</v>
      </c>
      <c r="B121" s="106" t="s">
        <v>128</v>
      </c>
      <c r="C121" s="168"/>
      <c r="D121" s="256"/>
      <c r="E121" s="303">
        <f t="shared" si="2"/>
        <v>0</v>
      </c>
    </row>
    <row r="122" spans="1:5" ht="12" customHeight="1" x14ac:dyDescent="0.25">
      <c r="A122" s="13" t="s">
        <v>79</v>
      </c>
      <c r="B122" s="105" t="s">
        <v>322</v>
      </c>
      <c r="C122" s="168"/>
      <c r="D122" s="256"/>
      <c r="E122" s="303">
        <f t="shared" si="2"/>
        <v>0</v>
      </c>
    </row>
    <row r="123" spans="1:5" ht="12" customHeight="1" x14ac:dyDescent="0.25">
      <c r="A123" s="13" t="s">
        <v>81</v>
      </c>
      <c r="B123" s="177" t="s">
        <v>265</v>
      </c>
      <c r="C123" s="168"/>
      <c r="D123" s="256"/>
      <c r="E123" s="303">
        <f t="shared" si="2"/>
        <v>0</v>
      </c>
    </row>
    <row r="124" spans="1:5" ht="22.5" x14ac:dyDescent="0.25">
      <c r="A124" s="13" t="s">
        <v>113</v>
      </c>
      <c r="B124" s="68" t="s">
        <v>248</v>
      </c>
      <c r="C124" s="168"/>
      <c r="D124" s="256"/>
      <c r="E124" s="303">
        <f t="shared" si="2"/>
        <v>0</v>
      </c>
    </row>
    <row r="125" spans="1:5" ht="12" customHeight="1" x14ac:dyDescent="0.25">
      <c r="A125" s="13" t="s">
        <v>114</v>
      </c>
      <c r="B125" s="68" t="s">
        <v>264</v>
      </c>
      <c r="C125" s="168"/>
      <c r="D125" s="256"/>
      <c r="E125" s="303">
        <f t="shared" si="2"/>
        <v>0</v>
      </c>
    </row>
    <row r="126" spans="1:5" ht="12" customHeight="1" x14ac:dyDescent="0.25">
      <c r="A126" s="13" t="s">
        <v>115</v>
      </c>
      <c r="B126" s="68" t="s">
        <v>263</v>
      </c>
      <c r="C126" s="168"/>
      <c r="D126" s="256"/>
      <c r="E126" s="303">
        <f t="shared" si="2"/>
        <v>0</v>
      </c>
    </row>
    <row r="127" spans="1:5" ht="12" customHeight="1" x14ac:dyDescent="0.25">
      <c r="A127" s="13" t="s">
        <v>256</v>
      </c>
      <c r="B127" s="68" t="s">
        <v>251</v>
      </c>
      <c r="C127" s="168"/>
      <c r="D127" s="256"/>
      <c r="E127" s="303">
        <f t="shared" si="2"/>
        <v>0</v>
      </c>
    </row>
    <row r="128" spans="1:5" ht="12" customHeight="1" x14ac:dyDescent="0.25">
      <c r="A128" s="13" t="s">
        <v>257</v>
      </c>
      <c r="B128" s="68" t="s">
        <v>262</v>
      </c>
      <c r="C128" s="168"/>
      <c r="D128" s="256"/>
      <c r="E128" s="303">
        <f t="shared" si="2"/>
        <v>0</v>
      </c>
    </row>
    <row r="129" spans="1:5" ht="23.25" thickBot="1" x14ac:dyDescent="0.3">
      <c r="A129" s="11" t="s">
        <v>258</v>
      </c>
      <c r="B129" s="68" t="s">
        <v>261</v>
      </c>
      <c r="C129" s="170"/>
      <c r="D129" s="257"/>
      <c r="E129" s="304">
        <f t="shared" si="2"/>
        <v>0</v>
      </c>
    </row>
    <row r="130" spans="1:5" ht="12" customHeight="1" thickBot="1" x14ac:dyDescent="0.3">
      <c r="A130" s="18" t="s">
        <v>9</v>
      </c>
      <c r="B130" s="61" t="s">
        <v>340</v>
      </c>
      <c r="C130" s="167">
        <f>+C95+C116</f>
        <v>0</v>
      </c>
      <c r="D130" s="254">
        <f>+D95+D116</f>
        <v>0</v>
      </c>
      <c r="E130" s="103">
        <f>+E95+E116</f>
        <v>0</v>
      </c>
    </row>
    <row r="131" spans="1:5" ht="12" customHeight="1" thickBot="1" x14ac:dyDescent="0.3">
      <c r="A131" s="18" t="s">
        <v>10</v>
      </c>
      <c r="B131" s="61" t="s">
        <v>415</v>
      </c>
      <c r="C131" s="167">
        <f>+C132+C133+C134</f>
        <v>0</v>
      </c>
      <c r="D131" s="254">
        <f>+D132+D133+D134</f>
        <v>0</v>
      </c>
      <c r="E131" s="103">
        <f>+E132+E133+E134</f>
        <v>0</v>
      </c>
    </row>
    <row r="132" spans="1:5" ht="12" customHeight="1" x14ac:dyDescent="0.25">
      <c r="A132" s="13" t="s">
        <v>160</v>
      </c>
      <c r="B132" s="10" t="s">
        <v>348</v>
      </c>
      <c r="C132" s="168"/>
      <c r="D132" s="256"/>
      <c r="E132" s="303">
        <f t="shared" ref="E132:E154" si="3">C132+D132</f>
        <v>0</v>
      </c>
    </row>
    <row r="133" spans="1:5" ht="12" customHeight="1" x14ac:dyDescent="0.25">
      <c r="A133" s="13" t="s">
        <v>161</v>
      </c>
      <c r="B133" s="10" t="s">
        <v>349</v>
      </c>
      <c r="C133" s="168"/>
      <c r="D133" s="256"/>
      <c r="E133" s="303">
        <f t="shared" si="3"/>
        <v>0</v>
      </c>
    </row>
    <row r="134" spans="1:5" ht="12" customHeight="1" thickBot="1" x14ac:dyDescent="0.3">
      <c r="A134" s="11" t="s">
        <v>162</v>
      </c>
      <c r="B134" s="10" t="s">
        <v>350</v>
      </c>
      <c r="C134" s="168"/>
      <c r="D134" s="256"/>
      <c r="E134" s="303">
        <f t="shared" si="3"/>
        <v>0</v>
      </c>
    </row>
    <row r="135" spans="1:5" ht="12" customHeight="1" thickBot="1" x14ac:dyDescent="0.3">
      <c r="A135" s="18" t="s">
        <v>11</v>
      </c>
      <c r="B135" s="61" t="s">
        <v>342</v>
      </c>
      <c r="C135" s="167">
        <f>SUM(C136:C141)</f>
        <v>0</v>
      </c>
      <c r="D135" s="254">
        <f>SUM(D136:D141)</f>
        <v>0</v>
      </c>
      <c r="E135" s="103">
        <f>SUM(E136:E141)</f>
        <v>0</v>
      </c>
    </row>
    <row r="136" spans="1:5" ht="12" customHeight="1" x14ac:dyDescent="0.25">
      <c r="A136" s="13" t="s">
        <v>56</v>
      </c>
      <c r="B136" s="7" t="s">
        <v>351</v>
      </c>
      <c r="C136" s="168"/>
      <c r="D136" s="256"/>
      <c r="E136" s="303">
        <f t="shared" si="3"/>
        <v>0</v>
      </c>
    </row>
    <row r="137" spans="1:5" ht="12" customHeight="1" x14ac:dyDescent="0.25">
      <c r="A137" s="13" t="s">
        <v>57</v>
      </c>
      <c r="B137" s="7" t="s">
        <v>343</v>
      </c>
      <c r="C137" s="168"/>
      <c r="D137" s="256"/>
      <c r="E137" s="303">
        <f t="shared" si="3"/>
        <v>0</v>
      </c>
    </row>
    <row r="138" spans="1:5" ht="12" customHeight="1" x14ac:dyDescent="0.25">
      <c r="A138" s="13" t="s">
        <v>58</v>
      </c>
      <c r="B138" s="7" t="s">
        <v>344</v>
      </c>
      <c r="C138" s="168"/>
      <c r="D138" s="256"/>
      <c r="E138" s="303">
        <f t="shared" si="3"/>
        <v>0</v>
      </c>
    </row>
    <row r="139" spans="1:5" ht="12" customHeight="1" x14ac:dyDescent="0.25">
      <c r="A139" s="13" t="s">
        <v>100</v>
      </c>
      <c r="B139" s="7" t="s">
        <v>345</v>
      </c>
      <c r="C139" s="168"/>
      <c r="D139" s="256"/>
      <c r="E139" s="303">
        <f t="shared" si="3"/>
        <v>0</v>
      </c>
    </row>
    <row r="140" spans="1:5" ht="12" customHeight="1" x14ac:dyDescent="0.25">
      <c r="A140" s="13" t="s">
        <v>101</v>
      </c>
      <c r="B140" s="7" t="s">
        <v>346</v>
      </c>
      <c r="C140" s="168"/>
      <c r="D140" s="256"/>
      <c r="E140" s="303">
        <f t="shared" si="3"/>
        <v>0</v>
      </c>
    </row>
    <row r="141" spans="1:5" ht="12" customHeight="1" thickBot="1" x14ac:dyDescent="0.3">
      <c r="A141" s="11" t="s">
        <v>102</v>
      </c>
      <c r="B141" s="7" t="s">
        <v>347</v>
      </c>
      <c r="C141" s="168"/>
      <c r="D141" s="256"/>
      <c r="E141" s="303">
        <f t="shared" si="3"/>
        <v>0</v>
      </c>
    </row>
    <row r="142" spans="1:5" ht="12" customHeight="1" thickBot="1" x14ac:dyDescent="0.3">
      <c r="A142" s="18" t="s">
        <v>12</v>
      </c>
      <c r="B142" s="61" t="s">
        <v>355</v>
      </c>
      <c r="C142" s="173">
        <f>+C143+C144+C145+C146</f>
        <v>0</v>
      </c>
      <c r="D142" s="258">
        <f>+D143+D144+D145+D146</f>
        <v>0</v>
      </c>
      <c r="E142" s="210">
        <f>+E143+E144+E145+E146</f>
        <v>0</v>
      </c>
    </row>
    <row r="143" spans="1:5" ht="12" customHeight="1" x14ac:dyDescent="0.25">
      <c r="A143" s="13" t="s">
        <v>59</v>
      </c>
      <c r="B143" s="7" t="s">
        <v>266</v>
      </c>
      <c r="C143" s="168"/>
      <c r="D143" s="256"/>
      <c r="E143" s="303">
        <f t="shared" si="3"/>
        <v>0</v>
      </c>
    </row>
    <row r="144" spans="1:5" ht="12" customHeight="1" x14ac:dyDescent="0.25">
      <c r="A144" s="13" t="s">
        <v>60</v>
      </c>
      <c r="B144" s="7" t="s">
        <v>267</v>
      </c>
      <c r="C144" s="168"/>
      <c r="D144" s="256"/>
      <c r="E144" s="303">
        <f t="shared" si="3"/>
        <v>0</v>
      </c>
    </row>
    <row r="145" spans="1:9" ht="12" customHeight="1" x14ac:dyDescent="0.25">
      <c r="A145" s="13" t="s">
        <v>180</v>
      </c>
      <c r="B145" s="7" t="s">
        <v>356</v>
      </c>
      <c r="C145" s="168"/>
      <c r="D145" s="256"/>
      <c r="E145" s="303">
        <f t="shared" si="3"/>
        <v>0</v>
      </c>
    </row>
    <row r="146" spans="1:9" ht="12" customHeight="1" thickBot="1" x14ac:dyDescent="0.3">
      <c r="A146" s="11" t="s">
        <v>181</v>
      </c>
      <c r="B146" s="5" t="s">
        <v>286</v>
      </c>
      <c r="C146" s="168"/>
      <c r="D146" s="256"/>
      <c r="E146" s="303">
        <f t="shared" si="3"/>
        <v>0</v>
      </c>
    </row>
    <row r="147" spans="1:9" ht="12" customHeight="1" thickBot="1" x14ac:dyDescent="0.3">
      <c r="A147" s="18" t="s">
        <v>13</v>
      </c>
      <c r="B147" s="61" t="s">
        <v>357</v>
      </c>
      <c r="C147" s="246">
        <f>SUM(C148:C152)</f>
        <v>0</v>
      </c>
      <c r="D147" s="259">
        <f>SUM(D148:D152)</f>
        <v>0</v>
      </c>
      <c r="E147" s="241">
        <f>SUM(E148:E152)</f>
        <v>0</v>
      </c>
    </row>
    <row r="148" spans="1:9" ht="12" customHeight="1" x14ac:dyDescent="0.25">
      <c r="A148" s="13" t="s">
        <v>61</v>
      </c>
      <c r="B148" s="7" t="s">
        <v>352</v>
      </c>
      <c r="C148" s="168"/>
      <c r="D148" s="256"/>
      <c r="E148" s="303">
        <f t="shared" si="3"/>
        <v>0</v>
      </c>
    </row>
    <row r="149" spans="1:9" ht="12" customHeight="1" x14ac:dyDescent="0.25">
      <c r="A149" s="13" t="s">
        <v>62</v>
      </c>
      <c r="B149" s="7" t="s">
        <v>359</v>
      </c>
      <c r="C149" s="168"/>
      <c r="D149" s="256"/>
      <c r="E149" s="303">
        <f t="shared" si="3"/>
        <v>0</v>
      </c>
    </row>
    <row r="150" spans="1:9" ht="12" customHeight="1" x14ac:dyDescent="0.25">
      <c r="A150" s="13" t="s">
        <v>192</v>
      </c>
      <c r="B150" s="7" t="s">
        <v>354</v>
      </c>
      <c r="C150" s="168"/>
      <c r="D150" s="256"/>
      <c r="E150" s="303">
        <f t="shared" si="3"/>
        <v>0</v>
      </c>
    </row>
    <row r="151" spans="1:9" ht="12" customHeight="1" x14ac:dyDescent="0.25">
      <c r="A151" s="13" t="s">
        <v>193</v>
      </c>
      <c r="B151" s="7" t="s">
        <v>360</v>
      </c>
      <c r="C151" s="168"/>
      <c r="D151" s="256"/>
      <c r="E151" s="303">
        <f t="shared" si="3"/>
        <v>0</v>
      </c>
    </row>
    <row r="152" spans="1:9" ht="12" customHeight="1" thickBot="1" x14ac:dyDescent="0.3">
      <c r="A152" s="13" t="s">
        <v>358</v>
      </c>
      <c r="B152" s="7" t="s">
        <v>361</v>
      </c>
      <c r="C152" s="168"/>
      <c r="D152" s="256"/>
      <c r="E152" s="304">
        <f t="shared" si="3"/>
        <v>0</v>
      </c>
    </row>
    <row r="153" spans="1:9" ht="12" customHeight="1" thickBot="1" x14ac:dyDescent="0.3">
      <c r="A153" s="18" t="s">
        <v>14</v>
      </c>
      <c r="B153" s="61" t="s">
        <v>362</v>
      </c>
      <c r="C153" s="247"/>
      <c r="D153" s="260"/>
      <c r="E153" s="311">
        <f t="shared" si="3"/>
        <v>0</v>
      </c>
    </row>
    <row r="154" spans="1:9" ht="12" customHeight="1" thickBot="1" x14ac:dyDescent="0.3">
      <c r="A154" s="18" t="s">
        <v>15</v>
      </c>
      <c r="B154" s="61" t="s">
        <v>363</v>
      </c>
      <c r="C154" s="247"/>
      <c r="D154" s="260"/>
      <c r="E154" s="211">
        <f t="shared" si="3"/>
        <v>0</v>
      </c>
    </row>
    <row r="155" spans="1:9" ht="15" customHeight="1" thickBot="1" x14ac:dyDescent="0.3">
      <c r="A155" s="18" t="s">
        <v>16</v>
      </c>
      <c r="B155" s="61" t="s">
        <v>365</v>
      </c>
      <c r="C155" s="248">
        <f>+C131+C135+C142+C147+C153+C154</f>
        <v>0</v>
      </c>
      <c r="D155" s="261">
        <f>+D131+D135+D142+D147+D153+D154</f>
        <v>0</v>
      </c>
      <c r="E155" s="242">
        <f>+E131+E135+E142+E147+E153+E154</f>
        <v>0</v>
      </c>
      <c r="F155" s="191"/>
      <c r="G155" s="192"/>
      <c r="H155" s="192"/>
      <c r="I155" s="192"/>
    </row>
    <row r="156" spans="1:9" s="180" customFormat="1" ht="12.95" customHeight="1" thickBot="1" x14ac:dyDescent="0.25">
      <c r="A156" s="107" t="s">
        <v>17</v>
      </c>
      <c r="B156" s="154" t="s">
        <v>364</v>
      </c>
      <c r="C156" s="248">
        <f>+C130+C155</f>
        <v>0</v>
      </c>
      <c r="D156" s="261">
        <f>+D130+D155</f>
        <v>0</v>
      </c>
      <c r="E156" s="345">
        <f>+E130+E155</f>
        <v>0</v>
      </c>
    </row>
    <row r="157" spans="1:9" ht="7.5" customHeight="1" x14ac:dyDescent="0.25"/>
    <row r="158" spans="1:9" x14ac:dyDescent="0.25">
      <c r="A158" s="353" t="s">
        <v>268</v>
      </c>
      <c r="B158" s="353"/>
      <c r="C158" s="353"/>
      <c r="D158" s="353"/>
      <c r="E158" s="353"/>
    </row>
    <row r="159" spans="1:9" ht="15" customHeight="1" thickBot="1" x14ac:dyDescent="0.3">
      <c r="A159" s="355" t="s">
        <v>88</v>
      </c>
      <c r="B159" s="355"/>
      <c r="C159" s="109"/>
      <c r="E159" s="109" t="str">
        <f>E91</f>
        <v>Forintban!</v>
      </c>
    </row>
    <row r="160" spans="1:9" ht="25.5" customHeight="1" thickBot="1" x14ac:dyDescent="0.3">
      <c r="A160" s="18">
        <v>1</v>
      </c>
      <c r="B160" s="23" t="s">
        <v>366</v>
      </c>
      <c r="C160" s="253">
        <f>+C63-C130</f>
        <v>0</v>
      </c>
      <c r="D160" s="167">
        <f>+D63-D130</f>
        <v>0</v>
      </c>
      <c r="E160" s="103">
        <f>+E63-E130</f>
        <v>0</v>
      </c>
    </row>
    <row r="161" spans="1:5" ht="32.25" customHeight="1" thickBot="1" x14ac:dyDescent="0.3">
      <c r="A161" s="18" t="s">
        <v>8</v>
      </c>
      <c r="B161" s="23" t="s">
        <v>372</v>
      </c>
      <c r="C161" s="167">
        <f>+C87-C155</f>
        <v>0</v>
      </c>
      <c r="D161" s="167">
        <f>+D87-D155</f>
        <v>0</v>
      </c>
      <c r="E161" s="103">
        <f>+E87-E155</f>
        <v>0</v>
      </c>
    </row>
  </sheetData>
  <mergeCells count="12">
    <mergeCell ref="A2:B2"/>
    <mergeCell ref="A3:A4"/>
    <mergeCell ref="B3:B4"/>
    <mergeCell ref="C3:E3"/>
    <mergeCell ref="A1:E1"/>
    <mergeCell ref="A90:E90"/>
    <mergeCell ref="A91:B91"/>
    <mergeCell ref="A92:A93"/>
    <mergeCell ref="B92:B93"/>
    <mergeCell ref="C92:E92"/>
    <mergeCell ref="A158:E158"/>
    <mergeCell ref="A159:B159"/>
  </mergeCells>
  <printOptions horizontalCentered="1"/>
  <pageMargins left="0.78740157480314965" right="0.78740157480314965" top="1.4566929133858268" bottom="0.86614173228346458" header="0.78740157480314965" footer="0.59055118110236227"/>
  <pageSetup paperSize="9" scale="71" fitToHeight="2" orientation="portrait" r:id="rId1"/>
  <headerFooter alignWithMargins="0">
    <oddHeader xml:space="preserve">&amp;C&amp;"Times New Roman CE,Félkövér"&amp;12
Sajószöged Községi Önkormányzat
2017. ÉVI KÖLTSÉGVETÉS 
ÁLLAMIGAZGATÁSI FELADATOK MÓDOSÍTOTT MÉRLEGE&amp;10
&amp;R&amp;"Times New Roman CE,Félkövér dőlt"&amp;11 1.4. melléklet </oddHeader>
  </headerFooter>
  <rowBreaks count="2" manualBreakCount="2">
    <brk id="75" max="4" man="1"/>
    <brk id="89" max="4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E98DF-30C7-4AE2-AFAC-D3ABE5E87401}">
  <sheetPr>
    <tabColor rgb="FF92D050"/>
  </sheetPr>
  <dimension ref="A1:J33"/>
  <sheetViews>
    <sheetView view="pageLayout" topLeftCell="B10" zoomScaleNormal="130" zoomScaleSheetLayoutView="100" workbookViewId="0">
      <selection activeCell="J1" sqref="J1:J32"/>
    </sheetView>
  </sheetViews>
  <sheetFormatPr defaultRowHeight="12.75" x14ac:dyDescent="0.2"/>
  <cols>
    <col min="1" max="1" width="6.83203125" style="36" customWidth="1"/>
    <col min="2" max="2" width="48" style="72" customWidth="1"/>
    <col min="3" max="5" width="15.5" style="36" customWidth="1"/>
    <col min="6" max="6" width="55.1640625" style="36" customWidth="1"/>
    <col min="7" max="9" width="15.5" style="36" customWidth="1"/>
    <col min="10" max="10" width="4.83203125" style="36" customWidth="1"/>
    <col min="11" max="16384" width="9.33203125" style="36"/>
  </cols>
  <sheetData>
    <row r="1" spans="1:10" ht="39.75" customHeight="1" x14ac:dyDescent="0.2">
      <c r="B1" s="116" t="s">
        <v>92</v>
      </c>
      <c r="C1" s="117"/>
      <c r="D1" s="117"/>
      <c r="E1" s="117"/>
      <c r="F1" s="117"/>
      <c r="G1" s="117"/>
      <c r="H1" s="117"/>
      <c r="I1" s="117"/>
      <c r="J1" s="363" t="s">
        <v>416</v>
      </c>
    </row>
    <row r="2" spans="1:10" ht="14.25" thickBot="1" x14ac:dyDescent="0.25">
      <c r="G2" s="118"/>
      <c r="H2" s="118"/>
      <c r="I2" s="118" t="str">
        <f>'1.4.sz.mell.'!E2</f>
        <v>Forintban!</v>
      </c>
      <c r="J2" s="363"/>
    </row>
    <row r="3" spans="1:10" ht="18" customHeight="1" thickBot="1" x14ac:dyDescent="0.25">
      <c r="A3" s="361" t="s">
        <v>51</v>
      </c>
      <c r="B3" s="119" t="s">
        <v>39</v>
      </c>
      <c r="C3" s="120"/>
      <c r="D3" s="262"/>
      <c r="E3" s="262"/>
      <c r="F3" s="119" t="s">
        <v>40</v>
      </c>
      <c r="G3" s="121"/>
      <c r="H3" s="269"/>
      <c r="I3" s="270"/>
      <c r="J3" s="363"/>
    </row>
    <row r="4" spans="1:10" s="122" customFormat="1" ht="35.25" customHeight="1" thickBot="1" x14ac:dyDescent="0.25">
      <c r="A4" s="362"/>
      <c r="B4" s="73" t="s">
        <v>44</v>
      </c>
      <c r="C4" s="74" t="str">
        <f>+CONCATENATE('1.1.sz.mell.'!C3," eredeti előirányzat")</f>
        <v>2017. évi eredeti előirányzat</v>
      </c>
      <c r="D4" s="263" t="str">
        <f>+CONCATENATE('1.1.sz.mell.'!C3," 1. sz. módosítás (±)")</f>
        <v>2017. évi 1. sz. módosítás (±)</v>
      </c>
      <c r="E4" s="263" t="str">
        <f>+CONCATENATE(LEFT('1.1.sz.mell.'!C3,4),".12.31. Módisítás után" )</f>
        <v>2017.12.31. Módisítás után</v>
      </c>
      <c r="F4" s="73" t="s">
        <v>44</v>
      </c>
      <c r="G4" s="74" t="str">
        <f>+C4</f>
        <v>2017. évi eredeti előirányzat</v>
      </c>
      <c r="H4" s="74" t="str">
        <f>+D4</f>
        <v>2017. évi 1. sz. módosítás (±)</v>
      </c>
      <c r="I4" s="271" t="str">
        <f>+E4</f>
        <v>2017.12.31. Módisítás után</v>
      </c>
      <c r="J4" s="363"/>
    </row>
    <row r="5" spans="1:10" s="126" customFormat="1" ht="12" customHeight="1" thickBot="1" x14ac:dyDescent="0.25">
      <c r="A5" s="123" t="s">
        <v>379</v>
      </c>
      <c r="B5" s="124" t="s">
        <v>380</v>
      </c>
      <c r="C5" s="125" t="s">
        <v>381</v>
      </c>
      <c r="D5" s="264" t="s">
        <v>383</v>
      </c>
      <c r="E5" s="264" t="s">
        <v>487</v>
      </c>
      <c r="F5" s="124" t="s">
        <v>417</v>
      </c>
      <c r="G5" s="125" t="s">
        <v>385</v>
      </c>
      <c r="H5" s="125" t="s">
        <v>386</v>
      </c>
      <c r="I5" s="339" t="s">
        <v>488</v>
      </c>
      <c r="J5" s="363"/>
    </row>
    <row r="6" spans="1:10" ht="12.95" customHeight="1" x14ac:dyDescent="0.2">
      <c r="A6" s="127" t="s">
        <v>7</v>
      </c>
      <c r="B6" s="128" t="s">
        <v>269</v>
      </c>
      <c r="C6" s="110">
        <v>92207137</v>
      </c>
      <c r="D6" s="110">
        <v>11814854</v>
      </c>
      <c r="E6" s="312">
        <f>C6+D6</f>
        <v>104021991</v>
      </c>
      <c r="F6" s="128" t="s">
        <v>45</v>
      </c>
      <c r="G6" s="110">
        <v>113513122</v>
      </c>
      <c r="H6" s="110">
        <v>6858949</v>
      </c>
      <c r="I6" s="316">
        <f>G6+H6</f>
        <v>120372071</v>
      </c>
      <c r="J6" s="363"/>
    </row>
    <row r="7" spans="1:10" ht="12.95" customHeight="1" x14ac:dyDescent="0.2">
      <c r="A7" s="129" t="s">
        <v>8</v>
      </c>
      <c r="B7" s="130" t="s">
        <v>270</v>
      </c>
      <c r="C7" s="111">
        <v>16718160</v>
      </c>
      <c r="D7" s="111">
        <v>2166783</v>
      </c>
      <c r="E7" s="312">
        <f t="shared" ref="E7:E16" si="0">C7+D7</f>
        <v>18884943</v>
      </c>
      <c r="F7" s="130" t="s">
        <v>108</v>
      </c>
      <c r="G7" s="111">
        <v>23477193</v>
      </c>
      <c r="H7" s="111">
        <v>2969301</v>
      </c>
      <c r="I7" s="316">
        <f t="shared" ref="I7:I17" si="1">G7+H7</f>
        <v>26446494</v>
      </c>
      <c r="J7" s="363"/>
    </row>
    <row r="8" spans="1:10" ht="12.95" customHeight="1" x14ac:dyDescent="0.2">
      <c r="A8" s="129" t="s">
        <v>9</v>
      </c>
      <c r="B8" s="130" t="s">
        <v>291</v>
      </c>
      <c r="C8" s="111"/>
      <c r="D8" s="111"/>
      <c r="E8" s="312">
        <f t="shared" si="0"/>
        <v>0</v>
      </c>
      <c r="F8" s="130" t="s">
        <v>131</v>
      </c>
      <c r="G8" s="111">
        <v>121575270</v>
      </c>
      <c r="H8" s="111">
        <v>-13947603</v>
      </c>
      <c r="I8" s="316">
        <f t="shared" si="1"/>
        <v>107627667</v>
      </c>
      <c r="J8" s="363"/>
    </row>
    <row r="9" spans="1:10" ht="12.95" customHeight="1" x14ac:dyDescent="0.2">
      <c r="A9" s="129" t="s">
        <v>10</v>
      </c>
      <c r="B9" s="130" t="s">
        <v>99</v>
      </c>
      <c r="C9" s="111">
        <v>113960000</v>
      </c>
      <c r="D9" s="111">
        <v>61315260</v>
      </c>
      <c r="E9" s="312">
        <f t="shared" si="0"/>
        <v>175275260</v>
      </c>
      <c r="F9" s="130" t="s">
        <v>109</v>
      </c>
      <c r="G9" s="111">
        <v>10680000</v>
      </c>
      <c r="H9" s="111">
        <v>-1976052</v>
      </c>
      <c r="I9" s="316">
        <f t="shared" si="1"/>
        <v>8703948</v>
      </c>
      <c r="J9" s="363"/>
    </row>
    <row r="10" spans="1:10" ht="12.95" customHeight="1" x14ac:dyDescent="0.2">
      <c r="A10" s="129" t="s">
        <v>11</v>
      </c>
      <c r="B10" s="131" t="s">
        <v>315</v>
      </c>
      <c r="C10" s="111">
        <v>26998078</v>
      </c>
      <c r="D10" s="111">
        <v>16386414</v>
      </c>
      <c r="E10" s="312">
        <f t="shared" si="0"/>
        <v>43384492</v>
      </c>
      <c r="F10" s="130" t="s">
        <v>110</v>
      </c>
      <c r="G10" s="111">
        <v>33560000</v>
      </c>
      <c r="H10" s="111">
        <v>2303548</v>
      </c>
      <c r="I10" s="316">
        <f t="shared" si="1"/>
        <v>35863548</v>
      </c>
      <c r="J10" s="363"/>
    </row>
    <row r="11" spans="1:10" ht="12.95" customHeight="1" x14ac:dyDescent="0.2">
      <c r="A11" s="129" t="s">
        <v>12</v>
      </c>
      <c r="B11" s="130" t="s">
        <v>271</v>
      </c>
      <c r="C11" s="112"/>
      <c r="D11" s="112">
        <v>333500</v>
      </c>
      <c r="E11" s="312">
        <f t="shared" si="0"/>
        <v>333500</v>
      </c>
      <c r="F11" s="130" t="s">
        <v>37</v>
      </c>
      <c r="G11" s="111">
        <v>2500000</v>
      </c>
      <c r="H11" s="111">
        <v>-2500000</v>
      </c>
      <c r="I11" s="316">
        <f t="shared" si="1"/>
        <v>0</v>
      </c>
      <c r="J11" s="363"/>
    </row>
    <row r="12" spans="1:10" ht="12.95" customHeight="1" x14ac:dyDescent="0.2">
      <c r="A12" s="129" t="s">
        <v>13</v>
      </c>
      <c r="B12" s="130" t="s">
        <v>373</v>
      </c>
      <c r="C12" s="111"/>
      <c r="D12" s="111"/>
      <c r="E12" s="312">
        <f t="shared" si="0"/>
        <v>0</v>
      </c>
      <c r="F12" s="30"/>
      <c r="G12" s="111"/>
      <c r="H12" s="111"/>
      <c r="I12" s="316">
        <f t="shared" si="1"/>
        <v>0</v>
      </c>
      <c r="J12" s="363"/>
    </row>
    <row r="13" spans="1:10" ht="12.95" customHeight="1" x14ac:dyDescent="0.2">
      <c r="A13" s="129" t="s">
        <v>14</v>
      </c>
      <c r="B13" s="30"/>
      <c r="C13" s="111"/>
      <c r="D13" s="111"/>
      <c r="E13" s="312">
        <f t="shared" si="0"/>
        <v>0</v>
      </c>
      <c r="F13" s="30"/>
      <c r="G13" s="111"/>
      <c r="H13" s="111"/>
      <c r="I13" s="316">
        <f t="shared" si="1"/>
        <v>0</v>
      </c>
      <c r="J13" s="363"/>
    </row>
    <row r="14" spans="1:10" ht="12.95" customHeight="1" x14ac:dyDescent="0.2">
      <c r="A14" s="129" t="s">
        <v>15</v>
      </c>
      <c r="B14" s="193"/>
      <c r="C14" s="112"/>
      <c r="D14" s="112"/>
      <c r="E14" s="312">
        <f t="shared" si="0"/>
        <v>0</v>
      </c>
      <c r="F14" s="30"/>
      <c r="G14" s="111"/>
      <c r="H14" s="111"/>
      <c r="I14" s="316">
        <f t="shared" si="1"/>
        <v>0</v>
      </c>
      <c r="J14" s="363"/>
    </row>
    <row r="15" spans="1:10" ht="12.95" customHeight="1" x14ac:dyDescent="0.2">
      <c r="A15" s="129" t="s">
        <v>16</v>
      </c>
      <c r="B15" s="30"/>
      <c r="C15" s="111"/>
      <c r="D15" s="111"/>
      <c r="E15" s="312">
        <f t="shared" si="0"/>
        <v>0</v>
      </c>
      <c r="F15" s="30"/>
      <c r="G15" s="111"/>
      <c r="H15" s="111"/>
      <c r="I15" s="316">
        <f t="shared" si="1"/>
        <v>0</v>
      </c>
      <c r="J15" s="363"/>
    </row>
    <row r="16" spans="1:10" ht="12.95" customHeight="1" x14ac:dyDescent="0.2">
      <c r="A16" s="129" t="s">
        <v>17</v>
      </c>
      <c r="B16" s="30"/>
      <c r="C16" s="111"/>
      <c r="D16" s="111"/>
      <c r="E16" s="312">
        <f t="shared" si="0"/>
        <v>0</v>
      </c>
      <c r="F16" s="30"/>
      <c r="G16" s="111"/>
      <c r="H16" s="111"/>
      <c r="I16" s="316">
        <f t="shared" si="1"/>
        <v>0</v>
      </c>
      <c r="J16" s="363"/>
    </row>
    <row r="17" spans="1:10" ht="12.95" customHeight="1" thickBot="1" x14ac:dyDescent="0.25">
      <c r="A17" s="129" t="s">
        <v>18</v>
      </c>
      <c r="B17" s="38"/>
      <c r="C17" s="113"/>
      <c r="D17" s="113"/>
      <c r="E17" s="313"/>
      <c r="F17" s="30"/>
      <c r="G17" s="113"/>
      <c r="H17" s="113"/>
      <c r="I17" s="316">
        <f t="shared" si="1"/>
        <v>0</v>
      </c>
      <c r="J17" s="363"/>
    </row>
    <row r="18" spans="1:10" ht="21.75" thickBot="1" x14ac:dyDescent="0.25">
      <c r="A18" s="132" t="s">
        <v>19</v>
      </c>
      <c r="B18" s="62" t="s">
        <v>374</v>
      </c>
      <c r="C18" s="114">
        <f>SUM(C6:C17)</f>
        <v>249883375</v>
      </c>
      <c r="D18" s="114">
        <f>SUM(D6:D17)</f>
        <v>92016811</v>
      </c>
      <c r="E18" s="114">
        <f>SUM(E6:E17)</f>
        <v>341900186</v>
      </c>
      <c r="F18" s="62" t="s">
        <v>277</v>
      </c>
      <c r="G18" s="114">
        <f>SUM(G6:G17)</f>
        <v>305305585</v>
      </c>
      <c r="H18" s="114">
        <f>SUM(H6:H17)</f>
        <v>-6291857</v>
      </c>
      <c r="I18" s="148">
        <f>SUM(I6:I17)</f>
        <v>299013728</v>
      </c>
      <c r="J18" s="363"/>
    </row>
    <row r="19" spans="1:10" ht="12.95" customHeight="1" x14ac:dyDescent="0.2">
      <c r="A19" s="133" t="s">
        <v>20</v>
      </c>
      <c r="B19" s="134" t="s">
        <v>274</v>
      </c>
      <c r="C19" s="237">
        <f>+C20+C21+C22+C23</f>
        <v>6981293</v>
      </c>
      <c r="D19" s="237">
        <f>+D20+D21+D22+D23</f>
        <v>2620749</v>
      </c>
      <c r="E19" s="237">
        <f>+E20+E21+E22+E23</f>
        <v>9602042</v>
      </c>
      <c r="F19" s="135" t="s">
        <v>116</v>
      </c>
      <c r="G19" s="115"/>
      <c r="H19" s="115"/>
      <c r="I19" s="317">
        <f>G19+H19</f>
        <v>0</v>
      </c>
      <c r="J19" s="363"/>
    </row>
    <row r="20" spans="1:10" ht="12.95" customHeight="1" x14ac:dyDescent="0.2">
      <c r="A20" s="136" t="s">
        <v>21</v>
      </c>
      <c r="B20" s="135" t="s">
        <v>124</v>
      </c>
      <c r="C20" s="51">
        <v>6981293</v>
      </c>
      <c r="D20" s="51">
        <v>2620749</v>
      </c>
      <c r="E20" s="314">
        <f>C20+D20</f>
        <v>9602042</v>
      </c>
      <c r="F20" s="135" t="s">
        <v>276</v>
      </c>
      <c r="G20" s="51"/>
      <c r="H20" s="51"/>
      <c r="I20" s="318">
        <f t="shared" ref="I20:I28" si="2">G20+H20</f>
        <v>0</v>
      </c>
      <c r="J20" s="363"/>
    </row>
    <row r="21" spans="1:10" ht="12.95" customHeight="1" x14ac:dyDescent="0.2">
      <c r="A21" s="136" t="s">
        <v>22</v>
      </c>
      <c r="B21" s="135" t="s">
        <v>125</v>
      </c>
      <c r="C21" s="51"/>
      <c r="D21" s="51"/>
      <c r="E21" s="314">
        <f>C21+D21</f>
        <v>0</v>
      </c>
      <c r="F21" s="135" t="s">
        <v>90</v>
      </c>
      <c r="G21" s="51"/>
      <c r="H21" s="51"/>
      <c r="I21" s="318">
        <f t="shared" si="2"/>
        <v>0</v>
      </c>
      <c r="J21" s="363"/>
    </row>
    <row r="22" spans="1:10" ht="12.95" customHeight="1" x14ac:dyDescent="0.2">
      <c r="A22" s="136" t="s">
        <v>23</v>
      </c>
      <c r="B22" s="135" t="s">
        <v>129</v>
      </c>
      <c r="C22" s="51"/>
      <c r="D22" s="51"/>
      <c r="E22" s="314">
        <f>C22+D22</f>
        <v>0</v>
      </c>
      <c r="F22" s="135" t="s">
        <v>91</v>
      </c>
      <c r="G22" s="51"/>
      <c r="H22" s="51"/>
      <c r="I22" s="318">
        <f t="shared" si="2"/>
        <v>0</v>
      </c>
      <c r="J22" s="363"/>
    </row>
    <row r="23" spans="1:10" ht="12.95" customHeight="1" x14ac:dyDescent="0.2">
      <c r="A23" s="136" t="s">
        <v>24</v>
      </c>
      <c r="B23" s="135" t="s">
        <v>130</v>
      </c>
      <c r="C23" s="51"/>
      <c r="D23" s="51"/>
      <c r="E23" s="314">
        <f>C23+D23</f>
        <v>0</v>
      </c>
      <c r="F23" s="134" t="s">
        <v>132</v>
      </c>
      <c r="G23" s="51"/>
      <c r="H23" s="51"/>
      <c r="I23" s="318">
        <f t="shared" si="2"/>
        <v>0</v>
      </c>
      <c r="J23" s="363"/>
    </row>
    <row r="24" spans="1:10" ht="12.95" customHeight="1" x14ac:dyDescent="0.2">
      <c r="A24" s="136" t="s">
        <v>25</v>
      </c>
      <c r="B24" s="135" t="s">
        <v>275</v>
      </c>
      <c r="C24" s="137">
        <f>+C25+C26</f>
        <v>46694266</v>
      </c>
      <c r="D24" s="137">
        <f>+D25+D26</f>
        <v>36885776</v>
      </c>
      <c r="E24" s="137">
        <f>+E25+E26</f>
        <v>83580042</v>
      </c>
      <c r="F24" s="135" t="s">
        <v>117</v>
      </c>
      <c r="G24" s="51"/>
      <c r="H24" s="51">
        <v>75000000</v>
      </c>
      <c r="I24" s="318">
        <f t="shared" si="2"/>
        <v>75000000</v>
      </c>
      <c r="J24" s="363"/>
    </row>
    <row r="25" spans="1:10" ht="12.95" customHeight="1" x14ac:dyDescent="0.2">
      <c r="A25" s="133" t="s">
        <v>26</v>
      </c>
      <c r="B25" s="134" t="s">
        <v>272</v>
      </c>
      <c r="C25" s="115"/>
      <c r="D25" s="115"/>
      <c r="E25" s="315">
        <f>C25+D25</f>
        <v>0</v>
      </c>
      <c r="F25" s="128" t="s">
        <v>356</v>
      </c>
      <c r="G25" s="115"/>
      <c r="H25" s="115"/>
      <c r="I25" s="317">
        <f t="shared" si="2"/>
        <v>0</v>
      </c>
      <c r="J25" s="363"/>
    </row>
    <row r="26" spans="1:10" ht="12.95" customHeight="1" x14ac:dyDescent="0.2">
      <c r="A26" s="136" t="s">
        <v>27</v>
      </c>
      <c r="B26" s="135" t="s">
        <v>273</v>
      </c>
      <c r="C26" s="51">
        <v>46694266</v>
      </c>
      <c r="D26" s="51">
        <v>36885776</v>
      </c>
      <c r="E26" s="314">
        <f>C26+D26</f>
        <v>83580042</v>
      </c>
      <c r="F26" s="130" t="s">
        <v>362</v>
      </c>
      <c r="G26" s="51"/>
      <c r="H26" s="51"/>
      <c r="I26" s="318">
        <f t="shared" si="2"/>
        <v>0</v>
      </c>
      <c r="J26" s="363"/>
    </row>
    <row r="27" spans="1:10" ht="12.95" customHeight="1" x14ac:dyDescent="0.2">
      <c r="A27" s="129" t="s">
        <v>28</v>
      </c>
      <c r="B27" s="135" t="s">
        <v>473</v>
      </c>
      <c r="C27" s="51"/>
      <c r="D27" s="51"/>
      <c r="E27" s="314">
        <f>C27+D27</f>
        <v>0</v>
      </c>
      <c r="F27" s="130" t="s">
        <v>363</v>
      </c>
      <c r="G27" s="51"/>
      <c r="H27" s="51"/>
      <c r="I27" s="318">
        <f t="shared" si="2"/>
        <v>0</v>
      </c>
      <c r="J27" s="363"/>
    </row>
    <row r="28" spans="1:10" ht="12.95" customHeight="1" thickBot="1" x14ac:dyDescent="0.25">
      <c r="A28" s="163" t="s">
        <v>29</v>
      </c>
      <c r="B28" s="134" t="s">
        <v>230</v>
      </c>
      <c r="C28" s="115"/>
      <c r="D28" s="115"/>
      <c r="E28" s="315">
        <f>C28+D28</f>
        <v>0</v>
      </c>
      <c r="F28" s="195" t="s">
        <v>502</v>
      </c>
      <c r="G28" s="115"/>
      <c r="H28" s="115">
        <v>3277299</v>
      </c>
      <c r="I28" s="317">
        <f t="shared" si="2"/>
        <v>3277299</v>
      </c>
      <c r="J28" s="363"/>
    </row>
    <row r="29" spans="1:10" ht="24" customHeight="1" thickBot="1" x14ac:dyDescent="0.25">
      <c r="A29" s="132" t="s">
        <v>30</v>
      </c>
      <c r="B29" s="62" t="s">
        <v>375</v>
      </c>
      <c r="C29" s="114">
        <f>+C19+C24+C27+C28</f>
        <v>53675559</v>
      </c>
      <c r="D29" s="114">
        <f>+D19+D24+D27+D28</f>
        <v>39506525</v>
      </c>
      <c r="E29" s="267">
        <f>+E19+E24+E27+E28</f>
        <v>93182084</v>
      </c>
      <c r="F29" s="62" t="s">
        <v>377</v>
      </c>
      <c r="G29" s="114">
        <f>SUM(G19:G28)</f>
        <v>0</v>
      </c>
      <c r="H29" s="114">
        <f>SUM(H19:H28)</f>
        <v>78277299</v>
      </c>
      <c r="I29" s="148">
        <f>SUM(I19:I28)</f>
        <v>78277299</v>
      </c>
      <c r="J29" s="363"/>
    </row>
    <row r="30" spans="1:10" ht="13.5" thickBot="1" x14ac:dyDescent="0.25">
      <c r="A30" s="132" t="s">
        <v>31</v>
      </c>
      <c r="B30" s="138" t="s">
        <v>376</v>
      </c>
      <c r="C30" s="340">
        <f>+C18+C29</f>
        <v>303558934</v>
      </c>
      <c r="D30" s="340">
        <f>+D18+D29</f>
        <v>131523336</v>
      </c>
      <c r="E30" s="341">
        <f>+E18+E29</f>
        <v>435082270</v>
      </c>
      <c r="F30" s="138" t="s">
        <v>378</v>
      </c>
      <c r="G30" s="340">
        <f>+G18+G29</f>
        <v>305305585</v>
      </c>
      <c r="H30" s="340">
        <f>+H18+H29</f>
        <v>71985442</v>
      </c>
      <c r="I30" s="341">
        <f>+I18+I29</f>
        <v>377291027</v>
      </c>
      <c r="J30" s="363"/>
    </row>
    <row r="31" spans="1:10" ht="13.5" thickBot="1" x14ac:dyDescent="0.25">
      <c r="A31" s="132" t="s">
        <v>32</v>
      </c>
      <c r="B31" s="138" t="s">
        <v>94</v>
      </c>
      <c r="C31" s="340">
        <f>IF(C18-G18&lt;0,G18-C18,"-")</f>
        <v>55422210</v>
      </c>
      <c r="D31" s="340" t="str">
        <f>IF(D18-H18&lt;0,H18-D18,"-")</f>
        <v>-</v>
      </c>
      <c r="E31" s="341" t="str">
        <f>IF(E18-I18&lt;0,I18-E18,"-")</f>
        <v>-</v>
      </c>
      <c r="F31" s="138" t="s">
        <v>95</v>
      </c>
      <c r="G31" s="340" t="str">
        <f>IF(C18-G18&gt;0,C18-G18,"-")</f>
        <v>-</v>
      </c>
      <c r="H31" s="340">
        <f>IF(D18-H18&gt;0,D18-H18,"-")</f>
        <v>98308668</v>
      </c>
      <c r="I31" s="341">
        <f>IF(E18-I18&gt;0,E18-I18,"-")</f>
        <v>42886458</v>
      </c>
      <c r="J31" s="363"/>
    </row>
    <row r="32" spans="1:10" ht="13.5" thickBot="1" x14ac:dyDescent="0.25">
      <c r="A32" s="132" t="s">
        <v>33</v>
      </c>
      <c r="B32" s="138" t="s">
        <v>492</v>
      </c>
      <c r="C32" s="340">
        <f>IF(C30-G30&lt;0,G30-C30,"-")</f>
        <v>1746651</v>
      </c>
      <c r="D32" s="340" t="str">
        <f>IF(D30-H30&lt;0,H30-D30,"-")</f>
        <v>-</v>
      </c>
      <c r="E32" s="340" t="str">
        <f>IF(E30-I30&lt;0,I30-E30,"-")</f>
        <v>-</v>
      </c>
      <c r="F32" s="138" t="s">
        <v>493</v>
      </c>
      <c r="G32" s="340" t="str">
        <f>IF(C30-G30&gt;0,C30-G30,"-")</f>
        <v>-</v>
      </c>
      <c r="H32" s="340">
        <f>IF(D30-H30&gt;0,D30-H30,"-")</f>
        <v>59537894</v>
      </c>
      <c r="I32" s="342">
        <f>IF(E30-I30&gt;0,E30-I30,"-")</f>
        <v>57791243</v>
      </c>
      <c r="J32" s="363"/>
    </row>
    <row r="33" spans="2:6" ht="18.75" x14ac:dyDescent="0.2">
      <c r="B33" s="364"/>
      <c r="C33" s="364"/>
      <c r="D33" s="364"/>
      <c r="E33" s="364"/>
      <c r="F33" s="364"/>
    </row>
  </sheetData>
  <mergeCells count="3">
    <mergeCell ref="A3:A4"/>
    <mergeCell ref="J1:J32"/>
    <mergeCell ref="B33:F33"/>
  </mergeCells>
  <phoneticPr fontId="0" type="noConversion"/>
  <printOptions horizontalCentered="1"/>
  <pageMargins left="0.33" right="0.48" top="0.9055118110236221" bottom="0.5" header="0.6692913385826772" footer="0.28000000000000003"/>
  <pageSetup paperSize="9" scale="72" orientation="landscape" verticalDpi="300" r:id="rId1"/>
  <headerFooter alignWithMargins="0">
    <oddHeader xml:space="preserve">&amp;R&amp;"Times New Roman CE,Félkövér dőlt"&amp;11 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F572C-CC33-4442-9542-8FE1AB1B82E1}">
  <sheetPr>
    <tabColor rgb="FF92D050"/>
  </sheetPr>
  <dimension ref="A1:J33"/>
  <sheetViews>
    <sheetView zoomScaleNormal="100" zoomScaleSheetLayoutView="115" workbookViewId="0">
      <selection activeCell="C12" sqref="C12"/>
    </sheetView>
  </sheetViews>
  <sheetFormatPr defaultRowHeight="12.75" x14ac:dyDescent="0.2"/>
  <cols>
    <col min="1" max="1" width="6.83203125" style="36" customWidth="1"/>
    <col min="2" max="2" width="49.83203125" style="72" customWidth="1"/>
    <col min="3" max="5" width="15.5" style="36" customWidth="1"/>
    <col min="6" max="6" width="49.83203125" style="36" customWidth="1"/>
    <col min="7" max="9" width="15.5" style="36" customWidth="1"/>
    <col min="10" max="10" width="4.83203125" style="36" customWidth="1"/>
    <col min="11" max="16384" width="9.33203125" style="36"/>
  </cols>
  <sheetData>
    <row r="1" spans="1:10" ht="31.5" x14ac:dyDescent="0.2">
      <c r="B1" s="116" t="s">
        <v>93</v>
      </c>
      <c r="C1" s="117"/>
      <c r="D1" s="117"/>
      <c r="E1" s="117"/>
      <c r="F1" s="117"/>
      <c r="G1" s="117"/>
      <c r="H1" s="117"/>
      <c r="I1" s="117"/>
      <c r="J1" s="363" t="s">
        <v>418</v>
      </c>
    </row>
    <row r="2" spans="1:10" ht="14.25" thickBot="1" x14ac:dyDescent="0.25">
      <c r="G2" s="118"/>
      <c r="H2" s="118"/>
      <c r="I2" s="118" t="str">
        <f>'2.1.sz.mell  '!I2</f>
        <v>Forintban!</v>
      </c>
      <c r="J2" s="363"/>
    </row>
    <row r="3" spans="1:10" ht="13.5" customHeight="1" thickBot="1" x14ac:dyDescent="0.25">
      <c r="A3" s="361" t="s">
        <v>51</v>
      </c>
      <c r="B3" s="119" t="s">
        <v>39</v>
      </c>
      <c r="C3" s="120"/>
      <c r="D3" s="262"/>
      <c r="E3" s="262"/>
      <c r="F3" s="119" t="s">
        <v>40</v>
      </c>
      <c r="G3" s="121"/>
      <c r="H3" s="269"/>
      <c r="I3" s="270"/>
      <c r="J3" s="363"/>
    </row>
    <row r="4" spans="1:10" s="122" customFormat="1" ht="24.75" thickBot="1" x14ac:dyDescent="0.25">
      <c r="A4" s="362"/>
      <c r="B4" s="73" t="s">
        <v>44</v>
      </c>
      <c r="C4" s="74" t="str">
        <f>+CONCATENATE('1.1.sz.mell.'!C3," eredeti előirányzat")</f>
        <v>2017. évi eredeti előirányzat</v>
      </c>
      <c r="D4" s="263" t="str">
        <f>+CONCATENATE('1.1.sz.mell.'!C3," 1. sz. módosítás (±)")</f>
        <v>2017. évi 1. sz. módosítás (±)</v>
      </c>
      <c r="E4" s="263" t="str">
        <f>+CONCATENATE(LEFT('1.1.sz.mell.'!C3,4),". 12.31. Módisítás után" )</f>
        <v>2017. 12.31. Módisítás után</v>
      </c>
      <c r="F4" s="73" t="s">
        <v>44</v>
      </c>
      <c r="G4" s="74" t="str">
        <f>+C4</f>
        <v>2017. évi eredeti előirányzat</v>
      </c>
      <c r="H4" s="74" t="str">
        <f>+D4</f>
        <v>2017. évi 1. sz. módosítás (±)</v>
      </c>
      <c r="I4" s="271" t="str">
        <f>+E4</f>
        <v>2017. 12.31. Módisítás után</v>
      </c>
      <c r="J4" s="363"/>
    </row>
    <row r="5" spans="1:10" s="122" customFormat="1" ht="13.5" thickBot="1" x14ac:dyDescent="0.25">
      <c r="A5" s="123" t="s">
        <v>379</v>
      </c>
      <c r="B5" s="124" t="s">
        <v>380</v>
      </c>
      <c r="C5" s="125" t="s">
        <v>381</v>
      </c>
      <c r="D5" s="264" t="s">
        <v>383</v>
      </c>
      <c r="E5" s="264" t="s">
        <v>487</v>
      </c>
      <c r="F5" s="124" t="s">
        <v>417</v>
      </c>
      <c r="G5" s="125" t="s">
        <v>385</v>
      </c>
      <c r="H5" s="125" t="s">
        <v>386</v>
      </c>
      <c r="I5" s="339" t="s">
        <v>488</v>
      </c>
      <c r="J5" s="363"/>
    </row>
    <row r="6" spans="1:10" ht="12.95" customHeight="1" x14ac:dyDescent="0.2">
      <c r="A6" s="127" t="s">
        <v>7</v>
      </c>
      <c r="B6" s="128" t="s">
        <v>278</v>
      </c>
      <c r="C6" s="110"/>
      <c r="D6" s="110">
        <v>160348571</v>
      </c>
      <c r="E6" s="312">
        <f>C6+D6</f>
        <v>160348571</v>
      </c>
      <c r="F6" s="128" t="s">
        <v>126</v>
      </c>
      <c r="G6" s="110">
        <v>6983349</v>
      </c>
      <c r="H6" s="274">
        <v>175357067</v>
      </c>
      <c r="I6" s="319">
        <f>G6+H6</f>
        <v>182340416</v>
      </c>
      <c r="J6" s="363"/>
    </row>
    <row r="7" spans="1:10" x14ac:dyDescent="0.2">
      <c r="A7" s="129" t="s">
        <v>8</v>
      </c>
      <c r="B7" s="130" t="s">
        <v>279</v>
      </c>
      <c r="C7" s="111"/>
      <c r="D7" s="111">
        <v>160348571</v>
      </c>
      <c r="E7" s="312">
        <f t="shared" ref="E7:E16" si="0">C7+D7</f>
        <v>160348571</v>
      </c>
      <c r="F7" s="130" t="s">
        <v>284</v>
      </c>
      <c r="G7" s="111"/>
      <c r="H7" s="111">
        <v>160348571</v>
      </c>
      <c r="I7" s="320">
        <f t="shared" ref="I7:I29" si="1">G7+H7</f>
        <v>160348571</v>
      </c>
      <c r="J7" s="363"/>
    </row>
    <row r="8" spans="1:10" ht="12.95" customHeight="1" x14ac:dyDescent="0.2">
      <c r="A8" s="129" t="s">
        <v>9</v>
      </c>
      <c r="B8" s="130" t="s">
        <v>3</v>
      </c>
      <c r="C8" s="111">
        <v>10000000</v>
      </c>
      <c r="D8" s="111">
        <v>-1595350</v>
      </c>
      <c r="E8" s="312">
        <f t="shared" si="0"/>
        <v>8404650</v>
      </c>
      <c r="F8" s="130" t="s">
        <v>112</v>
      </c>
      <c r="G8" s="111">
        <v>1270000</v>
      </c>
      <c r="H8" s="111">
        <v>40248298</v>
      </c>
      <c r="I8" s="320">
        <f t="shared" si="1"/>
        <v>41518298</v>
      </c>
      <c r="J8" s="363"/>
    </row>
    <row r="9" spans="1:10" ht="12.95" customHeight="1" x14ac:dyDescent="0.2">
      <c r="A9" s="129" t="s">
        <v>10</v>
      </c>
      <c r="B9" s="130" t="s">
        <v>280</v>
      </c>
      <c r="C9" s="111"/>
      <c r="D9" s="111"/>
      <c r="E9" s="312">
        <f t="shared" si="0"/>
        <v>0</v>
      </c>
      <c r="F9" s="130" t="s">
        <v>285</v>
      </c>
      <c r="G9" s="111"/>
      <c r="H9" s="111"/>
      <c r="I9" s="320">
        <f t="shared" si="1"/>
        <v>0</v>
      </c>
      <c r="J9" s="363"/>
    </row>
    <row r="10" spans="1:10" ht="12.75" customHeight="1" x14ac:dyDescent="0.2">
      <c r="A10" s="129" t="s">
        <v>11</v>
      </c>
      <c r="B10" s="130" t="s">
        <v>281</v>
      </c>
      <c r="C10" s="111"/>
      <c r="D10" s="111"/>
      <c r="E10" s="312">
        <f t="shared" si="0"/>
        <v>0</v>
      </c>
      <c r="F10" s="130" t="s">
        <v>128</v>
      </c>
      <c r="G10" s="111"/>
      <c r="H10" s="111">
        <v>3600000</v>
      </c>
      <c r="I10" s="320">
        <f t="shared" si="1"/>
        <v>3600000</v>
      </c>
      <c r="J10" s="363"/>
    </row>
    <row r="11" spans="1:10" ht="12.95" customHeight="1" x14ac:dyDescent="0.2">
      <c r="A11" s="129" t="s">
        <v>12</v>
      </c>
      <c r="B11" s="130" t="s">
        <v>282</v>
      </c>
      <c r="C11" s="112"/>
      <c r="D11" s="112"/>
      <c r="E11" s="312">
        <f t="shared" si="0"/>
        <v>0</v>
      </c>
      <c r="F11" s="196"/>
      <c r="G11" s="111"/>
      <c r="H11" s="111"/>
      <c r="I11" s="320">
        <f t="shared" si="1"/>
        <v>0</v>
      </c>
      <c r="J11" s="363"/>
    </row>
    <row r="12" spans="1:10" ht="12.95" customHeight="1" x14ac:dyDescent="0.2">
      <c r="A12" s="129" t="s">
        <v>13</v>
      </c>
      <c r="B12" s="30" t="s">
        <v>503</v>
      </c>
      <c r="C12" s="111"/>
      <c r="D12" s="111">
        <v>914250</v>
      </c>
      <c r="E12" s="312">
        <f t="shared" si="0"/>
        <v>914250</v>
      </c>
      <c r="F12" s="196"/>
      <c r="G12" s="111"/>
      <c r="H12" s="111"/>
      <c r="I12" s="320">
        <f t="shared" si="1"/>
        <v>0</v>
      </c>
      <c r="J12" s="363"/>
    </row>
    <row r="13" spans="1:10" ht="12.95" customHeight="1" x14ac:dyDescent="0.2">
      <c r="A13" s="129" t="s">
        <v>14</v>
      </c>
      <c r="B13" s="30"/>
      <c r="C13" s="111"/>
      <c r="D13" s="111"/>
      <c r="E13" s="312">
        <f t="shared" si="0"/>
        <v>0</v>
      </c>
      <c r="F13" s="197"/>
      <c r="G13" s="111"/>
      <c r="H13" s="111"/>
      <c r="I13" s="320">
        <f t="shared" si="1"/>
        <v>0</v>
      </c>
      <c r="J13" s="363"/>
    </row>
    <row r="14" spans="1:10" ht="12.95" customHeight="1" x14ac:dyDescent="0.2">
      <c r="A14" s="129" t="s">
        <v>15</v>
      </c>
      <c r="B14" s="194"/>
      <c r="C14" s="112"/>
      <c r="D14" s="112"/>
      <c r="E14" s="312">
        <f t="shared" si="0"/>
        <v>0</v>
      </c>
      <c r="F14" s="196"/>
      <c r="G14" s="111"/>
      <c r="H14" s="111"/>
      <c r="I14" s="320">
        <f t="shared" si="1"/>
        <v>0</v>
      </c>
      <c r="J14" s="363"/>
    </row>
    <row r="15" spans="1:10" x14ac:dyDescent="0.2">
      <c r="A15" s="129" t="s">
        <v>16</v>
      </c>
      <c r="B15" s="30"/>
      <c r="C15" s="112"/>
      <c r="D15" s="112"/>
      <c r="E15" s="312">
        <f t="shared" si="0"/>
        <v>0</v>
      </c>
      <c r="F15" s="196"/>
      <c r="G15" s="111"/>
      <c r="H15" s="111"/>
      <c r="I15" s="320">
        <f t="shared" si="1"/>
        <v>0</v>
      </c>
      <c r="J15" s="363"/>
    </row>
    <row r="16" spans="1:10" ht="12.95" customHeight="1" thickBot="1" x14ac:dyDescent="0.25">
      <c r="A16" s="163" t="s">
        <v>17</v>
      </c>
      <c r="B16" s="195"/>
      <c r="C16" s="165"/>
      <c r="D16" s="165"/>
      <c r="E16" s="312">
        <f t="shared" si="0"/>
        <v>0</v>
      </c>
      <c r="F16" s="164" t="s">
        <v>37</v>
      </c>
      <c r="G16" s="272"/>
      <c r="H16" s="272"/>
      <c r="I16" s="321">
        <f t="shared" si="1"/>
        <v>0</v>
      </c>
      <c r="J16" s="363"/>
    </row>
    <row r="17" spans="1:10" ht="15.95" customHeight="1" thickBot="1" x14ac:dyDescent="0.25">
      <c r="A17" s="132" t="s">
        <v>18</v>
      </c>
      <c r="B17" s="62" t="s">
        <v>292</v>
      </c>
      <c r="C17" s="114">
        <f>+C6+C8+C9+C11+C12+C13+C14+C15+C16</f>
        <v>10000000</v>
      </c>
      <c r="D17" s="114">
        <f>+D6+D8+D9+D11+D12+D13+D14+D15+D16</f>
        <v>159667471</v>
      </c>
      <c r="E17" s="114">
        <f>+E6+E8+E9+E11+E12+E13+E14+E15+E16</f>
        <v>169667471</v>
      </c>
      <c r="F17" s="62" t="s">
        <v>293</v>
      </c>
      <c r="G17" s="114">
        <f>+G6+G8+G10+G11+G12+G13+G14+G15+G16</f>
        <v>8253349</v>
      </c>
      <c r="H17" s="114">
        <f>+H6+H8+H10+H11+H12+H13+H14+H15+H16</f>
        <v>219205365</v>
      </c>
      <c r="I17" s="148">
        <f>+I6+I8+I10+I11+I12+I13+I14+I15+I16</f>
        <v>227458714</v>
      </c>
      <c r="J17" s="363"/>
    </row>
    <row r="18" spans="1:10" ht="12.95" customHeight="1" x14ac:dyDescent="0.2">
      <c r="A18" s="127" t="s">
        <v>19</v>
      </c>
      <c r="B18" s="140" t="s">
        <v>144</v>
      </c>
      <c r="C18" s="147">
        <f>+C19+C20+C21+C22+C23</f>
        <v>0</v>
      </c>
      <c r="D18" s="147">
        <f>+D19+D20+D21+D22+D23</f>
        <v>0</v>
      </c>
      <c r="E18" s="147">
        <f>+E19+E20+E21+E22+E23</f>
        <v>0</v>
      </c>
      <c r="F18" s="135" t="s">
        <v>116</v>
      </c>
      <c r="G18" s="273"/>
      <c r="H18" s="273"/>
      <c r="I18" s="322">
        <f t="shared" si="1"/>
        <v>0</v>
      </c>
      <c r="J18" s="363"/>
    </row>
    <row r="19" spans="1:10" ht="12.95" customHeight="1" x14ac:dyDescent="0.2">
      <c r="A19" s="129" t="s">
        <v>20</v>
      </c>
      <c r="B19" s="141" t="s">
        <v>133</v>
      </c>
      <c r="C19" s="51"/>
      <c r="D19" s="51"/>
      <c r="E19" s="314">
        <f t="shared" ref="E19:E29" si="2">C19+D19</f>
        <v>0</v>
      </c>
      <c r="F19" s="135" t="s">
        <v>119</v>
      </c>
      <c r="G19" s="51"/>
      <c r="H19" s="51"/>
      <c r="I19" s="318">
        <f t="shared" si="1"/>
        <v>0</v>
      </c>
      <c r="J19" s="363"/>
    </row>
    <row r="20" spans="1:10" ht="12.95" customHeight="1" x14ac:dyDescent="0.2">
      <c r="A20" s="127" t="s">
        <v>21</v>
      </c>
      <c r="B20" s="141" t="s">
        <v>134</v>
      </c>
      <c r="C20" s="51"/>
      <c r="D20" s="51"/>
      <c r="E20" s="314">
        <f t="shared" si="2"/>
        <v>0</v>
      </c>
      <c r="F20" s="135" t="s">
        <v>90</v>
      </c>
      <c r="G20" s="51"/>
      <c r="H20" s="51"/>
      <c r="I20" s="318">
        <f t="shared" si="1"/>
        <v>0</v>
      </c>
      <c r="J20" s="363"/>
    </row>
    <row r="21" spans="1:10" ht="12.95" customHeight="1" x14ac:dyDescent="0.2">
      <c r="A21" s="129" t="s">
        <v>22</v>
      </c>
      <c r="B21" s="141" t="s">
        <v>135</v>
      </c>
      <c r="C21" s="51"/>
      <c r="D21" s="51"/>
      <c r="E21" s="314">
        <f t="shared" si="2"/>
        <v>0</v>
      </c>
      <c r="F21" s="135" t="s">
        <v>91</v>
      </c>
      <c r="G21" s="51"/>
      <c r="H21" s="51"/>
      <c r="I21" s="318">
        <f t="shared" si="1"/>
        <v>0</v>
      </c>
      <c r="J21" s="363"/>
    </row>
    <row r="22" spans="1:10" ht="12.95" customHeight="1" x14ac:dyDescent="0.2">
      <c r="A22" s="127" t="s">
        <v>23</v>
      </c>
      <c r="B22" s="141" t="s">
        <v>136</v>
      </c>
      <c r="C22" s="51"/>
      <c r="D22" s="51"/>
      <c r="E22" s="314">
        <f t="shared" si="2"/>
        <v>0</v>
      </c>
      <c r="F22" s="134" t="s">
        <v>132</v>
      </c>
      <c r="G22" s="51"/>
      <c r="H22" s="51"/>
      <c r="I22" s="318">
        <f t="shared" si="1"/>
        <v>0</v>
      </c>
      <c r="J22" s="363"/>
    </row>
    <row r="23" spans="1:10" ht="12.95" customHeight="1" x14ac:dyDescent="0.2">
      <c r="A23" s="129" t="s">
        <v>24</v>
      </c>
      <c r="B23" s="142" t="s">
        <v>137</v>
      </c>
      <c r="C23" s="51"/>
      <c r="D23" s="51"/>
      <c r="E23" s="314">
        <f t="shared" si="2"/>
        <v>0</v>
      </c>
      <c r="F23" s="135" t="s">
        <v>120</v>
      </c>
      <c r="G23" s="51"/>
      <c r="H23" s="51"/>
      <c r="I23" s="318">
        <f t="shared" si="1"/>
        <v>0</v>
      </c>
      <c r="J23" s="363"/>
    </row>
    <row r="24" spans="1:10" ht="12.95" customHeight="1" x14ac:dyDescent="0.2">
      <c r="A24" s="127" t="s">
        <v>25</v>
      </c>
      <c r="B24" s="143" t="s">
        <v>138</v>
      </c>
      <c r="C24" s="137">
        <f>+C25+C26+C27+C28+C29</f>
        <v>0</v>
      </c>
      <c r="D24" s="137">
        <f>+D25+D26+D27+D28+D29</f>
        <v>0</v>
      </c>
      <c r="E24" s="137">
        <f>+E25+E26+E27+E28+E29</f>
        <v>0</v>
      </c>
      <c r="F24" s="144" t="s">
        <v>118</v>
      </c>
      <c r="G24" s="51"/>
      <c r="H24" s="51"/>
      <c r="I24" s="318">
        <f t="shared" si="1"/>
        <v>0</v>
      </c>
      <c r="J24" s="363"/>
    </row>
    <row r="25" spans="1:10" ht="12.95" customHeight="1" x14ac:dyDescent="0.2">
      <c r="A25" s="129" t="s">
        <v>26</v>
      </c>
      <c r="B25" s="142" t="s">
        <v>139</v>
      </c>
      <c r="C25" s="51"/>
      <c r="D25" s="51"/>
      <c r="E25" s="314">
        <f t="shared" si="2"/>
        <v>0</v>
      </c>
      <c r="F25" s="144" t="s">
        <v>286</v>
      </c>
      <c r="G25" s="51"/>
      <c r="H25" s="51"/>
      <c r="I25" s="318">
        <f t="shared" si="1"/>
        <v>0</v>
      </c>
      <c r="J25" s="363"/>
    </row>
    <row r="26" spans="1:10" ht="12.95" customHeight="1" x14ac:dyDescent="0.2">
      <c r="A26" s="127" t="s">
        <v>27</v>
      </c>
      <c r="B26" s="142" t="s">
        <v>140</v>
      </c>
      <c r="C26" s="51"/>
      <c r="D26" s="51"/>
      <c r="E26" s="314">
        <f t="shared" si="2"/>
        <v>0</v>
      </c>
      <c r="F26" s="139"/>
      <c r="G26" s="51"/>
      <c r="H26" s="51"/>
      <c r="I26" s="318">
        <f t="shared" si="1"/>
        <v>0</v>
      </c>
      <c r="J26" s="363"/>
    </row>
    <row r="27" spans="1:10" ht="12.95" customHeight="1" x14ac:dyDescent="0.2">
      <c r="A27" s="129" t="s">
        <v>28</v>
      </c>
      <c r="B27" s="141" t="s">
        <v>141</v>
      </c>
      <c r="C27" s="51"/>
      <c r="D27" s="51"/>
      <c r="E27" s="314">
        <f t="shared" si="2"/>
        <v>0</v>
      </c>
      <c r="F27" s="60"/>
      <c r="G27" s="51"/>
      <c r="H27" s="51"/>
      <c r="I27" s="318">
        <f t="shared" si="1"/>
        <v>0</v>
      </c>
      <c r="J27" s="363"/>
    </row>
    <row r="28" spans="1:10" ht="12.95" customHeight="1" x14ac:dyDescent="0.2">
      <c r="A28" s="127" t="s">
        <v>29</v>
      </c>
      <c r="B28" s="145" t="s">
        <v>142</v>
      </c>
      <c r="C28" s="51"/>
      <c r="D28" s="51"/>
      <c r="E28" s="314">
        <f t="shared" si="2"/>
        <v>0</v>
      </c>
      <c r="F28" s="30"/>
      <c r="G28" s="51"/>
      <c r="H28" s="51"/>
      <c r="I28" s="318">
        <f t="shared" si="1"/>
        <v>0</v>
      </c>
      <c r="J28" s="363"/>
    </row>
    <row r="29" spans="1:10" ht="12.95" customHeight="1" thickBot="1" x14ac:dyDescent="0.25">
      <c r="A29" s="129" t="s">
        <v>30</v>
      </c>
      <c r="B29" s="146" t="s">
        <v>143</v>
      </c>
      <c r="C29" s="51"/>
      <c r="D29" s="51"/>
      <c r="E29" s="314">
        <f t="shared" si="2"/>
        <v>0</v>
      </c>
      <c r="F29" s="60"/>
      <c r="G29" s="51"/>
      <c r="H29" s="51"/>
      <c r="I29" s="318">
        <f t="shared" si="1"/>
        <v>0</v>
      </c>
      <c r="J29" s="363"/>
    </row>
    <row r="30" spans="1:10" ht="21.75" customHeight="1" thickBot="1" x14ac:dyDescent="0.25">
      <c r="A30" s="132" t="s">
        <v>31</v>
      </c>
      <c r="B30" s="62" t="s">
        <v>283</v>
      </c>
      <c r="C30" s="114">
        <f>+C18+C24</f>
        <v>0</v>
      </c>
      <c r="D30" s="114">
        <f>+D18+D24</f>
        <v>0</v>
      </c>
      <c r="E30" s="114">
        <f>+E18+E24</f>
        <v>0</v>
      </c>
      <c r="F30" s="62" t="s">
        <v>287</v>
      </c>
      <c r="G30" s="114">
        <f>SUM(G18:G29)</f>
        <v>0</v>
      </c>
      <c r="H30" s="114">
        <f>SUM(H18:H29)</f>
        <v>0</v>
      </c>
      <c r="I30" s="148">
        <f>SUM(I18:I29)</f>
        <v>0</v>
      </c>
      <c r="J30" s="363"/>
    </row>
    <row r="31" spans="1:10" ht="13.5" thickBot="1" x14ac:dyDescent="0.25">
      <c r="A31" s="132" t="s">
        <v>32</v>
      </c>
      <c r="B31" s="138" t="s">
        <v>288</v>
      </c>
      <c r="C31" s="340">
        <f>+C17+C30</f>
        <v>10000000</v>
      </c>
      <c r="D31" s="340">
        <f>+D17+D30</f>
        <v>159667471</v>
      </c>
      <c r="E31" s="341">
        <f>+E17+E30</f>
        <v>169667471</v>
      </c>
      <c r="F31" s="138" t="s">
        <v>289</v>
      </c>
      <c r="G31" s="340">
        <f>+G17+G30</f>
        <v>8253349</v>
      </c>
      <c r="H31" s="340">
        <f>+H17+H30</f>
        <v>219205365</v>
      </c>
      <c r="I31" s="341">
        <f>+I17+I30</f>
        <v>227458714</v>
      </c>
      <c r="J31" s="363"/>
    </row>
    <row r="32" spans="1:10" ht="13.5" thickBot="1" x14ac:dyDescent="0.25">
      <c r="A32" s="132" t="s">
        <v>33</v>
      </c>
      <c r="B32" s="138" t="s">
        <v>94</v>
      </c>
      <c r="C32" s="340" t="str">
        <f>IF(C17-G17&lt;0,G17-C17,"-")</f>
        <v>-</v>
      </c>
      <c r="D32" s="340">
        <f>IF(D17-H17&lt;0,H17-D17,"-")</f>
        <v>59537894</v>
      </c>
      <c r="E32" s="341">
        <f>IF(E17-I17&lt;0,I17-E17,"-")</f>
        <v>57791243</v>
      </c>
      <c r="F32" s="138" t="s">
        <v>95</v>
      </c>
      <c r="G32" s="340">
        <f>IF(C17-G17&gt;0,C17-G17,"-")</f>
        <v>1746651</v>
      </c>
      <c r="H32" s="340" t="str">
        <f>IF(D17-H17&gt;0,D17-H17,"-")</f>
        <v>-</v>
      </c>
      <c r="I32" s="341" t="str">
        <f>IF(E17-I17&gt;0,E17-I17,"-")</f>
        <v>-</v>
      </c>
      <c r="J32" s="363"/>
    </row>
    <row r="33" spans="1:10" ht="13.5" thickBot="1" x14ac:dyDescent="0.25">
      <c r="A33" s="132" t="s">
        <v>34</v>
      </c>
      <c r="B33" s="138" t="s">
        <v>492</v>
      </c>
      <c r="C33" s="340" t="str">
        <f>IF(C31-G31&lt;0,G31-C31,"-")</f>
        <v>-</v>
      </c>
      <c r="D33" s="340">
        <f>IF(D31-H31&lt;0,H31-D31,"-")</f>
        <v>59537894</v>
      </c>
      <c r="E33" s="340">
        <f>IF(E31-I31&lt;0,I31-E31,"-")</f>
        <v>57791243</v>
      </c>
      <c r="F33" s="138" t="s">
        <v>493</v>
      </c>
      <c r="G33" s="340">
        <f>IF(C31-G31&gt;0,C31-G31,"-")</f>
        <v>1746651</v>
      </c>
      <c r="H33" s="340" t="str">
        <f>IF(D31-H31&gt;0,D31-H31,"-")</f>
        <v>-</v>
      </c>
      <c r="I33" s="342" t="str">
        <f>IF(E31-I31&gt;0,E31-I31,"-")</f>
        <v>-</v>
      </c>
      <c r="J33" s="363"/>
    </row>
  </sheetData>
  <mergeCells count="2">
    <mergeCell ref="A3:A4"/>
    <mergeCell ref="J1:J33"/>
  </mergeCells>
  <phoneticPr fontId="0" type="noConversion"/>
  <printOptions horizontalCentered="1"/>
  <pageMargins left="0.78740157480314965" right="0.78740157480314965" top="0.47244094488188981" bottom="0.78740157480314965" header="0.47244094488188981" footer="0.78740157480314965"/>
  <pageSetup paperSize="9" scale="65" orientation="landscape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9138C-CECB-4399-AD5E-54AFF64DB78B}">
  <sheetPr>
    <tabColor rgb="FF92D050"/>
    <pageSetUpPr fitToPage="1"/>
  </sheetPr>
  <dimension ref="A1:E38"/>
  <sheetViews>
    <sheetView workbookViewId="0">
      <selection activeCell="E48" sqref="E48"/>
    </sheetView>
  </sheetViews>
  <sheetFormatPr defaultRowHeight="12.75" x14ac:dyDescent="0.2"/>
  <cols>
    <col min="1" max="1" width="46.33203125" customWidth="1"/>
    <col min="2" max="2" width="13.83203125" customWidth="1"/>
    <col min="3" max="3" width="66.1640625" customWidth="1"/>
    <col min="4" max="5" width="13.83203125" customWidth="1"/>
  </cols>
  <sheetData>
    <row r="1" spans="1:5" ht="18.75" x14ac:dyDescent="0.3">
      <c r="A1" s="275" t="s">
        <v>486</v>
      </c>
      <c r="B1" s="81"/>
      <c r="C1" s="81"/>
      <c r="D1" s="81"/>
      <c r="E1" s="276" t="s">
        <v>89</v>
      </c>
    </row>
    <row r="2" spans="1:5" x14ac:dyDescent="0.2">
      <c r="A2" s="81"/>
      <c r="B2" s="81"/>
      <c r="C2" s="81"/>
      <c r="D2" s="81"/>
      <c r="E2" s="81"/>
    </row>
    <row r="3" spans="1:5" x14ac:dyDescent="0.2">
      <c r="A3" s="277"/>
      <c r="B3" s="278"/>
      <c r="C3" s="277"/>
      <c r="D3" s="279"/>
      <c r="E3" s="278"/>
    </row>
    <row r="4" spans="1:5" ht="15.75" x14ac:dyDescent="0.25">
      <c r="A4" s="83" t="str">
        <f>+ÖSSZEFÜGGÉSEK!A6</f>
        <v>2017. évi eredeti előirányzat BEVÉTELEK</v>
      </c>
      <c r="B4" s="280"/>
      <c r="C4" s="281"/>
      <c r="D4" s="279"/>
      <c r="E4" s="278"/>
    </row>
    <row r="5" spans="1:5" x14ac:dyDescent="0.2">
      <c r="A5" s="277"/>
      <c r="B5" s="278"/>
      <c r="C5" s="277"/>
      <c r="D5" s="279"/>
      <c r="E5" s="278"/>
    </row>
    <row r="6" spans="1:5" x14ac:dyDescent="0.2">
      <c r="A6" s="277" t="s">
        <v>441</v>
      </c>
      <c r="B6" s="278">
        <f>+'1.1.sz.mell.'!C63</f>
        <v>259883375</v>
      </c>
      <c r="C6" s="277" t="s">
        <v>419</v>
      </c>
      <c r="D6" s="279">
        <f>+'2.1.sz.mell  '!C18+'2.2.sz.mell  '!C17</f>
        <v>259883375</v>
      </c>
      <c r="E6" s="278">
        <f>+B6-D6</f>
        <v>0</v>
      </c>
    </row>
    <row r="7" spans="1:5" x14ac:dyDescent="0.2">
      <c r="A7" s="277" t="s">
        <v>457</v>
      </c>
      <c r="B7" s="278">
        <f>+'1.1.sz.mell.'!C87</f>
        <v>53675559</v>
      </c>
      <c r="C7" s="277" t="s">
        <v>425</v>
      </c>
      <c r="D7" s="279">
        <f>+'2.1.sz.mell  '!C29+'2.2.sz.mell  '!C30</f>
        <v>53675559</v>
      </c>
      <c r="E7" s="278">
        <f>+B7-D7</f>
        <v>0</v>
      </c>
    </row>
    <row r="8" spans="1:5" x14ac:dyDescent="0.2">
      <c r="A8" s="277" t="s">
        <v>458</v>
      </c>
      <c r="B8" s="278">
        <f>+'1.1.sz.mell.'!C88</f>
        <v>313558934</v>
      </c>
      <c r="C8" s="277" t="s">
        <v>426</v>
      </c>
      <c r="D8" s="279">
        <f>+'2.1.sz.mell  '!C30+'2.2.sz.mell  '!C31</f>
        <v>313558934</v>
      </c>
      <c r="E8" s="278">
        <f>+B8-D8</f>
        <v>0</v>
      </c>
    </row>
    <row r="9" spans="1:5" x14ac:dyDescent="0.2">
      <c r="A9" s="277"/>
      <c r="B9" s="278"/>
      <c r="C9" s="277"/>
      <c r="D9" s="279"/>
      <c r="E9" s="278"/>
    </row>
    <row r="10" spans="1:5" ht="15.75" x14ac:dyDescent="0.25">
      <c r="A10" s="83" t="str">
        <f>+ÖSSZEFÜGGÉSEK!A13</f>
        <v>2017. évi előirányzat módosítások BEVÉTELEK</v>
      </c>
      <c r="B10" s="280"/>
      <c r="C10" s="281"/>
      <c r="D10" s="279"/>
      <c r="E10" s="278"/>
    </row>
    <row r="11" spans="1:5" x14ac:dyDescent="0.2">
      <c r="A11" s="277"/>
      <c r="B11" s="278"/>
      <c r="C11" s="277"/>
      <c r="D11" s="279"/>
      <c r="E11" s="278"/>
    </row>
    <row r="12" spans="1:5" x14ac:dyDescent="0.2">
      <c r="A12" s="277" t="s">
        <v>442</v>
      </c>
      <c r="B12" s="278">
        <f>+'1.1.sz.mell.'!D63</f>
        <v>251684282</v>
      </c>
      <c r="C12" s="277" t="s">
        <v>420</v>
      </c>
      <c r="D12" s="279">
        <f>+'2.1.sz.mell  '!D18+'2.2.sz.mell  '!D17</f>
        <v>251684282</v>
      </c>
      <c r="E12" s="278">
        <f>+B12-D12</f>
        <v>0</v>
      </c>
    </row>
    <row r="13" spans="1:5" x14ac:dyDescent="0.2">
      <c r="A13" s="277" t="s">
        <v>443</v>
      </c>
      <c r="B13" s="278">
        <f>+'1.1.sz.mell.'!D87</f>
        <v>39506525</v>
      </c>
      <c r="C13" s="277" t="s">
        <v>427</v>
      </c>
      <c r="D13" s="279">
        <f>+'2.1.sz.mell  '!D29+'2.2.sz.mell  '!D30</f>
        <v>39506525</v>
      </c>
      <c r="E13" s="278">
        <f>+B13-D13</f>
        <v>0</v>
      </c>
    </row>
    <row r="14" spans="1:5" x14ac:dyDescent="0.2">
      <c r="A14" s="277" t="s">
        <v>444</v>
      </c>
      <c r="B14" s="278">
        <f>+'1.1.sz.mell.'!D88</f>
        <v>291190807</v>
      </c>
      <c r="C14" s="277" t="s">
        <v>428</v>
      </c>
      <c r="D14" s="279">
        <f>+'2.1.sz.mell  '!D30+'2.2.sz.mell  '!D31</f>
        <v>291190807</v>
      </c>
      <c r="E14" s="278">
        <f>+B14-D14</f>
        <v>0</v>
      </c>
    </row>
    <row r="15" spans="1:5" x14ac:dyDescent="0.2">
      <c r="A15" s="277"/>
      <c r="B15" s="278"/>
      <c r="C15" s="277"/>
      <c r="D15" s="279"/>
      <c r="E15" s="278"/>
    </row>
    <row r="16" spans="1:5" ht="14.25" x14ac:dyDescent="0.2">
      <c r="A16" s="282" t="str">
        <f>+ÖSSZEFÜGGÉSEK!A19</f>
        <v>2017. módosítás utáni módosított előrirányzatok BEVÉTELEK</v>
      </c>
      <c r="B16" s="82"/>
      <c r="C16" s="281"/>
      <c r="D16" s="279"/>
      <c r="E16" s="278"/>
    </row>
    <row r="17" spans="1:5" x14ac:dyDescent="0.2">
      <c r="A17" s="277"/>
      <c r="B17" s="278"/>
      <c r="C17" s="277"/>
      <c r="D17" s="279"/>
      <c r="E17" s="278"/>
    </row>
    <row r="18" spans="1:5" x14ac:dyDescent="0.2">
      <c r="A18" s="277" t="s">
        <v>445</v>
      </c>
      <c r="B18" s="278">
        <f>+'1.1.sz.mell.'!E63</f>
        <v>511567657</v>
      </c>
      <c r="C18" s="277" t="s">
        <v>421</v>
      </c>
      <c r="D18" s="279">
        <f>+'2.1.sz.mell  '!E18+'2.2.sz.mell  '!E17</f>
        <v>511567657</v>
      </c>
      <c r="E18" s="278">
        <f>+B18-D18</f>
        <v>0</v>
      </c>
    </row>
    <row r="19" spans="1:5" x14ac:dyDescent="0.2">
      <c r="A19" s="277" t="s">
        <v>446</v>
      </c>
      <c r="B19" s="278">
        <f>+'1.1.sz.mell.'!E87</f>
        <v>93182084</v>
      </c>
      <c r="C19" s="277" t="s">
        <v>429</v>
      </c>
      <c r="D19" s="279">
        <f>+'2.1.sz.mell  '!E29+'2.2.sz.mell  '!E30</f>
        <v>93182084</v>
      </c>
      <c r="E19" s="278">
        <f>+B19-D19</f>
        <v>0</v>
      </c>
    </row>
    <row r="20" spans="1:5" x14ac:dyDescent="0.2">
      <c r="A20" s="277" t="s">
        <v>447</v>
      </c>
      <c r="B20" s="278">
        <f>+'1.1.sz.mell.'!E88</f>
        <v>604749741</v>
      </c>
      <c r="C20" s="277" t="s">
        <v>430</v>
      </c>
      <c r="D20" s="279">
        <f>+'2.1.sz.mell  '!E30+'2.2.sz.mell  '!E31</f>
        <v>604749741</v>
      </c>
      <c r="E20" s="278">
        <f>+B20-D20</f>
        <v>0</v>
      </c>
    </row>
    <row r="21" spans="1:5" x14ac:dyDescent="0.2">
      <c r="A21" s="277"/>
      <c r="B21" s="278"/>
      <c r="C21" s="277"/>
      <c r="D21" s="279"/>
      <c r="E21" s="278"/>
    </row>
    <row r="22" spans="1:5" ht="15.75" x14ac:dyDescent="0.25">
      <c r="A22" s="83" t="str">
        <f>+ÖSSZEFÜGGÉSEK!A25</f>
        <v>2017. évi eredeti előirányzat KIADÁSOK</v>
      </c>
      <c r="B22" s="280"/>
      <c r="C22" s="281"/>
      <c r="D22" s="279"/>
      <c r="E22" s="278"/>
    </row>
    <row r="23" spans="1:5" x14ac:dyDescent="0.2">
      <c r="A23" s="277"/>
      <c r="B23" s="278"/>
      <c r="C23" s="277"/>
      <c r="D23" s="279"/>
      <c r="E23" s="278"/>
    </row>
    <row r="24" spans="1:5" x14ac:dyDescent="0.2">
      <c r="A24" s="277" t="s">
        <v>459</v>
      </c>
      <c r="B24" s="278">
        <f>+'1.1.sz.mell.'!C130</f>
        <v>313558934</v>
      </c>
      <c r="C24" s="277" t="s">
        <v>422</v>
      </c>
      <c r="D24" s="279">
        <f>+'2.1.sz.mell  '!G18+'2.2.sz.mell  '!G17</f>
        <v>313558934</v>
      </c>
      <c r="E24" s="278">
        <f>+B24-D24</f>
        <v>0</v>
      </c>
    </row>
    <row r="25" spans="1:5" x14ac:dyDescent="0.2">
      <c r="A25" s="277" t="s">
        <v>449</v>
      </c>
      <c r="B25" s="278">
        <f>+'1.1.sz.mell.'!C155</f>
        <v>0</v>
      </c>
      <c r="C25" s="277" t="s">
        <v>431</v>
      </c>
      <c r="D25" s="279">
        <f>+'2.1.sz.mell  '!G29+'2.2.sz.mell  '!G30</f>
        <v>0</v>
      </c>
      <c r="E25" s="278">
        <f>+B25-D25</f>
        <v>0</v>
      </c>
    </row>
    <row r="26" spans="1:5" x14ac:dyDescent="0.2">
      <c r="A26" s="277" t="s">
        <v>450</v>
      </c>
      <c r="B26" s="278">
        <f>+'1.1.sz.mell.'!C156</f>
        <v>313558934</v>
      </c>
      <c r="C26" s="277" t="s">
        <v>432</v>
      </c>
      <c r="D26" s="279">
        <f>+'2.1.sz.mell  '!G30+'2.2.sz.mell  '!G31</f>
        <v>313558934</v>
      </c>
      <c r="E26" s="278">
        <f>+B26-D26</f>
        <v>0</v>
      </c>
    </row>
    <row r="27" spans="1:5" x14ac:dyDescent="0.2">
      <c r="A27" s="277"/>
      <c r="B27" s="278"/>
      <c r="C27" s="277"/>
      <c r="D27" s="279"/>
      <c r="E27" s="278"/>
    </row>
    <row r="28" spans="1:5" ht="15.75" x14ac:dyDescent="0.25">
      <c r="A28" s="83" t="str">
        <f>+ÖSSZEFÜGGÉSEK!A31</f>
        <v>2017. évi előirányzat módosítások KIADÁSOK</v>
      </c>
      <c r="B28" s="280"/>
      <c r="C28" s="281"/>
      <c r="D28" s="279"/>
      <c r="E28" s="278"/>
    </row>
    <row r="29" spans="1:5" x14ac:dyDescent="0.2">
      <c r="A29" s="277"/>
      <c r="B29" s="278"/>
      <c r="C29" s="277"/>
      <c r="D29" s="279"/>
      <c r="E29" s="278"/>
    </row>
    <row r="30" spans="1:5" x14ac:dyDescent="0.2">
      <c r="A30" s="277" t="s">
        <v>451</v>
      </c>
      <c r="B30" s="278">
        <f>+'1.1.sz.mell.'!D130</f>
        <v>212913508</v>
      </c>
      <c r="C30" s="277" t="s">
        <v>423</v>
      </c>
      <c r="D30" s="279">
        <f>+'2.1.sz.mell  '!H18+'2.2.sz.mell  '!H17</f>
        <v>212913508</v>
      </c>
      <c r="E30" s="278">
        <f>+B30-D30</f>
        <v>0</v>
      </c>
    </row>
    <row r="31" spans="1:5" x14ac:dyDescent="0.2">
      <c r="A31" s="277" t="s">
        <v>452</v>
      </c>
      <c r="B31" s="278">
        <f>+'1.1.sz.mell.'!D155</f>
        <v>78277299</v>
      </c>
      <c r="C31" s="277" t="s">
        <v>433</v>
      </c>
      <c r="D31" s="279">
        <f>+'2.1.sz.mell  '!H29+'2.2.sz.mell  '!H30</f>
        <v>78277299</v>
      </c>
      <c r="E31" s="278">
        <f>+B31-D31</f>
        <v>0</v>
      </c>
    </row>
    <row r="32" spans="1:5" x14ac:dyDescent="0.2">
      <c r="A32" s="277" t="s">
        <v>453</v>
      </c>
      <c r="B32" s="278">
        <f>+'1.1.sz.mell.'!D156</f>
        <v>291190807</v>
      </c>
      <c r="C32" s="277" t="s">
        <v>434</v>
      </c>
      <c r="D32" s="279">
        <f>+'2.1.sz.mell  '!H30+'2.2.sz.mell  '!H31</f>
        <v>291190807</v>
      </c>
      <c r="E32" s="278">
        <f>+B32-D32</f>
        <v>0</v>
      </c>
    </row>
    <row r="33" spans="1:5" x14ac:dyDescent="0.2">
      <c r="A33" s="277"/>
      <c r="B33" s="278"/>
      <c r="C33" s="277"/>
      <c r="D33" s="279"/>
      <c r="E33" s="278"/>
    </row>
    <row r="34" spans="1:5" ht="15.75" x14ac:dyDescent="0.25">
      <c r="A34" s="283" t="str">
        <f>+ÖSSZEFÜGGÉSEK!A37</f>
        <v>2017. módosítás utáni módosított előirányzatok KIADÁSOK</v>
      </c>
      <c r="B34" s="280"/>
      <c r="C34" s="281"/>
      <c r="D34" s="279"/>
      <c r="E34" s="278"/>
    </row>
    <row r="35" spans="1:5" x14ac:dyDescent="0.2">
      <c r="A35" s="277"/>
      <c r="B35" s="278"/>
      <c r="C35" s="277"/>
      <c r="D35" s="279"/>
      <c r="E35" s="278"/>
    </row>
    <row r="36" spans="1:5" x14ac:dyDescent="0.2">
      <c r="A36" s="277" t="s">
        <v>454</v>
      </c>
      <c r="B36" s="278">
        <f>+'1.1.sz.mell.'!E130</f>
        <v>526472442</v>
      </c>
      <c r="C36" s="277" t="s">
        <v>424</v>
      </c>
      <c r="D36" s="279">
        <f>+'2.1.sz.mell  '!I18+'2.2.sz.mell  '!I17</f>
        <v>526472442</v>
      </c>
      <c r="E36" s="278">
        <f>+B36-D36</f>
        <v>0</v>
      </c>
    </row>
    <row r="37" spans="1:5" x14ac:dyDescent="0.2">
      <c r="A37" s="277" t="s">
        <v>455</v>
      </c>
      <c r="B37" s="278">
        <f>+'1.1.sz.mell.'!E155</f>
        <v>78277299</v>
      </c>
      <c r="C37" s="277" t="s">
        <v>435</v>
      </c>
      <c r="D37" s="279">
        <f>+'2.1.sz.mell  '!I29+'2.2.sz.mell  '!I30</f>
        <v>78277299</v>
      </c>
      <c r="E37" s="278">
        <f>+B37-D37</f>
        <v>0</v>
      </c>
    </row>
    <row r="38" spans="1:5" x14ac:dyDescent="0.2">
      <c r="A38" s="277" t="s">
        <v>460</v>
      </c>
      <c r="B38" s="278">
        <f>+'1.1.sz.mell.'!E156</f>
        <v>604749741</v>
      </c>
      <c r="C38" s="277" t="s">
        <v>436</v>
      </c>
      <c r="D38" s="279">
        <f>+'2.1.sz.mell  '!I30+'2.2.sz.mell  '!I31</f>
        <v>604749741</v>
      </c>
      <c r="E38" s="278">
        <f>+B38-D38</f>
        <v>0</v>
      </c>
    </row>
  </sheetData>
  <sheetProtection sheet="1"/>
  <phoneticPr fontId="25" type="noConversion"/>
  <conditionalFormatting sqref="E3:E15">
    <cfRule type="cellIs" dxfId="1" priority="2" stopIfTrue="1" operator="notEqual">
      <formula>0</formula>
    </cfRule>
  </conditionalFormatting>
  <conditionalFormatting sqref="E3:E38">
    <cfRule type="cellIs" dxfId="0" priority="1" stopIfTrue="1" operator="notEqual">
      <formula>0</formula>
    </cfRule>
  </conditionalFormatting>
  <pageMargins left="0.79" right="0.56999999999999995" top="0.88" bottom="0.66" header="0.5" footer="0.5"/>
  <pageSetup paperSize="9" scale="95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CE06C-B231-4C31-A7FB-65E12518FC45}">
  <sheetPr>
    <tabColor rgb="FF92D050"/>
  </sheetPr>
  <dimension ref="A1:G26"/>
  <sheetViews>
    <sheetView view="pageLayout" zoomScaleNormal="100" workbookViewId="0">
      <selection activeCell="I2" sqref="I2"/>
    </sheetView>
  </sheetViews>
  <sheetFormatPr defaultRowHeight="12.75" x14ac:dyDescent="0.2"/>
  <cols>
    <col min="1" max="1" width="47.1640625" style="28" customWidth="1"/>
    <col min="2" max="2" width="15.6640625" style="27" customWidth="1"/>
    <col min="3" max="3" width="16.33203125" style="27" customWidth="1"/>
    <col min="4" max="5" width="18" style="27" customWidth="1"/>
    <col min="6" max="6" width="16.6640625" style="27" customWidth="1"/>
    <col min="7" max="7" width="18.83203125" style="36" customWidth="1"/>
    <col min="8" max="9" width="12.83203125" style="27" customWidth="1"/>
    <col min="10" max="10" width="13.83203125" style="27" customWidth="1"/>
    <col min="11" max="16384" width="9.33203125" style="27"/>
  </cols>
  <sheetData>
    <row r="1" spans="1:7" ht="25.5" customHeight="1" x14ac:dyDescent="0.2">
      <c r="A1" s="365" t="s">
        <v>0</v>
      </c>
      <c r="B1" s="365"/>
      <c r="C1" s="365"/>
      <c r="D1" s="365"/>
      <c r="E1" s="365"/>
      <c r="F1" s="365"/>
      <c r="G1" s="365"/>
    </row>
    <row r="2" spans="1:7" ht="22.5" customHeight="1" thickBot="1" x14ac:dyDescent="0.3">
      <c r="A2" s="72"/>
      <c r="B2" s="36"/>
      <c r="C2" s="36"/>
      <c r="D2" s="36"/>
      <c r="E2" s="36"/>
      <c r="F2" s="36"/>
      <c r="G2" s="31" t="str">
        <f>'2.2.sz.mell  '!I2</f>
        <v>Forintban!</v>
      </c>
    </row>
    <row r="3" spans="1:7" s="29" customFormat="1" ht="44.25" customHeight="1" thickBot="1" x14ac:dyDescent="0.25">
      <c r="A3" s="73" t="s">
        <v>47</v>
      </c>
      <c r="B3" s="74" t="s">
        <v>48</v>
      </c>
      <c r="C3" s="74" t="s">
        <v>49</v>
      </c>
      <c r="D3" s="74" t="str">
        <f>+CONCATENATE("Felhasználás   ",LEFT(ÖSSZEFÜGGÉSEK!A6,4)-1,". XII. 31-ig")</f>
        <v>Felhasználás   2016. XII. 31-ig</v>
      </c>
      <c r="E3" s="74" t="str">
        <f>+CONCATENATE(LEFT(ÖSSZEFÜGGÉSEK!A6,4),". évi",CHAR(10),"eredeti előirányzat")</f>
        <v>2017. évi
eredeti előirányzat</v>
      </c>
      <c r="F3" s="74" t="str">
        <f>+CONCATENATE("1. sz. módosítás",CHAR(10),LEFT(ÖSSZEFÜGGÉSEK!A6,4),".
(±)")</f>
        <v>1. sz. módosítás
2017.
(±)</v>
      </c>
      <c r="G3" s="32" t="str">
        <f>+CONCATENATE("Módosítás utáni",CHAR(10),LEFT(ÖSSZEFÜGGÉSEK!A6,4),".12.31.")</f>
        <v>Módosítás utáni
2017.12.31.</v>
      </c>
    </row>
    <row r="4" spans="1:7" s="36" customFormat="1" ht="12" customHeight="1" thickBot="1" x14ac:dyDescent="0.25">
      <c r="A4" s="33" t="s">
        <v>379</v>
      </c>
      <c r="B4" s="34" t="s">
        <v>380</v>
      </c>
      <c r="C4" s="34" t="s">
        <v>381</v>
      </c>
      <c r="D4" s="34" t="s">
        <v>383</v>
      </c>
      <c r="E4" s="34" t="s">
        <v>382</v>
      </c>
      <c r="F4" s="34" t="s">
        <v>384</v>
      </c>
      <c r="G4" s="35" t="s">
        <v>437</v>
      </c>
    </row>
    <row r="5" spans="1:7" ht="15.95" customHeight="1" x14ac:dyDescent="0.2">
      <c r="A5" s="227" t="s">
        <v>513</v>
      </c>
      <c r="B5" s="21">
        <v>3665000</v>
      </c>
      <c r="C5" s="228" t="s">
        <v>504</v>
      </c>
      <c r="D5" s="21">
        <v>2636300</v>
      </c>
      <c r="E5" s="21">
        <v>1028700</v>
      </c>
      <c r="F5" s="21">
        <v>-1028700</v>
      </c>
      <c r="G5" s="37">
        <v>0</v>
      </c>
    </row>
    <row r="6" spans="1:7" ht="15.95" customHeight="1" x14ac:dyDescent="0.2">
      <c r="A6" s="227" t="s">
        <v>505</v>
      </c>
      <c r="B6" s="21">
        <v>2286000</v>
      </c>
      <c r="C6" s="228" t="s">
        <v>506</v>
      </c>
      <c r="D6" s="21"/>
      <c r="E6" s="21">
        <v>2286000</v>
      </c>
      <c r="F6" s="21">
        <v>152140.29999999981</v>
      </c>
      <c r="G6" s="37">
        <v>2438140.2999999998</v>
      </c>
    </row>
    <row r="7" spans="1:7" ht="15.95" customHeight="1" x14ac:dyDescent="0.2">
      <c r="A7" s="227" t="s">
        <v>507</v>
      </c>
      <c r="B7" s="21">
        <v>508000</v>
      </c>
      <c r="C7" s="228" t="s">
        <v>506</v>
      </c>
      <c r="D7" s="21"/>
      <c r="E7" s="21">
        <v>508000</v>
      </c>
      <c r="F7" s="21">
        <v>-508000</v>
      </c>
      <c r="G7" s="37"/>
    </row>
    <row r="8" spans="1:7" ht="15.95" customHeight="1" x14ac:dyDescent="0.2">
      <c r="A8" s="227" t="s">
        <v>508</v>
      </c>
      <c r="B8" s="21">
        <v>658749</v>
      </c>
      <c r="C8" s="228" t="s">
        <v>506</v>
      </c>
      <c r="D8" s="21"/>
      <c r="E8" s="21">
        <v>658749</v>
      </c>
      <c r="F8" s="21">
        <v>1335092.58</v>
      </c>
      <c r="G8" s="37">
        <v>1993841.58</v>
      </c>
    </row>
    <row r="9" spans="1:7" ht="15.95" customHeight="1" x14ac:dyDescent="0.2">
      <c r="A9" s="227" t="s">
        <v>509</v>
      </c>
      <c r="B9" s="21">
        <v>635000</v>
      </c>
      <c r="C9" s="228" t="s">
        <v>506</v>
      </c>
      <c r="D9" s="21"/>
      <c r="E9" s="21">
        <v>635000</v>
      </c>
      <c r="F9" s="21">
        <v>-334518</v>
      </c>
      <c r="G9" s="37">
        <v>300482</v>
      </c>
    </row>
    <row r="10" spans="1:7" ht="15.95" customHeight="1" x14ac:dyDescent="0.2">
      <c r="A10" s="227" t="s">
        <v>510</v>
      </c>
      <c r="B10" s="21">
        <v>635000</v>
      </c>
      <c r="C10" s="228" t="s">
        <v>506</v>
      </c>
      <c r="D10" s="21"/>
      <c r="E10" s="21">
        <v>635000</v>
      </c>
      <c r="F10" s="21">
        <v>-604666</v>
      </c>
      <c r="G10" s="37">
        <v>30334</v>
      </c>
    </row>
    <row r="11" spans="1:7" ht="15.95" customHeight="1" x14ac:dyDescent="0.2">
      <c r="A11" s="227" t="s">
        <v>511</v>
      </c>
      <c r="B11" s="21">
        <v>1231900</v>
      </c>
      <c r="C11" s="228" t="s">
        <v>506</v>
      </c>
      <c r="D11" s="21"/>
      <c r="E11" s="21">
        <v>1231900</v>
      </c>
      <c r="F11" s="21">
        <v>-251946.16999999993</v>
      </c>
      <c r="G11" s="37">
        <v>979953.83000000007</v>
      </c>
    </row>
    <row r="12" spans="1:7" ht="15.95" customHeight="1" x14ac:dyDescent="0.2">
      <c r="A12" s="227" t="s">
        <v>514</v>
      </c>
      <c r="B12" s="21">
        <v>142036.79999999999</v>
      </c>
      <c r="C12" s="228" t="s">
        <v>506</v>
      </c>
      <c r="D12" s="21"/>
      <c r="E12" s="21"/>
      <c r="F12" s="21">
        <v>142036.79999999999</v>
      </c>
      <c r="G12" s="37">
        <v>142036.79999999999</v>
      </c>
    </row>
    <row r="13" spans="1:7" ht="15.95" customHeight="1" x14ac:dyDescent="0.2">
      <c r="A13" s="227" t="s">
        <v>515</v>
      </c>
      <c r="B13" s="21">
        <v>1016000</v>
      </c>
      <c r="C13" s="228" t="s">
        <v>506</v>
      </c>
      <c r="D13" s="21"/>
      <c r="E13" s="21">
        <v>0</v>
      </c>
      <c r="F13" s="21">
        <v>1016000</v>
      </c>
      <c r="G13" s="37">
        <v>1016000</v>
      </c>
    </row>
    <row r="14" spans="1:7" ht="15.95" customHeight="1" x14ac:dyDescent="0.2">
      <c r="A14" s="227" t="s">
        <v>516</v>
      </c>
      <c r="B14" s="21">
        <v>8218180</v>
      </c>
      <c r="C14" s="228" t="s">
        <v>506</v>
      </c>
      <c r="D14" s="21"/>
      <c r="E14" s="21"/>
      <c r="F14" s="21">
        <v>14958180</v>
      </c>
      <c r="G14" s="37">
        <v>14958180</v>
      </c>
    </row>
    <row r="15" spans="1:7" ht="15.95" customHeight="1" x14ac:dyDescent="0.2">
      <c r="A15" s="227" t="s">
        <v>517</v>
      </c>
      <c r="B15" s="21">
        <v>173524821</v>
      </c>
      <c r="C15" s="228" t="s">
        <v>518</v>
      </c>
      <c r="D15" s="21"/>
      <c r="E15" s="21">
        <v>0</v>
      </c>
      <c r="F15" s="21">
        <v>160348571</v>
      </c>
      <c r="G15" s="37">
        <v>160348571</v>
      </c>
    </row>
    <row r="16" spans="1:7" ht="15.95" customHeight="1" x14ac:dyDescent="0.2">
      <c r="A16" s="227" t="s">
        <v>519</v>
      </c>
      <c r="B16" s="21">
        <v>132876.29</v>
      </c>
      <c r="C16" s="228" t="s">
        <v>506</v>
      </c>
      <c r="D16" s="21"/>
      <c r="E16" s="21"/>
      <c r="F16" s="21">
        <v>132876.29</v>
      </c>
      <c r="G16" s="37">
        <v>132876.29</v>
      </c>
    </row>
    <row r="17" spans="1:7" ht="15.95" customHeight="1" x14ac:dyDescent="0.2">
      <c r="A17" s="227"/>
      <c r="B17" s="21"/>
      <c r="C17" s="228"/>
      <c r="D17" s="21"/>
      <c r="E17" s="21"/>
      <c r="F17" s="21"/>
      <c r="G17" s="37"/>
    </row>
    <row r="18" spans="1:7" ht="15.95" customHeight="1" x14ac:dyDescent="0.2">
      <c r="A18" s="227"/>
      <c r="B18" s="21"/>
      <c r="C18" s="228"/>
      <c r="D18" s="21"/>
      <c r="E18" s="21"/>
      <c r="F18" s="21"/>
      <c r="G18" s="37">
        <v>0</v>
      </c>
    </row>
    <row r="19" spans="1:7" ht="15.95" customHeight="1" x14ac:dyDescent="0.2">
      <c r="A19" s="227"/>
      <c r="B19" s="21"/>
      <c r="C19" s="228"/>
      <c r="D19" s="21"/>
      <c r="E19" s="21"/>
      <c r="F19" s="21"/>
      <c r="G19" s="37">
        <v>0</v>
      </c>
    </row>
    <row r="20" spans="1:7" ht="15.95" customHeight="1" x14ac:dyDescent="0.2">
      <c r="A20" s="227"/>
      <c r="B20" s="21"/>
      <c r="C20" s="228"/>
      <c r="D20" s="21"/>
      <c r="E20" s="21"/>
      <c r="F20" s="21"/>
      <c r="G20" s="37">
        <v>0</v>
      </c>
    </row>
    <row r="21" spans="1:7" ht="15.95" customHeight="1" x14ac:dyDescent="0.2">
      <c r="A21" s="227"/>
      <c r="B21" s="21"/>
      <c r="C21" s="228"/>
      <c r="D21" s="21"/>
      <c r="E21" s="21"/>
      <c r="F21" s="21"/>
      <c r="G21" s="37">
        <v>0</v>
      </c>
    </row>
    <row r="22" spans="1:7" ht="15.95" customHeight="1" thickBot="1" x14ac:dyDescent="0.25">
      <c r="A22" s="38"/>
      <c r="B22" s="22"/>
      <c r="C22" s="229"/>
      <c r="D22" s="22"/>
      <c r="E22" s="22"/>
      <c r="F22" s="22"/>
      <c r="G22" s="39">
        <v>0</v>
      </c>
    </row>
    <row r="23" spans="1:7" s="42" customFormat="1" ht="18" customHeight="1" thickBot="1" x14ac:dyDescent="0.25">
      <c r="A23" s="75" t="s">
        <v>46</v>
      </c>
      <c r="B23" s="40">
        <v>192653563.09</v>
      </c>
      <c r="C23" s="58"/>
      <c r="D23" s="40">
        <v>2636300</v>
      </c>
      <c r="E23" s="40">
        <v>6983349</v>
      </c>
      <c r="F23" s="40">
        <v>12078495.799999999</v>
      </c>
      <c r="G23" s="41">
        <f>SUM(G5:G22)</f>
        <v>182340415.79999998</v>
      </c>
    </row>
    <row r="26" spans="1:7" x14ac:dyDescent="0.2">
      <c r="F26" s="349"/>
    </row>
  </sheetData>
  <mergeCells count="1">
    <mergeCell ref="A1:G1"/>
  </mergeCells>
  <phoneticPr fontId="0" type="noConversion"/>
  <printOptions horizontalCentered="1"/>
  <pageMargins left="0.78740157480314965" right="0.78740157480314965" top="1.0236220472440944" bottom="0.98425196850393704" header="0.78740157480314965" footer="0.78740157480314965"/>
  <pageSetup paperSize="9" scale="80" orientation="landscape" horizontalDpi="300" verticalDpi="300" r:id="rId1"/>
  <headerFooter alignWithMargins="0">
    <oddHeader xml:space="preserve">&amp;R&amp;"Times New Roman CE,Félkövér dőlt"&amp;11 3. melléklet 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7CE0A-DCB3-4564-A6D4-19CDA7862F30}">
  <sheetPr>
    <tabColor rgb="FF92D050"/>
  </sheetPr>
  <dimension ref="A1:G24"/>
  <sheetViews>
    <sheetView view="pageLayout" zoomScaleNormal="100" workbookViewId="0">
      <selection activeCell="F11" sqref="F11"/>
    </sheetView>
  </sheetViews>
  <sheetFormatPr defaultRowHeight="12.75" x14ac:dyDescent="0.2"/>
  <cols>
    <col min="1" max="1" width="54.1640625" style="28" customWidth="1"/>
    <col min="2" max="2" width="15.6640625" style="27" customWidth="1"/>
    <col min="3" max="3" width="16.33203125" style="27" customWidth="1"/>
    <col min="4" max="5" width="18" style="27" customWidth="1"/>
    <col min="6" max="6" width="16.6640625" style="27" customWidth="1"/>
    <col min="7" max="7" width="18.83203125" style="27" customWidth="1"/>
    <col min="8" max="9" width="12.83203125" style="27" customWidth="1"/>
    <col min="10" max="10" width="13.83203125" style="27" customWidth="1"/>
    <col min="11" max="16384" width="9.33203125" style="27"/>
  </cols>
  <sheetData>
    <row r="1" spans="1:7" ht="24.75" customHeight="1" x14ac:dyDescent="0.2">
      <c r="A1" s="365" t="s">
        <v>1</v>
      </c>
      <c r="B1" s="365"/>
      <c r="C1" s="365"/>
      <c r="D1" s="365"/>
      <c r="E1" s="365"/>
      <c r="F1" s="365"/>
      <c r="G1" s="365"/>
    </row>
    <row r="2" spans="1:7" ht="23.25" customHeight="1" thickBot="1" x14ac:dyDescent="0.3">
      <c r="A2" s="72"/>
      <c r="B2" s="36"/>
      <c r="C2" s="36"/>
      <c r="D2" s="36"/>
      <c r="E2" s="36"/>
      <c r="F2" s="36"/>
      <c r="G2" s="31" t="str">
        <f>'3.sz.mell.'!G2</f>
        <v>Forintban!</v>
      </c>
    </row>
    <row r="3" spans="1:7" s="29" customFormat="1" ht="48.75" customHeight="1" thickBot="1" x14ac:dyDescent="0.25">
      <c r="A3" s="73" t="s">
        <v>50</v>
      </c>
      <c r="B3" s="74" t="s">
        <v>48</v>
      </c>
      <c r="C3" s="74" t="s">
        <v>49</v>
      </c>
      <c r="D3" s="74" t="str">
        <f>+'3.sz.mell.'!D3</f>
        <v>Felhasználás   2016. XII. 31-ig</v>
      </c>
      <c r="E3" s="74" t="str">
        <f>+CONCATENATE(LEFT(ÖSSZEFÜGGÉSEK!A6,4),". évi",CHAR(10),"eredeti előirányzat")</f>
        <v>2017. évi
eredeti előirányzat</v>
      </c>
      <c r="F3" s="74" t="str">
        <f>+CONCATENATE("1. sz. módosítás",CHAR(10),LEFT(ÖSSZEFÜGGÉSEK!A6,4),".
(±)")</f>
        <v>1. sz. módosítás
2017.
(±)</v>
      </c>
      <c r="G3" s="32" t="str">
        <f>+CONCATENATE("Módosítás utáni",CHAR(10),LEFT(ÖSSZEFÜGGÉSEK!A6,4),". 12.31.")</f>
        <v>Módosítás utáni
2017. 12.31.</v>
      </c>
    </row>
    <row r="4" spans="1:7" s="36" customFormat="1" ht="15" customHeight="1" thickBot="1" x14ac:dyDescent="0.25">
      <c r="A4" s="33" t="s">
        <v>379</v>
      </c>
      <c r="B4" s="34" t="s">
        <v>380</v>
      </c>
      <c r="C4" s="34" t="s">
        <v>381</v>
      </c>
      <c r="D4" s="34" t="s">
        <v>383</v>
      </c>
      <c r="E4" s="34" t="s">
        <v>382</v>
      </c>
      <c r="F4" s="34" t="s">
        <v>384</v>
      </c>
      <c r="G4" s="35" t="s">
        <v>437</v>
      </c>
    </row>
    <row r="5" spans="1:7" ht="15.95" customHeight="1" x14ac:dyDescent="0.2">
      <c r="A5" s="43" t="s">
        <v>512</v>
      </c>
      <c r="B5" s="44">
        <v>1270000</v>
      </c>
      <c r="C5" s="230" t="s">
        <v>506</v>
      </c>
      <c r="D5" s="44"/>
      <c r="E5" s="44">
        <v>1270000</v>
      </c>
      <c r="F5" s="44">
        <v>661405.47</v>
      </c>
      <c r="G5" s="45">
        <v>1931405.47</v>
      </c>
    </row>
    <row r="6" spans="1:7" ht="15.95" customHeight="1" x14ac:dyDescent="0.2">
      <c r="A6" s="43" t="s">
        <v>520</v>
      </c>
      <c r="B6" s="44">
        <v>39586893</v>
      </c>
      <c r="C6" s="230" t="s">
        <v>518</v>
      </c>
      <c r="D6" s="44"/>
      <c r="E6" s="44"/>
      <c r="F6" s="44">
        <v>39586893</v>
      </c>
      <c r="G6" s="45">
        <f t="shared" ref="G6:G23" si="0">E6+F6</f>
        <v>39586893</v>
      </c>
    </row>
    <row r="7" spans="1:7" ht="15.95" customHeight="1" x14ac:dyDescent="0.2">
      <c r="A7" s="43"/>
      <c r="B7" s="44"/>
      <c r="C7" s="230"/>
      <c r="D7" s="44"/>
      <c r="E7" s="44"/>
      <c r="F7" s="44"/>
      <c r="G7" s="45">
        <f t="shared" si="0"/>
        <v>0</v>
      </c>
    </row>
    <row r="8" spans="1:7" ht="15.95" customHeight="1" x14ac:dyDescent="0.2">
      <c r="A8" s="43"/>
      <c r="B8" s="44"/>
      <c r="C8" s="230"/>
      <c r="D8" s="44"/>
      <c r="E8" s="44"/>
      <c r="F8" s="44"/>
      <c r="G8" s="45">
        <f t="shared" si="0"/>
        <v>0</v>
      </c>
    </row>
    <row r="9" spans="1:7" ht="15.95" customHeight="1" x14ac:dyDescent="0.2">
      <c r="A9" s="43"/>
      <c r="B9" s="44"/>
      <c r="C9" s="230"/>
      <c r="D9" s="44"/>
      <c r="E9" s="44"/>
      <c r="F9" s="44"/>
      <c r="G9" s="45">
        <f t="shared" si="0"/>
        <v>0</v>
      </c>
    </row>
    <row r="10" spans="1:7" ht="15.95" customHeight="1" x14ac:dyDescent="0.2">
      <c r="A10" s="43"/>
      <c r="B10" s="44"/>
      <c r="C10" s="230"/>
      <c r="D10" s="44"/>
      <c r="E10" s="44"/>
      <c r="F10" s="44"/>
      <c r="G10" s="45">
        <f t="shared" si="0"/>
        <v>0</v>
      </c>
    </row>
    <row r="11" spans="1:7" ht="15.95" customHeight="1" x14ac:dyDescent="0.2">
      <c r="A11" s="43"/>
      <c r="B11" s="44"/>
      <c r="C11" s="230"/>
      <c r="D11" s="44"/>
      <c r="E11" s="44"/>
      <c r="F11" s="44"/>
      <c r="G11" s="45">
        <f t="shared" si="0"/>
        <v>0</v>
      </c>
    </row>
    <row r="12" spans="1:7" ht="15.95" customHeight="1" x14ac:dyDescent="0.2">
      <c r="A12" s="43"/>
      <c r="B12" s="44"/>
      <c r="C12" s="230"/>
      <c r="D12" s="44"/>
      <c r="E12" s="44"/>
      <c r="F12" s="44"/>
      <c r="G12" s="45">
        <f t="shared" si="0"/>
        <v>0</v>
      </c>
    </row>
    <row r="13" spans="1:7" ht="15.95" customHeight="1" x14ac:dyDescent="0.2">
      <c r="A13" s="43"/>
      <c r="B13" s="44"/>
      <c r="C13" s="230"/>
      <c r="D13" s="44"/>
      <c r="E13" s="44"/>
      <c r="F13" s="44"/>
      <c r="G13" s="45">
        <f t="shared" si="0"/>
        <v>0</v>
      </c>
    </row>
    <row r="14" spans="1:7" ht="15.95" customHeight="1" x14ac:dyDescent="0.2">
      <c r="A14" s="43"/>
      <c r="B14" s="44"/>
      <c r="C14" s="230"/>
      <c r="D14" s="44"/>
      <c r="E14" s="44"/>
      <c r="F14" s="44"/>
      <c r="G14" s="45">
        <f t="shared" si="0"/>
        <v>0</v>
      </c>
    </row>
    <row r="15" spans="1:7" ht="15.95" customHeight="1" x14ac:dyDescent="0.2">
      <c r="A15" s="43"/>
      <c r="B15" s="44"/>
      <c r="C15" s="230"/>
      <c r="D15" s="44"/>
      <c r="E15" s="44"/>
      <c r="F15" s="44"/>
      <c r="G15" s="45">
        <f t="shared" si="0"/>
        <v>0</v>
      </c>
    </row>
    <row r="16" spans="1:7" ht="15.95" customHeight="1" x14ac:dyDescent="0.2">
      <c r="A16" s="43"/>
      <c r="B16" s="44"/>
      <c r="C16" s="230"/>
      <c r="D16" s="44"/>
      <c r="E16" s="44"/>
      <c r="F16" s="44"/>
      <c r="G16" s="45">
        <f t="shared" si="0"/>
        <v>0</v>
      </c>
    </row>
    <row r="17" spans="1:7" ht="15.95" customHeight="1" x14ac:dyDescent="0.2">
      <c r="A17" s="43"/>
      <c r="B17" s="44"/>
      <c r="C17" s="230"/>
      <c r="D17" s="44"/>
      <c r="E17" s="44"/>
      <c r="F17" s="44"/>
      <c r="G17" s="45">
        <f t="shared" si="0"/>
        <v>0</v>
      </c>
    </row>
    <row r="18" spans="1:7" ht="15.95" customHeight="1" x14ac:dyDescent="0.2">
      <c r="A18" s="43"/>
      <c r="B18" s="44"/>
      <c r="C18" s="230"/>
      <c r="D18" s="44"/>
      <c r="E18" s="44"/>
      <c r="F18" s="44"/>
      <c r="G18" s="45">
        <f t="shared" si="0"/>
        <v>0</v>
      </c>
    </row>
    <row r="19" spans="1:7" ht="15.95" customHeight="1" x14ac:dyDescent="0.2">
      <c r="A19" s="43"/>
      <c r="B19" s="44"/>
      <c r="C19" s="230"/>
      <c r="D19" s="44"/>
      <c r="E19" s="44"/>
      <c r="F19" s="44"/>
      <c r="G19" s="45">
        <f t="shared" si="0"/>
        <v>0</v>
      </c>
    </row>
    <row r="20" spans="1:7" ht="15.95" customHeight="1" x14ac:dyDescent="0.2">
      <c r="A20" s="43"/>
      <c r="B20" s="44"/>
      <c r="C20" s="230"/>
      <c r="D20" s="44"/>
      <c r="E20" s="44"/>
      <c r="F20" s="44"/>
      <c r="G20" s="45">
        <f t="shared" si="0"/>
        <v>0</v>
      </c>
    </row>
    <row r="21" spans="1:7" ht="15.95" customHeight="1" x14ac:dyDescent="0.2">
      <c r="A21" s="43"/>
      <c r="B21" s="44"/>
      <c r="C21" s="230"/>
      <c r="D21" s="44"/>
      <c r="E21" s="44"/>
      <c r="F21" s="44"/>
      <c r="G21" s="45">
        <f t="shared" si="0"/>
        <v>0</v>
      </c>
    </row>
    <row r="22" spans="1:7" ht="15.95" customHeight="1" x14ac:dyDescent="0.2">
      <c r="A22" s="43"/>
      <c r="B22" s="44"/>
      <c r="C22" s="230"/>
      <c r="D22" s="44"/>
      <c r="E22" s="44"/>
      <c r="F22" s="44"/>
      <c r="G22" s="45">
        <f t="shared" si="0"/>
        <v>0</v>
      </c>
    </row>
    <row r="23" spans="1:7" ht="15.95" customHeight="1" thickBot="1" x14ac:dyDescent="0.25">
      <c r="A23" s="46"/>
      <c r="B23" s="47"/>
      <c r="C23" s="231"/>
      <c r="D23" s="47"/>
      <c r="E23" s="47"/>
      <c r="F23" s="47"/>
      <c r="G23" s="48">
        <f t="shared" si="0"/>
        <v>0</v>
      </c>
    </row>
    <row r="24" spans="1:7" s="42" customFormat="1" ht="18" customHeight="1" thickBot="1" x14ac:dyDescent="0.25">
      <c r="A24" s="75" t="s">
        <v>46</v>
      </c>
      <c r="B24" s="76">
        <f>SUM(B5:B23)</f>
        <v>40856893</v>
      </c>
      <c r="C24" s="59"/>
      <c r="D24" s="76">
        <f>SUM(D5:D23)</f>
        <v>0</v>
      </c>
      <c r="E24" s="76"/>
      <c r="F24" s="76">
        <f>SUM(F5:F23)</f>
        <v>40248298.469999999</v>
      </c>
      <c r="G24" s="49">
        <f>SUM(G5:G23)</f>
        <v>41518298.469999999</v>
      </c>
    </row>
  </sheetData>
  <mergeCells count="1">
    <mergeCell ref="A1:G1"/>
  </mergeCells>
  <phoneticPr fontId="0" type="noConversion"/>
  <printOptions horizontalCentered="1"/>
  <pageMargins left="0.78740157480314965" right="0.78740157480314965" top="1.2369791666666667" bottom="0.98425196850393704" header="0.78740157480314965" footer="0.78740157480314965"/>
  <pageSetup paperSize="9" scale="91" orientation="landscape" horizontalDpi="300" verticalDpi="300" r:id="rId1"/>
  <headerFooter alignWithMargins="0">
    <oddHeader xml:space="preserve">&amp;R&amp;"Times New Roman CE,Félkövér dőlt"&amp;11 4. melléklet&amp;"Times New Roman CE,Normál"&amp;10
   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D4044-65CE-43BC-8705-1CA51D5FB3C1}">
  <sheetPr codeName="Munka4">
    <tabColor rgb="FF92D050"/>
  </sheetPr>
  <dimension ref="A1:K158"/>
  <sheetViews>
    <sheetView tabSelected="1" view="pageLayout" topLeftCell="A91" zoomScaleNormal="130" zoomScaleSheetLayoutView="100" workbookViewId="0">
      <selection activeCell="D156" sqref="D156"/>
    </sheetView>
  </sheetViews>
  <sheetFormatPr defaultRowHeight="12.75" x14ac:dyDescent="0.2"/>
  <cols>
    <col min="1" max="1" width="16.1640625" style="160" customWidth="1"/>
    <col min="2" max="2" width="62" style="161" customWidth="1"/>
    <col min="3" max="3" width="14.1640625" style="162" customWidth="1"/>
    <col min="4" max="5" width="14.1640625" style="2" customWidth="1"/>
    <col min="6" max="16384" width="9.33203125" style="2"/>
  </cols>
  <sheetData>
    <row r="1" spans="1:5" s="1" customFormat="1" ht="16.5" customHeight="1" thickBot="1" x14ac:dyDescent="0.25">
      <c r="A1" s="84"/>
      <c r="B1" s="86"/>
      <c r="E1" s="285" t="s">
        <v>474</v>
      </c>
    </row>
    <row r="2" spans="1:5" s="53" customFormat="1" ht="21" customHeight="1" thickBot="1" x14ac:dyDescent="0.25">
      <c r="A2" s="286" t="s">
        <v>44</v>
      </c>
      <c r="B2" s="369" t="s">
        <v>494</v>
      </c>
      <c r="C2" s="369"/>
      <c r="D2" s="369"/>
      <c r="E2" s="287" t="s">
        <v>38</v>
      </c>
    </row>
    <row r="3" spans="1:5" s="53" customFormat="1" ht="24.75" thickBot="1" x14ac:dyDescent="0.25">
      <c r="A3" s="286" t="s">
        <v>121</v>
      </c>
      <c r="B3" s="369" t="s">
        <v>294</v>
      </c>
      <c r="C3" s="369"/>
      <c r="D3" s="369"/>
      <c r="E3" s="288" t="s">
        <v>38</v>
      </c>
    </row>
    <row r="4" spans="1:5" s="54" customFormat="1" ht="15.95" customHeight="1" thickBot="1" x14ac:dyDescent="0.3">
      <c r="A4" s="87"/>
      <c r="B4" s="87"/>
      <c r="C4" s="88"/>
      <c r="E4" s="337" t="str">
        <f>'4.sz.mell.'!G2</f>
        <v>Forintban!</v>
      </c>
    </row>
    <row r="5" spans="1:5" ht="36.75" thickBot="1" x14ac:dyDescent="0.25">
      <c r="A5" s="174" t="s">
        <v>122</v>
      </c>
      <c r="B5" s="89" t="s">
        <v>489</v>
      </c>
      <c r="C5" s="327" t="s">
        <v>413</v>
      </c>
      <c r="D5" s="327" t="s">
        <v>471</v>
      </c>
      <c r="E5" s="328" t="str">
        <f>+CONCATENATE(LEFT(ÖSSZEFÜGGÉSEK!A7,4),"2017.12.31.",CHAR(10),"Módosítás utáni")</f>
        <v>2017.12.31.
Módosítás utáni</v>
      </c>
    </row>
    <row r="6" spans="1:5" s="50" customFormat="1" ht="12.95" customHeight="1" thickBot="1" x14ac:dyDescent="0.25">
      <c r="A6" s="78" t="s">
        <v>379</v>
      </c>
      <c r="B6" s="79" t="s">
        <v>380</v>
      </c>
      <c r="C6" s="79" t="s">
        <v>381</v>
      </c>
      <c r="D6" s="289" t="s">
        <v>383</v>
      </c>
      <c r="E6" s="338" t="s">
        <v>487</v>
      </c>
    </row>
    <row r="7" spans="1:5" s="50" customFormat="1" ht="15.95" customHeight="1" thickBot="1" x14ac:dyDescent="0.25">
      <c r="A7" s="366" t="s">
        <v>39</v>
      </c>
      <c r="B7" s="367"/>
      <c r="C7" s="367"/>
      <c r="D7" s="367"/>
      <c r="E7" s="368"/>
    </row>
    <row r="8" spans="1:5" s="50" customFormat="1" ht="12" customHeight="1" thickBot="1" x14ac:dyDescent="0.25">
      <c r="A8" s="25" t="s">
        <v>7</v>
      </c>
      <c r="B8" s="19" t="s">
        <v>145</v>
      </c>
      <c r="C8" s="167">
        <f>+C9+C10+C11+C12+C13+C14</f>
        <v>92207137</v>
      </c>
      <c r="D8" s="254">
        <f>+D9+D10+D11+D12+D13+D14</f>
        <v>11814854</v>
      </c>
      <c r="E8" s="103">
        <f>+E9+E10+E11+E12+E13+E14</f>
        <v>104021991</v>
      </c>
    </row>
    <row r="9" spans="1:5" s="55" customFormat="1" ht="12" customHeight="1" x14ac:dyDescent="0.2">
      <c r="A9" s="198" t="s">
        <v>63</v>
      </c>
      <c r="B9" s="181" t="s">
        <v>146</v>
      </c>
      <c r="C9" s="169">
        <v>30994697</v>
      </c>
      <c r="D9" s="255">
        <v>1000000</v>
      </c>
      <c r="E9" s="211">
        <f t="shared" ref="E9:E14" si="0">C9+D9</f>
        <v>31994697</v>
      </c>
    </row>
    <row r="10" spans="1:5" s="56" customFormat="1" ht="12" customHeight="1" x14ac:dyDescent="0.2">
      <c r="A10" s="199" t="s">
        <v>64</v>
      </c>
      <c r="B10" s="182" t="s">
        <v>147</v>
      </c>
      <c r="C10" s="168">
        <v>28998310</v>
      </c>
      <c r="D10" s="256">
        <v>6986249</v>
      </c>
      <c r="E10" s="303">
        <f t="shared" si="0"/>
        <v>35984559</v>
      </c>
    </row>
    <row r="11" spans="1:5" s="56" customFormat="1" ht="12" customHeight="1" x14ac:dyDescent="0.2">
      <c r="A11" s="199" t="s">
        <v>65</v>
      </c>
      <c r="B11" s="182" t="s">
        <v>148</v>
      </c>
      <c r="C11" s="168">
        <v>29700430</v>
      </c>
      <c r="D11" s="256">
        <v>590474</v>
      </c>
      <c r="E11" s="303">
        <f t="shared" si="0"/>
        <v>30290904</v>
      </c>
    </row>
    <row r="12" spans="1:5" s="56" customFormat="1" ht="12" customHeight="1" x14ac:dyDescent="0.2">
      <c r="A12" s="199" t="s">
        <v>66</v>
      </c>
      <c r="B12" s="182" t="s">
        <v>149</v>
      </c>
      <c r="C12" s="168">
        <v>2513700</v>
      </c>
      <c r="D12" s="256">
        <v>461367</v>
      </c>
      <c r="E12" s="303">
        <f t="shared" si="0"/>
        <v>2975067</v>
      </c>
    </row>
    <row r="13" spans="1:5" s="56" customFormat="1" ht="12" customHeight="1" x14ac:dyDescent="0.2">
      <c r="A13" s="199" t="s">
        <v>83</v>
      </c>
      <c r="B13" s="182" t="s">
        <v>387</v>
      </c>
      <c r="C13" s="168"/>
      <c r="D13" s="256">
        <v>2609044</v>
      </c>
      <c r="E13" s="303">
        <f t="shared" si="0"/>
        <v>2609044</v>
      </c>
    </row>
    <row r="14" spans="1:5" s="55" customFormat="1" ht="12" customHeight="1" thickBot="1" x14ac:dyDescent="0.25">
      <c r="A14" s="200" t="s">
        <v>67</v>
      </c>
      <c r="B14" s="183" t="s">
        <v>325</v>
      </c>
      <c r="C14" s="168"/>
      <c r="D14" s="256">
        <v>167720</v>
      </c>
      <c r="E14" s="303">
        <f t="shared" si="0"/>
        <v>167720</v>
      </c>
    </row>
    <row r="15" spans="1:5" s="55" customFormat="1" ht="12" customHeight="1" thickBot="1" x14ac:dyDescent="0.25">
      <c r="A15" s="25" t="s">
        <v>8</v>
      </c>
      <c r="B15" s="104" t="s">
        <v>150</v>
      </c>
      <c r="C15" s="167">
        <f>+C16+C17+C18+C19+C20</f>
        <v>16718160</v>
      </c>
      <c r="D15" s="254">
        <f>+D16+D17+D18+D19+D20</f>
        <v>2166783</v>
      </c>
      <c r="E15" s="103">
        <f>+E16+E17+E18+E19+E20</f>
        <v>18884943</v>
      </c>
    </row>
    <row r="16" spans="1:5" s="55" customFormat="1" ht="12" customHeight="1" x14ac:dyDescent="0.2">
      <c r="A16" s="198" t="s">
        <v>69</v>
      </c>
      <c r="B16" s="181" t="s">
        <v>151</v>
      </c>
      <c r="C16" s="169"/>
      <c r="D16" s="255"/>
      <c r="E16" s="211">
        <f t="shared" ref="E16:E21" si="1">C16+D16</f>
        <v>0</v>
      </c>
    </row>
    <row r="17" spans="1:5" s="55" customFormat="1" ht="12" customHeight="1" x14ac:dyDescent="0.2">
      <c r="A17" s="199" t="s">
        <v>70</v>
      </c>
      <c r="B17" s="182" t="s">
        <v>152</v>
      </c>
      <c r="C17" s="168"/>
      <c r="D17" s="256"/>
      <c r="E17" s="303">
        <f t="shared" si="1"/>
        <v>0</v>
      </c>
    </row>
    <row r="18" spans="1:5" s="55" customFormat="1" ht="12" customHeight="1" x14ac:dyDescent="0.2">
      <c r="A18" s="199" t="s">
        <v>71</v>
      </c>
      <c r="B18" s="182" t="s">
        <v>316</v>
      </c>
      <c r="C18" s="168"/>
      <c r="D18" s="256"/>
      <c r="E18" s="303">
        <f t="shared" si="1"/>
        <v>0</v>
      </c>
    </row>
    <row r="19" spans="1:5" s="55" customFormat="1" ht="12" customHeight="1" x14ac:dyDescent="0.2">
      <c r="A19" s="199" t="s">
        <v>72</v>
      </c>
      <c r="B19" s="182" t="s">
        <v>317</v>
      </c>
      <c r="C19" s="168"/>
      <c r="D19" s="256"/>
      <c r="E19" s="303">
        <f t="shared" si="1"/>
        <v>0</v>
      </c>
    </row>
    <row r="20" spans="1:5" s="55" customFormat="1" ht="12" customHeight="1" x14ac:dyDescent="0.2">
      <c r="A20" s="199" t="s">
        <v>73</v>
      </c>
      <c r="B20" s="182" t="s">
        <v>153</v>
      </c>
      <c r="C20" s="168">
        <v>16718160</v>
      </c>
      <c r="D20" s="256">
        <v>2166783</v>
      </c>
      <c r="E20" s="303">
        <f t="shared" si="1"/>
        <v>18884943</v>
      </c>
    </row>
    <row r="21" spans="1:5" s="56" customFormat="1" ht="12" customHeight="1" thickBot="1" x14ac:dyDescent="0.25">
      <c r="A21" s="200" t="s">
        <v>79</v>
      </c>
      <c r="B21" s="183" t="s">
        <v>154</v>
      </c>
      <c r="C21" s="170"/>
      <c r="D21" s="257"/>
      <c r="E21" s="304">
        <f t="shared" si="1"/>
        <v>0</v>
      </c>
    </row>
    <row r="22" spans="1:5" s="56" customFormat="1" ht="12" customHeight="1" thickBot="1" x14ac:dyDescent="0.25">
      <c r="A22" s="25" t="s">
        <v>9</v>
      </c>
      <c r="B22" s="19" t="s">
        <v>155</v>
      </c>
      <c r="C22" s="167">
        <f>+C23+C24+C25+C26+C27</f>
        <v>0</v>
      </c>
      <c r="D22" s="254">
        <f>+D23+D24+D25+D26+D27</f>
        <v>160348571</v>
      </c>
      <c r="E22" s="103">
        <f>+E23+E24+E25+E26+E27</f>
        <v>160348571</v>
      </c>
    </row>
    <row r="23" spans="1:5" s="56" customFormat="1" ht="12" customHeight="1" x14ac:dyDescent="0.2">
      <c r="A23" s="198" t="s">
        <v>52</v>
      </c>
      <c r="B23" s="181" t="s">
        <v>156</v>
      </c>
      <c r="C23" s="169"/>
      <c r="D23" s="255"/>
      <c r="E23" s="211">
        <f t="shared" ref="E23:E64" si="2">C23+D23</f>
        <v>0</v>
      </c>
    </row>
    <row r="24" spans="1:5" s="55" customFormat="1" ht="12" customHeight="1" x14ac:dyDescent="0.2">
      <c r="A24" s="199" t="s">
        <v>53</v>
      </c>
      <c r="B24" s="182" t="s">
        <v>157</v>
      </c>
      <c r="C24" s="168"/>
      <c r="D24" s="256"/>
      <c r="E24" s="303">
        <f t="shared" si="2"/>
        <v>0</v>
      </c>
    </row>
    <row r="25" spans="1:5" s="56" customFormat="1" ht="12" customHeight="1" x14ac:dyDescent="0.2">
      <c r="A25" s="199" t="s">
        <v>54</v>
      </c>
      <c r="B25" s="182" t="s">
        <v>318</v>
      </c>
      <c r="C25" s="168"/>
      <c r="D25" s="256"/>
      <c r="E25" s="303">
        <f t="shared" si="2"/>
        <v>0</v>
      </c>
    </row>
    <row r="26" spans="1:5" s="56" customFormat="1" ht="12" customHeight="1" x14ac:dyDescent="0.2">
      <c r="A26" s="199" t="s">
        <v>55</v>
      </c>
      <c r="B26" s="182" t="s">
        <v>319</v>
      </c>
      <c r="C26" s="168"/>
      <c r="D26" s="256"/>
      <c r="E26" s="303">
        <f t="shared" si="2"/>
        <v>0</v>
      </c>
    </row>
    <row r="27" spans="1:5" s="56" customFormat="1" ht="12" customHeight="1" x14ac:dyDescent="0.2">
      <c r="A27" s="199" t="s">
        <v>96</v>
      </c>
      <c r="B27" s="182" t="s">
        <v>158</v>
      </c>
      <c r="C27" s="168"/>
      <c r="D27" s="256">
        <v>160348571</v>
      </c>
      <c r="E27" s="303">
        <v>160348571</v>
      </c>
    </row>
    <row r="28" spans="1:5" s="56" customFormat="1" ht="12" customHeight="1" thickBot="1" x14ac:dyDescent="0.25">
      <c r="A28" s="200" t="s">
        <v>97</v>
      </c>
      <c r="B28" s="183" t="s">
        <v>159</v>
      </c>
      <c r="C28" s="170"/>
      <c r="D28" s="257">
        <v>160348571</v>
      </c>
      <c r="E28" s="304">
        <f t="shared" si="2"/>
        <v>160348571</v>
      </c>
    </row>
    <row r="29" spans="1:5" s="56" customFormat="1" ht="12" customHeight="1" thickBot="1" x14ac:dyDescent="0.25">
      <c r="A29" s="25" t="s">
        <v>98</v>
      </c>
      <c r="B29" s="19" t="s">
        <v>468</v>
      </c>
      <c r="C29" s="173">
        <f>+C30+C31+C32+C33+C34+C35+C36</f>
        <v>113940000</v>
      </c>
      <c r="D29" s="173">
        <f>+D30+D31+D32+D33+D34+D35+D36</f>
        <v>61309260</v>
      </c>
      <c r="E29" s="210">
        <f>+E30+E31+E32+E33+E34+E35+E36</f>
        <v>175249260</v>
      </c>
    </row>
    <row r="30" spans="1:5" s="56" customFormat="1" ht="12" customHeight="1" x14ac:dyDescent="0.2">
      <c r="A30" s="198" t="s">
        <v>160</v>
      </c>
      <c r="B30" s="181" t="s">
        <v>496</v>
      </c>
      <c r="C30" s="169">
        <v>61300000</v>
      </c>
      <c r="D30" s="169">
        <v>13845498</v>
      </c>
      <c r="E30" s="211">
        <f t="shared" si="2"/>
        <v>75145498</v>
      </c>
    </row>
    <row r="31" spans="1:5" s="56" customFormat="1" ht="12" customHeight="1" x14ac:dyDescent="0.2">
      <c r="A31" s="199" t="s">
        <v>161</v>
      </c>
      <c r="B31" s="182" t="s">
        <v>462</v>
      </c>
      <c r="C31" s="168"/>
      <c r="D31" s="168"/>
      <c r="E31" s="303">
        <f t="shared" si="2"/>
        <v>0</v>
      </c>
    </row>
    <row r="32" spans="1:5" s="56" customFormat="1" ht="12" customHeight="1" x14ac:dyDescent="0.2">
      <c r="A32" s="199" t="s">
        <v>162</v>
      </c>
      <c r="B32" s="182" t="s">
        <v>463</v>
      </c>
      <c r="C32" s="168">
        <v>45000000</v>
      </c>
      <c r="D32" s="168">
        <v>43849420</v>
      </c>
      <c r="E32" s="303">
        <f t="shared" si="2"/>
        <v>88849420</v>
      </c>
    </row>
    <row r="33" spans="1:5" s="56" customFormat="1" ht="12" customHeight="1" x14ac:dyDescent="0.2">
      <c r="A33" s="199" t="s">
        <v>163</v>
      </c>
      <c r="B33" s="182" t="s">
        <v>464</v>
      </c>
      <c r="C33" s="168"/>
      <c r="D33" s="168"/>
      <c r="E33" s="303">
        <f t="shared" si="2"/>
        <v>0</v>
      </c>
    </row>
    <row r="34" spans="1:5" s="56" customFormat="1" ht="12" customHeight="1" x14ac:dyDescent="0.2">
      <c r="A34" s="199" t="s">
        <v>465</v>
      </c>
      <c r="B34" s="182" t="s">
        <v>164</v>
      </c>
      <c r="C34" s="168">
        <v>7500000</v>
      </c>
      <c r="D34" s="168">
        <v>2026565</v>
      </c>
      <c r="E34" s="303">
        <f t="shared" si="2"/>
        <v>9526565</v>
      </c>
    </row>
    <row r="35" spans="1:5" s="56" customFormat="1" ht="12" customHeight="1" x14ac:dyDescent="0.2">
      <c r="A35" s="199" t="s">
        <v>466</v>
      </c>
      <c r="B35" s="182" t="s">
        <v>165</v>
      </c>
      <c r="C35" s="168">
        <v>40000</v>
      </c>
      <c r="D35" s="168">
        <v>-40000</v>
      </c>
      <c r="E35" s="303">
        <f t="shared" si="2"/>
        <v>0</v>
      </c>
    </row>
    <row r="36" spans="1:5" s="56" customFormat="1" ht="12" customHeight="1" thickBot="1" x14ac:dyDescent="0.25">
      <c r="A36" s="200" t="s">
        <v>467</v>
      </c>
      <c r="B36" s="183" t="s">
        <v>166</v>
      </c>
      <c r="C36" s="170">
        <v>100000</v>
      </c>
      <c r="D36" s="170">
        <v>1627777</v>
      </c>
      <c r="E36" s="304">
        <f t="shared" si="2"/>
        <v>1727777</v>
      </c>
    </row>
    <row r="37" spans="1:5" s="56" customFormat="1" ht="12" customHeight="1" thickBot="1" x14ac:dyDescent="0.25">
      <c r="A37" s="25" t="s">
        <v>11</v>
      </c>
      <c r="B37" s="19" t="s">
        <v>326</v>
      </c>
      <c r="C37" s="167">
        <f>SUM(C38:C48)</f>
        <v>15588958</v>
      </c>
      <c r="D37" s="254">
        <f>SUM(D38:D48)</f>
        <v>15250555</v>
      </c>
      <c r="E37" s="103">
        <f>SUM(E38:E48)</f>
        <v>30839513</v>
      </c>
    </row>
    <row r="38" spans="1:5" s="56" customFormat="1" ht="12" customHeight="1" x14ac:dyDescent="0.2">
      <c r="A38" s="198" t="s">
        <v>56</v>
      </c>
      <c r="B38" s="181" t="s">
        <v>169</v>
      </c>
      <c r="C38" s="169"/>
      <c r="D38" s="255"/>
      <c r="E38" s="211">
        <f t="shared" si="2"/>
        <v>0</v>
      </c>
    </row>
    <row r="39" spans="1:5" s="56" customFormat="1" ht="12" customHeight="1" x14ac:dyDescent="0.2">
      <c r="A39" s="199" t="s">
        <v>57</v>
      </c>
      <c r="B39" s="182" t="s">
        <v>170</v>
      </c>
      <c r="C39" s="168">
        <v>1700000</v>
      </c>
      <c r="D39" s="256">
        <v>3034097</v>
      </c>
      <c r="E39" s="303">
        <f t="shared" si="2"/>
        <v>4734097</v>
      </c>
    </row>
    <row r="40" spans="1:5" s="56" customFormat="1" ht="12" customHeight="1" x14ac:dyDescent="0.2">
      <c r="A40" s="199" t="s">
        <v>58</v>
      </c>
      <c r="B40" s="182" t="s">
        <v>171</v>
      </c>
      <c r="C40" s="168">
        <v>700000</v>
      </c>
      <c r="D40" s="256">
        <v>634806</v>
      </c>
      <c r="E40" s="303">
        <f t="shared" si="2"/>
        <v>1334806</v>
      </c>
    </row>
    <row r="41" spans="1:5" s="56" customFormat="1" ht="12" customHeight="1" x14ac:dyDescent="0.2">
      <c r="A41" s="199" t="s">
        <v>100</v>
      </c>
      <c r="B41" s="182" t="s">
        <v>172</v>
      </c>
      <c r="C41" s="168"/>
      <c r="D41" s="256">
        <v>8465556</v>
      </c>
      <c r="E41" s="303">
        <f t="shared" si="2"/>
        <v>8465556</v>
      </c>
    </row>
    <row r="42" spans="1:5" s="56" customFormat="1" ht="12" customHeight="1" x14ac:dyDescent="0.2">
      <c r="A42" s="199" t="s">
        <v>101</v>
      </c>
      <c r="B42" s="182" t="s">
        <v>173</v>
      </c>
      <c r="C42" s="168">
        <v>10257448</v>
      </c>
      <c r="D42" s="256">
        <v>-1296673</v>
      </c>
      <c r="E42" s="303">
        <f t="shared" si="2"/>
        <v>8960775</v>
      </c>
    </row>
    <row r="43" spans="1:5" s="56" customFormat="1" ht="12" customHeight="1" x14ac:dyDescent="0.2">
      <c r="A43" s="199" t="s">
        <v>102</v>
      </c>
      <c r="B43" s="182" t="s">
        <v>174</v>
      </c>
      <c r="C43" s="168">
        <v>2931510</v>
      </c>
      <c r="D43" s="256">
        <v>4347792</v>
      </c>
      <c r="E43" s="303">
        <f t="shared" si="2"/>
        <v>7279302</v>
      </c>
    </row>
    <row r="44" spans="1:5" s="56" customFormat="1" ht="12" customHeight="1" x14ac:dyDescent="0.2">
      <c r="A44" s="199" t="s">
        <v>103</v>
      </c>
      <c r="B44" s="182" t="s">
        <v>175</v>
      </c>
      <c r="C44" s="168"/>
      <c r="D44" s="256"/>
      <c r="E44" s="303">
        <f t="shared" si="2"/>
        <v>0</v>
      </c>
    </row>
    <row r="45" spans="1:5" s="56" customFormat="1" ht="12" customHeight="1" x14ac:dyDescent="0.2">
      <c r="A45" s="199" t="s">
        <v>104</v>
      </c>
      <c r="B45" s="182" t="s">
        <v>176</v>
      </c>
      <c r="C45" s="168"/>
      <c r="D45" s="256">
        <v>20543</v>
      </c>
      <c r="E45" s="303">
        <f t="shared" si="2"/>
        <v>20543</v>
      </c>
    </row>
    <row r="46" spans="1:5" s="56" customFormat="1" ht="12" customHeight="1" x14ac:dyDescent="0.2">
      <c r="A46" s="199" t="s">
        <v>167</v>
      </c>
      <c r="B46" s="182" t="s">
        <v>177</v>
      </c>
      <c r="C46" s="171"/>
      <c r="D46" s="290"/>
      <c r="E46" s="305">
        <f t="shared" si="2"/>
        <v>0</v>
      </c>
    </row>
    <row r="47" spans="1:5" s="56" customFormat="1" ht="12" customHeight="1" x14ac:dyDescent="0.2">
      <c r="A47" s="200" t="s">
        <v>168</v>
      </c>
      <c r="B47" s="183" t="s">
        <v>328</v>
      </c>
      <c r="C47" s="172"/>
      <c r="D47" s="291"/>
      <c r="E47" s="306">
        <f t="shared" si="2"/>
        <v>0</v>
      </c>
    </row>
    <row r="48" spans="1:5" s="56" customFormat="1" ht="12" customHeight="1" thickBot="1" x14ac:dyDescent="0.25">
      <c r="A48" s="200" t="s">
        <v>327</v>
      </c>
      <c r="B48" s="183" t="s">
        <v>178</v>
      </c>
      <c r="C48" s="172"/>
      <c r="D48" s="291">
        <v>44434</v>
      </c>
      <c r="E48" s="306">
        <f t="shared" si="2"/>
        <v>44434</v>
      </c>
    </row>
    <row r="49" spans="1:5" s="56" customFormat="1" ht="12" customHeight="1" thickBot="1" x14ac:dyDescent="0.25">
      <c r="A49" s="25" t="s">
        <v>12</v>
      </c>
      <c r="B49" s="19" t="s">
        <v>179</v>
      </c>
      <c r="C49" s="167">
        <f>SUM(C50:C54)</f>
        <v>10000000</v>
      </c>
      <c r="D49" s="254">
        <f>SUM(D50:D54)</f>
        <v>-1595350</v>
      </c>
      <c r="E49" s="103">
        <f>SUM(E50:E54)</f>
        <v>8404650</v>
      </c>
    </row>
    <row r="50" spans="1:5" s="56" customFormat="1" ht="12" customHeight="1" x14ac:dyDescent="0.2">
      <c r="A50" s="198" t="s">
        <v>59</v>
      </c>
      <c r="B50" s="181" t="s">
        <v>183</v>
      </c>
      <c r="C50" s="223"/>
      <c r="D50" s="292"/>
      <c r="E50" s="307">
        <f t="shared" si="2"/>
        <v>0</v>
      </c>
    </row>
    <row r="51" spans="1:5" s="56" customFormat="1" ht="12" customHeight="1" x14ac:dyDescent="0.2">
      <c r="A51" s="199" t="s">
        <v>60</v>
      </c>
      <c r="B51" s="182" t="s">
        <v>184</v>
      </c>
      <c r="C51" s="171">
        <v>10000000</v>
      </c>
      <c r="D51" s="290">
        <v>-1595350</v>
      </c>
      <c r="E51" s="305">
        <f t="shared" si="2"/>
        <v>8404650</v>
      </c>
    </row>
    <row r="52" spans="1:5" s="56" customFormat="1" ht="12" customHeight="1" x14ac:dyDescent="0.2">
      <c r="A52" s="199" t="s">
        <v>180</v>
      </c>
      <c r="B52" s="182" t="s">
        <v>185</v>
      </c>
      <c r="C52" s="171"/>
      <c r="D52" s="290"/>
      <c r="E52" s="305">
        <f t="shared" si="2"/>
        <v>0</v>
      </c>
    </row>
    <row r="53" spans="1:5" s="56" customFormat="1" ht="12" customHeight="1" x14ac:dyDescent="0.2">
      <c r="A53" s="199" t="s">
        <v>181</v>
      </c>
      <c r="B53" s="182" t="s">
        <v>186</v>
      </c>
      <c r="C53" s="171"/>
      <c r="D53" s="290"/>
      <c r="E53" s="305">
        <f t="shared" si="2"/>
        <v>0</v>
      </c>
    </row>
    <row r="54" spans="1:5" s="56" customFormat="1" ht="12" customHeight="1" thickBot="1" x14ac:dyDescent="0.25">
      <c r="A54" s="200" t="s">
        <v>182</v>
      </c>
      <c r="B54" s="183" t="s">
        <v>187</v>
      </c>
      <c r="C54" s="172"/>
      <c r="D54" s="291"/>
      <c r="E54" s="306">
        <f t="shared" si="2"/>
        <v>0</v>
      </c>
    </row>
    <row r="55" spans="1:5" s="56" customFormat="1" ht="12" customHeight="1" thickBot="1" x14ac:dyDescent="0.25">
      <c r="A55" s="25" t="s">
        <v>105</v>
      </c>
      <c r="B55" s="19" t="s">
        <v>188</v>
      </c>
      <c r="C55" s="167">
        <f>SUM(C56:C58)</f>
        <v>0</v>
      </c>
      <c r="D55" s="254">
        <f>SUM(D56:D58)</f>
        <v>100000</v>
      </c>
      <c r="E55" s="103">
        <f>SUM(E56:E58)</f>
        <v>100000</v>
      </c>
    </row>
    <row r="56" spans="1:5" s="56" customFormat="1" ht="12" customHeight="1" x14ac:dyDescent="0.2">
      <c r="A56" s="198" t="s">
        <v>61</v>
      </c>
      <c r="B56" s="181" t="s">
        <v>189</v>
      </c>
      <c r="C56" s="169"/>
      <c r="D56" s="255"/>
      <c r="E56" s="211">
        <f t="shared" si="2"/>
        <v>0</v>
      </c>
    </row>
    <row r="57" spans="1:5" s="56" customFormat="1" ht="12" customHeight="1" x14ac:dyDescent="0.2">
      <c r="A57" s="199" t="s">
        <v>62</v>
      </c>
      <c r="B57" s="182" t="s">
        <v>320</v>
      </c>
      <c r="C57" s="168"/>
      <c r="D57" s="256"/>
      <c r="E57" s="303">
        <f t="shared" si="2"/>
        <v>0</v>
      </c>
    </row>
    <row r="58" spans="1:5" s="56" customFormat="1" ht="12" customHeight="1" x14ac:dyDescent="0.2">
      <c r="A58" s="199" t="s">
        <v>192</v>
      </c>
      <c r="B58" s="182" t="s">
        <v>190</v>
      </c>
      <c r="C58" s="168"/>
      <c r="D58" s="256">
        <v>100000</v>
      </c>
      <c r="E58" s="303">
        <f t="shared" si="2"/>
        <v>100000</v>
      </c>
    </row>
    <row r="59" spans="1:5" s="56" customFormat="1" ht="12" customHeight="1" thickBot="1" x14ac:dyDescent="0.25">
      <c r="A59" s="200" t="s">
        <v>193</v>
      </c>
      <c r="B59" s="183" t="s">
        <v>191</v>
      </c>
      <c r="C59" s="170"/>
      <c r="D59" s="257"/>
      <c r="E59" s="304">
        <f t="shared" si="2"/>
        <v>0</v>
      </c>
    </row>
    <row r="60" spans="1:5" s="56" customFormat="1" ht="12" customHeight="1" thickBot="1" x14ac:dyDescent="0.25">
      <c r="A60" s="25" t="s">
        <v>14</v>
      </c>
      <c r="B60" s="104" t="s">
        <v>194</v>
      </c>
      <c r="C60" s="167">
        <f>SUM(C61:C63)</f>
        <v>0</v>
      </c>
      <c r="D60" s="254">
        <f>SUM(D61:D63)</f>
        <v>914250</v>
      </c>
      <c r="E60" s="103">
        <f>SUM(E61:E63)</f>
        <v>914250</v>
      </c>
    </row>
    <row r="61" spans="1:5" s="56" customFormat="1" ht="12" customHeight="1" x14ac:dyDescent="0.2">
      <c r="A61" s="198" t="s">
        <v>106</v>
      </c>
      <c r="B61" s="181" t="s">
        <v>196</v>
      </c>
      <c r="C61" s="171"/>
      <c r="D61" s="290"/>
      <c r="E61" s="305">
        <f t="shared" si="2"/>
        <v>0</v>
      </c>
    </row>
    <row r="62" spans="1:5" s="56" customFormat="1" ht="12" customHeight="1" x14ac:dyDescent="0.2">
      <c r="A62" s="199" t="s">
        <v>107</v>
      </c>
      <c r="B62" s="182" t="s">
        <v>321</v>
      </c>
      <c r="C62" s="171"/>
      <c r="D62" s="290">
        <v>914250</v>
      </c>
      <c r="E62" s="305">
        <f t="shared" si="2"/>
        <v>914250</v>
      </c>
    </row>
    <row r="63" spans="1:5" s="56" customFormat="1" ht="12" customHeight="1" x14ac:dyDescent="0.2">
      <c r="A63" s="199" t="s">
        <v>127</v>
      </c>
      <c r="B63" s="182" t="s">
        <v>197</v>
      </c>
      <c r="C63" s="171"/>
      <c r="D63" s="290"/>
      <c r="E63" s="305">
        <f t="shared" si="2"/>
        <v>0</v>
      </c>
    </row>
    <row r="64" spans="1:5" s="56" customFormat="1" ht="12" customHeight="1" thickBot="1" x14ac:dyDescent="0.25">
      <c r="A64" s="200" t="s">
        <v>195</v>
      </c>
      <c r="B64" s="183" t="s">
        <v>198</v>
      </c>
      <c r="C64" s="171"/>
      <c r="D64" s="290"/>
      <c r="E64" s="305">
        <f t="shared" si="2"/>
        <v>0</v>
      </c>
    </row>
    <row r="65" spans="1:5" s="56" customFormat="1" ht="12" customHeight="1" thickBot="1" x14ac:dyDescent="0.25">
      <c r="A65" s="25" t="s">
        <v>15</v>
      </c>
      <c r="B65" s="19" t="s">
        <v>199</v>
      </c>
      <c r="C65" s="173">
        <f>+C8+C15+C22+C29+C37+C49+C55+C60</f>
        <v>248454255</v>
      </c>
      <c r="D65" s="258">
        <f>+D8+D15+D22+D29+D37+D49+D55+D60</f>
        <v>250308923</v>
      </c>
      <c r="E65" s="210">
        <f>+E8+E15+E22+E29+E37+E49+E55+E60</f>
        <v>498763178</v>
      </c>
    </row>
    <row r="66" spans="1:5" s="56" customFormat="1" ht="12" customHeight="1" thickBot="1" x14ac:dyDescent="0.2">
      <c r="A66" s="201" t="s">
        <v>290</v>
      </c>
      <c r="B66" s="104" t="s">
        <v>201</v>
      </c>
      <c r="C66" s="167">
        <f>SUM(C67:C69)</f>
        <v>0</v>
      </c>
      <c r="D66" s="254">
        <f>SUM(D67:D69)</f>
        <v>0</v>
      </c>
      <c r="E66" s="103">
        <f>SUM(E67:E69)</f>
        <v>0</v>
      </c>
    </row>
    <row r="67" spans="1:5" s="56" customFormat="1" ht="12" customHeight="1" x14ac:dyDescent="0.2">
      <c r="A67" s="198" t="s">
        <v>232</v>
      </c>
      <c r="B67" s="181" t="s">
        <v>202</v>
      </c>
      <c r="C67" s="171"/>
      <c r="D67" s="290"/>
      <c r="E67" s="305">
        <f>C67+D67</f>
        <v>0</v>
      </c>
    </row>
    <row r="68" spans="1:5" s="56" customFormat="1" ht="12" customHeight="1" x14ac:dyDescent="0.2">
      <c r="A68" s="199" t="s">
        <v>241</v>
      </c>
      <c r="B68" s="182" t="s">
        <v>203</v>
      </c>
      <c r="C68" s="171"/>
      <c r="D68" s="290"/>
      <c r="E68" s="305">
        <f>C68+D68</f>
        <v>0</v>
      </c>
    </row>
    <row r="69" spans="1:5" s="56" customFormat="1" ht="12" customHeight="1" thickBot="1" x14ac:dyDescent="0.25">
      <c r="A69" s="200" t="s">
        <v>242</v>
      </c>
      <c r="B69" s="184" t="s">
        <v>204</v>
      </c>
      <c r="C69" s="171"/>
      <c r="D69" s="293"/>
      <c r="E69" s="305">
        <f>C69+D69</f>
        <v>0</v>
      </c>
    </row>
    <row r="70" spans="1:5" s="56" customFormat="1" ht="12" customHeight="1" thickBot="1" x14ac:dyDescent="0.2">
      <c r="A70" s="201" t="s">
        <v>205</v>
      </c>
      <c r="B70" s="104" t="s">
        <v>206</v>
      </c>
      <c r="C70" s="167">
        <f>SUM(C71:C74)</f>
        <v>46694266</v>
      </c>
      <c r="D70" s="167">
        <f>SUM(D71:D74)</f>
        <v>36885776</v>
      </c>
      <c r="E70" s="103">
        <f>SUM(E71:E74)</f>
        <v>83580042</v>
      </c>
    </row>
    <row r="71" spans="1:5" s="56" customFormat="1" ht="12" customHeight="1" x14ac:dyDescent="0.2">
      <c r="A71" s="198" t="s">
        <v>84</v>
      </c>
      <c r="B71" s="181" t="s">
        <v>207</v>
      </c>
      <c r="C71" s="171">
        <v>46694266</v>
      </c>
      <c r="D71" s="171">
        <v>36885776</v>
      </c>
      <c r="E71" s="305">
        <f>C71+D71</f>
        <v>83580042</v>
      </c>
    </row>
    <row r="72" spans="1:5" s="56" customFormat="1" ht="12" customHeight="1" x14ac:dyDescent="0.2">
      <c r="A72" s="199" t="s">
        <v>85</v>
      </c>
      <c r="B72" s="182" t="s">
        <v>208</v>
      </c>
      <c r="C72" s="171"/>
      <c r="D72" s="171"/>
      <c r="E72" s="305">
        <f>C72+D72</f>
        <v>0</v>
      </c>
    </row>
    <row r="73" spans="1:5" s="56" customFormat="1" ht="12" customHeight="1" x14ac:dyDescent="0.2">
      <c r="A73" s="199" t="s">
        <v>233</v>
      </c>
      <c r="B73" s="182" t="s">
        <v>209</v>
      </c>
      <c r="C73" s="171"/>
      <c r="D73" s="171"/>
      <c r="E73" s="305">
        <f>C73+D73</f>
        <v>0</v>
      </c>
    </row>
    <row r="74" spans="1:5" s="56" customFormat="1" ht="12" customHeight="1" thickBot="1" x14ac:dyDescent="0.25">
      <c r="A74" s="200" t="s">
        <v>234</v>
      </c>
      <c r="B74" s="183" t="s">
        <v>210</v>
      </c>
      <c r="C74" s="171"/>
      <c r="D74" s="171"/>
      <c r="E74" s="305">
        <f>C74+D74</f>
        <v>0</v>
      </c>
    </row>
    <row r="75" spans="1:5" s="56" customFormat="1" ht="12" customHeight="1" thickBot="1" x14ac:dyDescent="0.2">
      <c r="A75" s="201" t="s">
        <v>211</v>
      </c>
      <c r="B75" s="104" t="s">
        <v>212</v>
      </c>
      <c r="C75" s="167">
        <f>SUM(C76:C77)</f>
        <v>6292251</v>
      </c>
      <c r="D75" s="167">
        <f>SUM(D76:D77)</f>
        <v>2395909</v>
      </c>
      <c r="E75" s="103">
        <f>SUM(E76:E77)</f>
        <v>8688160</v>
      </c>
    </row>
    <row r="76" spans="1:5" s="56" customFormat="1" ht="12" customHeight="1" x14ac:dyDescent="0.2">
      <c r="A76" s="198" t="s">
        <v>235</v>
      </c>
      <c r="B76" s="181" t="s">
        <v>213</v>
      </c>
      <c r="C76" s="171">
        <v>6292251</v>
      </c>
      <c r="D76" s="171">
        <v>2395909</v>
      </c>
      <c r="E76" s="305">
        <f>C76+D76</f>
        <v>8688160</v>
      </c>
    </row>
    <row r="77" spans="1:5" s="56" customFormat="1" ht="12" customHeight="1" thickBot="1" x14ac:dyDescent="0.25">
      <c r="A77" s="200" t="s">
        <v>236</v>
      </c>
      <c r="B77" s="183" t="s">
        <v>214</v>
      </c>
      <c r="C77" s="171"/>
      <c r="D77" s="171"/>
      <c r="E77" s="305">
        <f>C77+D77</f>
        <v>0</v>
      </c>
    </row>
    <row r="78" spans="1:5" s="55" customFormat="1" ht="12" customHeight="1" thickBot="1" x14ac:dyDescent="0.2">
      <c r="A78" s="201" t="s">
        <v>215</v>
      </c>
      <c r="B78" s="104" t="s">
        <v>216</v>
      </c>
      <c r="C78" s="167">
        <f>SUM(C79:C81)</f>
        <v>0</v>
      </c>
      <c r="D78" s="167">
        <f>SUM(D79:D81)</f>
        <v>0</v>
      </c>
      <c r="E78" s="103">
        <f>SUM(E79:E81)</f>
        <v>0</v>
      </c>
    </row>
    <row r="79" spans="1:5" s="56" customFormat="1" ht="12" customHeight="1" x14ac:dyDescent="0.2">
      <c r="A79" s="198" t="s">
        <v>237</v>
      </c>
      <c r="B79" s="181" t="s">
        <v>217</v>
      </c>
      <c r="C79" s="171"/>
      <c r="D79" s="171"/>
      <c r="E79" s="305">
        <f>C79+D79</f>
        <v>0</v>
      </c>
    </row>
    <row r="80" spans="1:5" s="56" customFormat="1" ht="12" customHeight="1" x14ac:dyDescent="0.2">
      <c r="A80" s="199" t="s">
        <v>238</v>
      </c>
      <c r="B80" s="182" t="s">
        <v>218</v>
      </c>
      <c r="C80" s="171"/>
      <c r="D80" s="171"/>
      <c r="E80" s="305">
        <f>C80+D80</f>
        <v>0</v>
      </c>
    </row>
    <row r="81" spans="1:5" s="56" customFormat="1" ht="12" customHeight="1" thickBot="1" x14ac:dyDescent="0.25">
      <c r="A81" s="200" t="s">
        <v>239</v>
      </c>
      <c r="B81" s="183" t="s">
        <v>219</v>
      </c>
      <c r="C81" s="171"/>
      <c r="D81" s="171"/>
      <c r="E81" s="305">
        <f>C81+D81</f>
        <v>0</v>
      </c>
    </row>
    <row r="82" spans="1:5" s="56" customFormat="1" ht="12" customHeight="1" thickBot="1" x14ac:dyDescent="0.2">
      <c r="A82" s="201" t="s">
        <v>220</v>
      </c>
      <c r="B82" s="104" t="s">
        <v>240</v>
      </c>
      <c r="C82" s="167">
        <f>SUM(C83:C86)</f>
        <v>0</v>
      </c>
      <c r="D82" s="167">
        <f>SUM(D83:D86)</f>
        <v>0</v>
      </c>
      <c r="E82" s="103">
        <f>SUM(E83:E86)</f>
        <v>0</v>
      </c>
    </row>
    <row r="83" spans="1:5" s="56" customFormat="1" ht="12" customHeight="1" x14ac:dyDescent="0.2">
      <c r="A83" s="202" t="s">
        <v>221</v>
      </c>
      <c r="B83" s="181" t="s">
        <v>222</v>
      </c>
      <c r="C83" s="171"/>
      <c r="D83" s="171"/>
      <c r="E83" s="305">
        <f t="shared" ref="E83:E88" si="3">C83+D83</f>
        <v>0</v>
      </c>
    </row>
    <row r="84" spans="1:5" s="56" customFormat="1" ht="12" customHeight="1" x14ac:dyDescent="0.2">
      <c r="A84" s="203" t="s">
        <v>223</v>
      </c>
      <c r="B84" s="182" t="s">
        <v>224</v>
      </c>
      <c r="C84" s="171"/>
      <c r="D84" s="171"/>
      <c r="E84" s="305">
        <f t="shared" si="3"/>
        <v>0</v>
      </c>
    </row>
    <row r="85" spans="1:5" s="56" customFormat="1" ht="12" customHeight="1" x14ac:dyDescent="0.2">
      <c r="A85" s="203" t="s">
        <v>225</v>
      </c>
      <c r="B85" s="182" t="s">
        <v>226</v>
      </c>
      <c r="C85" s="171"/>
      <c r="D85" s="171"/>
      <c r="E85" s="305">
        <f t="shared" si="3"/>
        <v>0</v>
      </c>
    </row>
    <row r="86" spans="1:5" s="55" customFormat="1" ht="12" customHeight="1" thickBot="1" x14ac:dyDescent="0.25">
      <c r="A86" s="204" t="s">
        <v>227</v>
      </c>
      <c r="B86" s="183" t="s">
        <v>228</v>
      </c>
      <c r="C86" s="171"/>
      <c r="D86" s="171"/>
      <c r="E86" s="305">
        <f t="shared" si="3"/>
        <v>0</v>
      </c>
    </row>
    <row r="87" spans="1:5" s="55" customFormat="1" ht="12" customHeight="1" thickBot="1" x14ac:dyDescent="0.2">
      <c r="A87" s="201" t="s">
        <v>229</v>
      </c>
      <c r="B87" s="104" t="s">
        <v>367</v>
      </c>
      <c r="C87" s="226"/>
      <c r="D87" s="226"/>
      <c r="E87" s="103">
        <f t="shared" si="3"/>
        <v>0</v>
      </c>
    </row>
    <row r="88" spans="1:5" s="55" customFormat="1" ht="12" customHeight="1" thickBot="1" x14ac:dyDescent="0.2">
      <c r="A88" s="201" t="s">
        <v>388</v>
      </c>
      <c r="B88" s="104" t="s">
        <v>230</v>
      </c>
      <c r="C88" s="226"/>
      <c r="D88" s="226"/>
      <c r="E88" s="103">
        <f t="shared" si="3"/>
        <v>0</v>
      </c>
    </row>
    <row r="89" spans="1:5" s="55" customFormat="1" ht="12" customHeight="1" thickBot="1" x14ac:dyDescent="0.2">
      <c r="A89" s="201" t="s">
        <v>389</v>
      </c>
      <c r="B89" s="188" t="s">
        <v>370</v>
      </c>
      <c r="C89" s="173">
        <f>+C66+C70+C75+C78+C82+C88+C87</f>
        <v>52986517</v>
      </c>
      <c r="D89" s="173">
        <f>+D66+D70+D75+D78+D82+D88+D87</f>
        <v>39281685</v>
      </c>
      <c r="E89" s="210">
        <f>+E66+E70+E75+E78+E82+E88+E87</f>
        <v>92268202</v>
      </c>
    </row>
    <row r="90" spans="1:5" s="55" customFormat="1" ht="12" customHeight="1" thickBot="1" x14ac:dyDescent="0.2">
      <c r="A90" s="205" t="s">
        <v>390</v>
      </c>
      <c r="B90" s="189" t="s">
        <v>391</v>
      </c>
      <c r="C90" s="173">
        <f>+C65+C89</f>
        <v>301440772</v>
      </c>
      <c r="D90" s="173">
        <f>+D65+D89</f>
        <v>289590608</v>
      </c>
      <c r="E90" s="210">
        <f>+E65+E89</f>
        <v>591031380</v>
      </c>
    </row>
    <row r="91" spans="1:5" s="56" customFormat="1" ht="15" customHeight="1" thickBot="1" x14ac:dyDescent="0.25">
      <c r="A91" s="93"/>
      <c r="B91" s="94"/>
      <c r="C91" s="149"/>
    </row>
    <row r="92" spans="1:5" s="50" customFormat="1" ht="16.5" customHeight="1" thickBot="1" x14ac:dyDescent="0.25">
      <c r="A92" s="366" t="s">
        <v>40</v>
      </c>
      <c r="B92" s="367"/>
      <c r="C92" s="367"/>
      <c r="D92" s="367"/>
      <c r="E92" s="368"/>
    </row>
    <row r="93" spans="1:5" s="57" customFormat="1" ht="12" customHeight="1" thickBot="1" x14ac:dyDescent="0.25">
      <c r="A93" s="175" t="s">
        <v>7</v>
      </c>
      <c r="B93" s="24" t="s">
        <v>395</v>
      </c>
      <c r="C93" s="166">
        <f>+C94+C95+C96+C97+C98+C111</f>
        <v>159991190</v>
      </c>
      <c r="D93" s="166">
        <f>+D94+D95+D96+D97+D98+D111</f>
        <v>-5110459</v>
      </c>
      <c r="E93" s="239">
        <f>+E94+E95+E96+E97+E98+E111</f>
        <v>154880731</v>
      </c>
    </row>
    <row r="94" spans="1:5" ht="12" customHeight="1" x14ac:dyDescent="0.2">
      <c r="A94" s="206" t="s">
        <v>63</v>
      </c>
      <c r="B94" s="8" t="s">
        <v>36</v>
      </c>
      <c r="C94" s="243">
        <v>40551970</v>
      </c>
      <c r="D94" s="243">
        <v>2251163</v>
      </c>
      <c r="E94" s="308">
        <f t="shared" ref="E94:E113" si="4">C94+D94</f>
        <v>42803133</v>
      </c>
    </row>
    <row r="95" spans="1:5" ht="12" customHeight="1" x14ac:dyDescent="0.2">
      <c r="A95" s="199" t="s">
        <v>64</v>
      </c>
      <c r="B95" s="6" t="s">
        <v>108</v>
      </c>
      <c r="C95" s="168">
        <v>7262276</v>
      </c>
      <c r="D95" s="168">
        <v>940410</v>
      </c>
      <c r="E95" s="303">
        <f t="shared" si="4"/>
        <v>8202686</v>
      </c>
    </row>
    <row r="96" spans="1:5" ht="12" customHeight="1" x14ac:dyDescent="0.2">
      <c r="A96" s="199" t="s">
        <v>65</v>
      </c>
      <c r="B96" s="6" t="s">
        <v>82</v>
      </c>
      <c r="C96" s="170">
        <v>65436944</v>
      </c>
      <c r="D96" s="168">
        <v>-6129528</v>
      </c>
      <c r="E96" s="304">
        <f t="shared" si="4"/>
        <v>59307416</v>
      </c>
    </row>
    <row r="97" spans="1:5" ht="12" customHeight="1" x14ac:dyDescent="0.2">
      <c r="A97" s="199" t="s">
        <v>66</v>
      </c>
      <c r="B97" s="9" t="s">
        <v>109</v>
      </c>
      <c r="C97" s="170">
        <v>10680000</v>
      </c>
      <c r="D97" s="257">
        <v>-1976052</v>
      </c>
      <c r="E97" s="304">
        <f t="shared" si="4"/>
        <v>8703948</v>
      </c>
    </row>
    <row r="98" spans="1:5" ht="12" customHeight="1" x14ac:dyDescent="0.2">
      <c r="A98" s="199" t="s">
        <v>74</v>
      </c>
      <c r="B98" s="17" t="s">
        <v>110</v>
      </c>
      <c r="C98" s="170">
        <v>33560000</v>
      </c>
      <c r="D98" s="257">
        <v>2303548</v>
      </c>
      <c r="E98" s="304">
        <f t="shared" si="4"/>
        <v>35863548</v>
      </c>
    </row>
    <row r="99" spans="1:5" ht="12" customHeight="1" x14ac:dyDescent="0.2">
      <c r="A99" s="199" t="s">
        <v>67</v>
      </c>
      <c r="B99" s="6" t="s">
        <v>392</v>
      </c>
      <c r="C99" s="170"/>
      <c r="D99" s="257">
        <v>977678</v>
      </c>
      <c r="E99" s="304">
        <f t="shared" si="4"/>
        <v>977678</v>
      </c>
    </row>
    <row r="100" spans="1:5" ht="12" customHeight="1" x14ac:dyDescent="0.2">
      <c r="A100" s="199" t="s">
        <v>68</v>
      </c>
      <c r="B100" s="67" t="s">
        <v>333</v>
      </c>
      <c r="C100" s="170"/>
      <c r="D100" s="257"/>
      <c r="E100" s="304">
        <f t="shared" si="4"/>
        <v>0</v>
      </c>
    </row>
    <row r="101" spans="1:5" ht="12" customHeight="1" x14ac:dyDescent="0.2">
      <c r="A101" s="199" t="s">
        <v>75</v>
      </c>
      <c r="B101" s="67" t="s">
        <v>332</v>
      </c>
      <c r="C101" s="170"/>
      <c r="D101" s="257"/>
      <c r="E101" s="304">
        <f t="shared" si="4"/>
        <v>0</v>
      </c>
    </row>
    <row r="102" spans="1:5" ht="12" customHeight="1" x14ac:dyDescent="0.2">
      <c r="A102" s="199" t="s">
        <v>76</v>
      </c>
      <c r="B102" s="67" t="s">
        <v>246</v>
      </c>
      <c r="C102" s="170"/>
      <c r="D102" s="257"/>
      <c r="E102" s="304">
        <f t="shared" si="4"/>
        <v>0</v>
      </c>
    </row>
    <row r="103" spans="1:5" ht="12" customHeight="1" x14ac:dyDescent="0.2">
      <c r="A103" s="199" t="s">
        <v>77</v>
      </c>
      <c r="B103" s="68" t="s">
        <v>247</v>
      </c>
      <c r="C103" s="170"/>
      <c r="D103" s="257"/>
      <c r="E103" s="304">
        <f t="shared" si="4"/>
        <v>0</v>
      </c>
    </row>
    <row r="104" spans="1:5" ht="12" customHeight="1" x14ac:dyDescent="0.2">
      <c r="A104" s="199" t="s">
        <v>78</v>
      </c>
      <c r="B104" s="68" t="s">
        <v>248</v>
      </c>
      <c r="C104" s="170"/>
      <c r="D104" s="257"/>
      <c r="E104" s="304">
        <f t="shared" si="4"/>
        <v>0</v>
      </c>
    </row>
    <row r="105" spans="1:5" ht="12" customHeight="1" x14ac:dyDescent="0.2">
      <c r="A105" s="199" t="s">
        <v>80</v>
      </c>
      <c r="B105" s="67" t="s">
        <v>249</v>
      </c>
      <c r="C105" s="170">
        <v>2080000</v>
      </c>
      <c r="D105" s="257">
        <v>150612</v>
      </c>
      <c r="E105" s="304">
        <f t="shared" si="4"/>
        <v>2230612</v>
      </c>
    </row>
    <row r="106" spans="1:5" ht="12" customHeight="1" x14ac:dyDescent="0.2">
      <c r="A106" s="199" t="s">
        <v>111</v>
      </c>
      <c r="B106" s="67" t="s">
        <v>250</v>
      </c>
      <c r="C106" s="170"/>
      <c r="D106" s="257"/>
      <c r="E106" s="304">
        <f t="shared" si="4"/>
        <v>0</v>
      </c>
    </row>
    <row r="107" spans="1:5" ht="12" customHeight="1" x14ac:dyDescent="0.2">
      <c r="A107" s="199" t="s">
        <v>244</v>
      </c>
      <c r="B107" s="68" t="s">
        <v>251</v>
      </c>
      <c r="C107" s="168"/>
      <c r="D107" s="257"/>
      <c r="E107" s="304">
        <f t="shared" si="4"/>
        <v>0</v>
      </c>
    </row>
    <row r="108" spans="1:5" ht="12" customHeight="1" x14ac:dyDescent="0.2">
      <c r="A108" s="207" t="s">
        <v>245</v>
      </c>
      <c r="B108" s="69" t="s">
        <v>252</v>
      </c>
      <c r="C108" s="170"/>
      <c r="D108" s="257"/>
      <c r="E108" s="304">
        <f t="shared" si="4"/>
        <v>0</v>
      </c>
    </row>
    <row r="109" spans="1:5" ht="12" customHeight="1" x14ac:dyDescent="0.2">
      <c r="A109" s="199" t="s">
        <v>330</v>
      </c>
      <c r="B109" s="69" t="s">
        <v>253</v>
      </c>
      <c r="C109" s="170"/>
      <c r="D109" s="257"/>
      <c r="E109" s="304">
        <f t="shared" si="4"/>
        <v>0</v>
      </c>
    </row>
    <row r="110" spans="1:5" ht="12" customHeight="1" x14ac:dyDescent="0.2">
      <c r="A110" s="199" t="s">
        <v>331</v>
      </c>
      <c r="B110" s="68" t="s">
        <v>254</v>
      </c>
      <c r="C110" s="168">
        <v>31480000</v>
      </c>
      <c r="D110" s="256">
        <v>1175258</v>
      </c>
      <c r="E110" s="303">
        <f t="shared" si="4"/>
        <v>32655258</v>
      </c>
    </row>
    <row r="111" spans="1:5" ht="12" customHeight="1" x14ac:dyDescent="0.2">
      <c r="A111" s="199" t="s">
        <v>335</v>
      </c>
      <c r="B111" s="9" t="s">
        <v>37</v>
      </c>
      <c r="C111" s="168">
        <v>2500000</v>
      </c>
      <c r="D111" s="256">
        <v>-2500000</v>
      </c>
      <c r="E111" s="303">
        <f t="shared" si="4"/>
        <v>0</v>
      </c>
    </row>
    <row r="112" spans="1:5" ht="12" customHeight="1" x14ac:dyDescent="0.2">
      <c r="A112" s="200" t="s">
        <v>336</v>
      </c>
      <c r="B112" s="6" t="s">
        <v>393</v>
      </c>
      <c r="C112" s="170">
        <v>2500000</v>
      </c>
      <c r="D112" s="257">
        <v>-2500000</v>
      </c>
      <c r="E112" s="304">
        <f t="shared" si="4"/>
        <v>0</v>
      </c>
    </row>
    <row r="113" spans="1:5" ht="12" customHeight="1" thickBot="1" x14ac:dyDescent="0.25">
      <c r="A113" s="208" t="s">
        <v>337</v>
      </c>
      <c r="B113" s="70" t="s">
        <v>394</v>
      </c>
      <c r="C113" s="244"/>
      <c r="D113" s="295"/>
      <c r="E113" s="309">
        <f t="shared" si="4"/>
        <v>0</v>
      </c>
    </row>
    <row r="114" spans="1:5" ht="12" customHeight="1" thickBot="1" x14ac:dyDescent="0.25">
      <c r="A114" s="25" t="s">
        <v>8</v>
      </c>
      <c r="B114" s="23" t="s">
        <v>255</v>
      </c>
      <c r="C114" s="167">
        <f>+C115+C117+C119</f>
        <v>5751449</v>
      </c>
      <c r="D114" s="254">
        <f>+D115+D117+D119</f>
        <v>220254457</v>
      </c>
      <c r="E114" s="103">
        <f>+E115+E117+E119</f>
        <v>226005906</v>
      </c>
    </row>
    <row r="115" spans="1:5" ht="12" customHeight="1" x14ac:dyDescent="0.2">
      <c r="A115" s="198" t="s">
        <v>69</v>
      </c>
      <c r="B115" s="6" t="s">
        <v>126</v>
      </c>
      <c r="C115" s="169">
        <v>4481449</v>
      </c>
      <c r="D115" s="255">
        <v>176406159</v>
      </c>
      <c r="E115" s="211">
        <f t="shared" ref="E115:E127" si="5">C115+D115</f>
        <v>180887608</v>
      </c>
    </row>
    <row r="116" spans="1:5" ht="12" customHeight="1" x14ac:dyDescent="0.2">
      <c r="A116" s="198" t="s">
        <v>70</v>
      </c>
      <c r="B116" s="10" t="s">
        <v>259</v>
      </c>
      <c r="C116" s="169"/>
      <c r="D116" s="255">
        <v>160348571</v>
      </c>
      <c r="E116" s="211">
        <f t="shared" si="5"/>
        <v>160348571</v>
      </c>
    </row>
    <row r="117" spans="1:5" ht="12" customHeight="1" x14ac:dyDescent="0.2">
      <c r="A117" s="198" t="s">
        <v>71</v>
      </c>
      <c r="B117" s="10" t="s">
        <v>112</v>
      </c>
      <c r="C117" s="168">
        <v>1270000</v>
      </c>
      <c r="D117" s="256">
        <v>40248298</v>
      </c>
      <c r="E117" s="303">
        <f t="shared" si="5"/>
        <v>41518298</v>
      </c>
    </row>
    <row r="118" spans="1:5" ht="12" customHeight="1" x14ac:dyDescent="0.2">
      <c r="A118" s="198" t="s">
        <v>72</v>
      </c>
      <c r="B118" s="10" t="s">
        <v>260</v>
      </c>
      <c r="C118" s="168"/>
      <c r="D118" s="256"/>
      <c r="E118" s="303">
        <f t="shared" si="5"/>
        <v>0</v>
      </c>
    </row>
    <row r="119" spans="1:5" ht="12" customHeight="1" x14ac:dyDescent="0.2">
      <c r="A119" s="198" t="s">
        <v>73</v>
      </c>
      <c r="B119" s="106" t="s">
        <v>128</v>
      </c>
      <c r="C119" s="168"/>
      <c r="D119" s="256">
        <v>3600000</v>
      </c>
      <c r="E119" s="303">
        <f t="shared" si="5"/>
        <v>3600000</v>
      </c>
    </row>
    <row r="120" spans="1:5" ht="12" customHeight="1" x14ac:dyDescent="0.2">
      <c r="A120" s="198" t="s">
        <v>79</v>
      </c>
      <c r="B120" s="105" t="s">
        <v>322</v>
      </c>
      <c r="C120" s="168"/>
      <c r="D120" s="256"/>
      <c r="E120" s="303">
        <f t="shared" si="5"/>
        <v>0</v>
      </c>
    </row>
    <row r="121" spans="1:5" ht="12" customHeight="1" x14ac:dyDescent="0.2">
      <c r="A121" s="198" t="s">
        <v>81</v>
      </c>
      <c r="B121" s="177" t="s">
        <v>265</v>
      </c>
      <c r="C121" s="168"/>
      <c r="D121" s="256"/>
      <c r="E121" s="303">
        <f t="shared" si="5"/>
        <v>0</v>
      </c>
    </row>
    <row r="122" spans="1:5" ht="12" customHeight="1" x14ac:dyDescent="0.2">
      <c r="A122" s="198" t="s">
        <v>113</v>
      </c>
      <c r="B122" s="68" t="s">
        <v>248</v>
      </c>
      <c r="C122" s="168"/>
      <c r="D122" s="256"/>
      <c r="E122" s="303">
        <f t="shared" si="5"/>
        <v>0</v>
      </c>
    </row>
    <row r="123" spans="1:5" ht="12" customHeight="1" x14ac:dyDescent="0.2">
      <c r="A123" s="198" t="s">
        <v>114</v>
      </c>
      <c r="B123" s="68" t="s">
        <v>264</v>
      </c>
      <c r="C123" s="168"/>
      <c r="D123" s="256"/>
      <c r="E123" s="303">
        <f t="shared" si="5"/>
        <v>0</v>
      </c>
    </row>
    <row r="124" spans="1:5" ht="12" customHeight="1" x14ac:dyDescent="0.2">
      <c r="A124" s="198" t="s">
        <v>115</v>
      </c>
      <c r="B124" s="68" t="s">
        <v>263</v>
      </c>
      <c r="C124" s="168"/>
      <c r="D124" s="256"/>
      <c r="E124" s="303">
        <f t="shared" si="5"/>
        <v>0</v>
      </c>
    </row>
    <row r="125" spans="1:5" ht="12" customHeight="1" x14ac:dyDescent="0.2">
      <c r="A125" s="198" t="s">
        <v>256</v>
      </c>
      <c r="B125" s="68" t="s">
        <v>251</v>
      </c>
      <c r="C125" s="168"/>
      <c r="D125" s="256"/>
      <c r="E125" s="303">
        <f t="shared" si="5"/>
        <v>0</v>
      </c>
    </row>
    <row r="126" spans="1:5" ht="12" customHeight="1" x14ac:dyDescent="0.2">
      <c r="A126" s="198" t="s">
        <v>257</v>
      </c>
      <c r="B126" s="68" t="s">
        <v>262</v>
      </c>
      <c r="C126" s="168"/>
      <c r="D126" s="256">
        <v>3600000</v>
      </c>
      <c r="E126" s="303">
        <f t="shared" si="5"/>
        <v>3600000</v>
      </c>
    </row>
    <row r="127" spans="1:5" ht="12" customHeight="1" thickBot="1" x14ac:dyDescent="0.25">
      <c r="A127" s="207" t="s">
        <v>258</v>
      </c>
      <c r="B127" s="68" t="s">
        <v>261</v>
      </c>
      <c r="C127" s="170"/>
      <c r="D127" s="257"/>
      <c r="E127" s="304">
        <f t="shared" si="5"/>
        <v>0</v>
      </c>
    </row>
    <row r="128" spans="1:5" ht="12" customHeight="1" thickBot="1" x14ac:dyDescent="0.25">
      <c r="A128" s="25" t="s">
        <v>9</v>
      </c>
      <c r="B128" s="61" t="s">
        <v>340</v>
      </c>
      <c r="C128" s="167">
        <f>+C93+C114</f>
        <v>165742639</v>
      </c>
      <c r="D128" s="254">
        <f>+D93+D114</f>
        <v>215143998</v>
      </c>
      <c r="E128" s="103">
        <f>+E93+E114</f>
        <v>380886637</v>
      </c>
    </row>
    <row r="129" spans="1:11" ht="12" customHeight="1" thickBot="1" x14ac:dyDescent="0.25">
      <c r="A129" s="25" t="s">
        <v>10</v>
      </c>
      <c r="B129" s="61" t="s">
        <v>341</v>
      </c>
      <c r="C129" s="167">
        <f>+C130+C131+C132</f>
        <v>0</v>
      </c>
      <c r="D129" s="254">
        <f>+D130+D131+D132</f>
        <v>0</v>
      </c>
      <c r="E129" s="103">
        <f>+E130+E131+E132</f>
        <v>0</v>
      </c>
    </row>
    <row r="130" spans="1:11" s="57" customFormat="1" ht="12" customHeight="1" x14ac:dyDescent="0.2">
      <c r="A130" s="198" t="s">
        <v>160</v>
      </c>
      <c r="B130" s="7" t="s">
        <v>398</v>
      </c>
      <c r="C130" s="168"/>
      <c r="D130" s="256"/>
      <c r="E130" s="303">
        <f>C130+D130</f>
        <v>0</v>
      </c>
    </row>
    <row r="131" spans="1:11" ht="12" customHeight="1" x14ac:dyDescent="0.2">
      <c r="A131" s="198" t="s">
        <v>161</v>
      </c>
      <c r="B131" s="7" t="s">
        <v>349</v>
      </c>
      <c r="C131" s="168"/>
      <c r="D131" s="256"/>
      <c r="E131" s="303">
        <f>C131+D131</f>
        <v>0</v>
      </c>
    </row>
    <row r="132" spans="1:11" ht="12" customHeight="1" thickBot="1" x14ac:dyDescent="0.25">
      <c r="A132" s="207" t="s">
        <v>162</v>
      </c>
      <c r="B132" s="5" t="s">
        <v>397</v>
      </c>
      <c r="C132" s="168"/>
      <c r="D132" s="256"/>
      <c r="E132" s="303">
        <f>C132+D132</f>
        <v>0</v>
      </c>
    </row>
    <row r="133" spans="1:11" ht="12" customHeight="1" thickBot="1" x14ac:dyDescent="0.25">
      <c r="A133" s="25" t="s">
        <v>11</v>
      </c>
      <c r="B133" s="61" t="s">
        <v>342</v>
      </c>
      <c r="C133" s="167">
        <f>+C134+C135+C136+C137+C138+C139</f>
        <v>0</v>
      </c>
      <c r="D133" s="254">
        <f>+D134+D135+D136+D137+D138+D139</f>
        <v>75000000</v>
      </c>
      <c r="E133" s="103">
        <f>+E134+E135+E136+E137+E138+E139</f>
        <v>75000000</v>
      </c>
    </row>
    <row r="134" spans="1:11" ht="12" customHeight="1" x14ac:dyDescent="0.2">
      <c r="A134" s="198" t="s">
        <v>56</v>
      </c>
      <c r="B134" s="7" t="s">
        <v>351</v>
      </c>
      <c r="C134" s="168"/>
      <c r="D134" s="256">
        <v>75000000</v>
      </c>
      <c r="E134" s="303">
        <f t="shared" ref="E134:E139" si="6">C134+D134</f>
        <v>75000000</v>
      </c>
    </row>
    <row r="135" spans="1:11" ht="12" customHeight="1" x14ac:dyDescent="0.2">
      <c r="A135" s="198" t="s">
        <v>57</v>
      </c>
      <c r="B135" s="7" t="s">
        <v>343</v>
      </c>
      <c r="C135" s="168"/>
      <c r="D135" s="256"/>
      <c r="E135" s="303">
        <f t="shared" si="6"/>
        <v>0</v>
      </c>
    </row>
    <row r="136" spans="1:11" ht="12" customHeight="1" x14ac:dyDescent="0.2">
      <c r="A136" s="198" t="s">
        <v>58</v>
      </c>
      <c r="B136" s="7" t="s">
        <v>344</v>
      </c>
      <c r="C136" s="168"/>
      <c r="D136" s="256"/>
      <c r="E136" s="303">
        <f t="shared" si="6"/>
        <v>0</v>
      </c>
    </row>
    <row r="137" spans="1:11" ht="12" customHeight="1" x14ac:dyDescent="0.2">
      <c r="A137" s="198" t="s">
        <v>100</v>
      </c>
      <c r="B137" s="7" t="s">
        <v>396</v>
      </c>
      <c r="C137" s="168"/>
      <c r="D137" s="256"/>
      <c r="E137" s="303">
        <f t="shared" si="6"/>
        <v>0</v>
      </c>
    </row>
    <row r="138" spans="1:11" ht="12" customHeight="1" x14ac:dyDescent="0.2">
      <c r="A138" s="198" t="s">
        <v>101</v>
      </c>
      <c r="B138" s="7" t="s">
        <v>346</v>
      </c>
      <c r="C138" s="168"/>
      <c r="D138" s="256"/>
      <c r="E138" s="303">
        <f t="shared" si="6"/>
        <v>0</v>
      </c>
    </row>
    <row r="139" spans="1:11" s="57" customFormat="1" ht="12" customHeight="1" thickBot="1" x14ac:dyDescent="0.25">
      <c r="A139" s="207" t="s">
        <v>102</v>
      </c>
      <c r="B139" s="5" t="s">
        <v>347</v>
      </c>
      <c r="C139" s="168"/>
      <c r="D139" s="256"/>
      <c r="E139" s="303">
        <f t="shared" si="6"/>
        <v>0</v>
      </c>
    </row>
    <row r="140" spans="1:11" ht="12" customHeight="1" thickBot="1" x14ac:dyDescent="0.25">
      <c r="A140" s="25" t="s">
        <v>12</v>
      </c>
      <c r="B140" s="61" t="s">
        <v>412</v>
      </c>
      <c r="C140" s="173">
        <f>+C141+C142+C144+C145+C143</f>
        <v>135698133</v>
      </c>
      <c r="D140" s="258">
        <f>+D141+D142+D144+D145+D143</f>
        <v>-553390</v>
      </c>
      <c r="E140" s="210">
        <f>+E141+E142+E144+E145+E143</f>
        <v>135144743</v>
      </c>
      <c r="K140" s="102"/>
    </row>
    <row r="141" spans="1:11" x14ac:dyDescent="0.2">
      <c r="A141" s="198" t="s">
        <v>59</v>
      </c>
      <c r="B141" s="7" t="s">
        <v>266</v>
      </c>
      <c r="C141" s="168"/>
      <c r="D141" s="256"/>
      <c r="E141" s="303">
        <f>C141+D141</f>
        <v>0</v>
      </c>
    </row>
    <row r="142" spans="1:11" ht="12" customHeight="1" x14ac:dyDescent="0.2">
      <c r="A142" s="198" t="s">
        <v>60</v>
      </c>
      <c r="B142" s="7" t="s">
        <v>267</v>
      </c>
      <c r="C142" s="168"/>
      <c r="D142" s="256">
        <v>3277299</v>
      </c>
      <c r="E142" s="303">
        <f>C142+D142</f>
        <v>3277299</v>
      </c>
    </row>
    <row r="143" spans="1:11" ht="12" customHeight="1" x14ac:dyDescent="0.2">
      <c r="A143" s="198" t="s">
        <v>180</v>
      </c>
      <c r="B143" s="7" t="s">
        <v>411</v>
      </c>
      <c r="C143" s="168">
        <v>135698133</v>
      </c>
      <c r="D143" s="256">
        <v>-3830689</v>
      </c>
      <c r="E143" s="303">
        <f>C143+D143</f>
        <v>131867444</v>
      </c>
    </row>
    <row r="144" spans="1:11" s="57" customFormat="1" ht="12" customHeight="1" x14ac:dyDescent="0.2">
      <c r="A144" s="198" t="s">
        <v>181</v>
      </c>
      <c r="B144" s="7" t="s">
        <v>356</v>
      </c>
      <c r="C144" s="168"/>
      <c r="D144" s="256"/>
      <c r="E144" s="303">
        <f>C144+D144</f>
        <v>0</v>
      </c>
    </row>
    <row r="145" spans="1:5" s="57" customFormat="1" ht="12" customHeight="1" thickBot="1" x14ac:dyDescent="0.25">
      <c r="A145" s="207" t="s">
        <v>182</v>
      </c>
      <c r="B145" s="5" t="s">
        <v>286</v>
      </c>
      <c r="C145" s="168"/>
      <c r="D145" s="256"/>
      <c r="E145" s="303">
        <f>C145+D145</f>
        <v>0</v>
      </c>
    </row>
    <row r="146" spans="1:5" s="57" customFormat="1" ht="12" customHeight="1" thickBot="1" x14ac:dyDescent="0.25">
      <c r="A146" s="25" t="s">
        <v>13</v>
      </c>
      <c r="B146" s="61" t="s">
        <v>357</v>
      </c>
      <c r="C146" s="246">
        <f>+C147+C148+C149+C150+C151</f>
        <v>0</v>
      </c>
      <c r="D146" s="259">
        <f>+D147+D148+D149+D150+D151</f>
        <v>0</v>
      </c>
      <c r="E146" s="241">
        <f>+E147+E148+E149+E150+E151</f>
        <v>0</v>
      </c>
    </row>
    <row r="147" spans="1:5" s="57" customFormat="1" ht="12" customHeight="1" x14ac:dyDescent="0.2">
      <c r="A147" s="198" t="s">
        <v>61</v>
      </c>
      <c r="B147" s="7" t="s">
        <v>352</v>
      </c>
      <c r="C147" s="168"/>
      <c r="D147" s="256"/>
      <c r="E147" s="303">
        <f t="shared" ref="E147:E153" si="7">C147+D147</f>
        <v>0</v>
      </c>
    </row>
    <row r="148" spans="1:5" s="57" customFormat="1" ht="12" customHeight="1" x14ac:dyDescent="0.2">
      <c r="A148" s="198" t="s">
        <v>62</v>
      </c>
      <c r="B148" s="7" t="s">
        <v>359</v>
      </c>
      <c r="C148" s="168"/>
      <c r="D148" s="256"/>
      <c r="E148" s="303">
        <f t="shared" si="7"/>
        <v>0</v>
      </c>
    </row>
    <row r="149" spans="1:5" s="57" customFormat="1" ht="12" customHeight="1" x14ac:dyDescent="0.2">
      <c r="A149" s="198" t="s">
        <v>192</v>
      </c>
      <c r="B149" s="7" t="s">
        <v>354</v>
      </c>
      <c r="C149" s="168"/>
      <c r="D149" s="256"/>
      <c r="E149" s="303">
        <f t="shared" si="7"/>
        <v>0</v>
      </c>
    </row>
    <row r="150" spans="1:5" s="57" customFormat="1" ht="12" customHeight="1" x14ac:dyDescent="0.2">
      <c r="A150" s="198" t="s">
        <v>193</v>
      </c>
      <c r="B150" s="7" t="s">
        <v>399</v>
      </c>
      <c r="C150" s="168"/>
      <c r="D150" s="256"/>
      <c r="E150" s="303">
        <f t="shared" si="7"/>
        <v>0</v>
      </c>
    </row>
    <row r="151" spans="1:5" ht="12.75" customHeight="1" thickBot="1" x14ac:dyDescent="0.25">
      <c r="A151" s="207" t="s">
        <v>358</v>
      </c>
      <c r="B151" s="5" t="s">
        <v>361</v>
      </c>
      <c r="C151" s="170"/>
      <c r="D151" s="257"/>
      <c r="E151" s="304">
        <f t="shared" si="7"/>
        <v>0</v>
      </c>
    </row>
    <row r="152" spans="1:5" ht="12.75" customHeight="1" thickBot="1" x14ac:dyDescent="0.25">
      <c r="A152" s="238" t="s">
        <v>14</v>
      </c>
      <c r="B152" s="61" t="s">
        <v>362</v>
      </c>
      <c r="C152" s="247"/>
      <c r="D152" s="260"/>
      <c r="E152" s="241">
        <f t="shared" si="7"/>
        <v>0</v>
      </c>
    </row>
    <row r="153" spans="1:5" ht="12.75" customHeight="1" thickBot="1" x14ac:dyDescent="0.25">
      <c r="A153" s="238" t="s">
        <v>15</v>
      </c>
      <c r="B153" s="61" t="s">
        <v>363</v>
      </c>
      <c r="C153" s="247"/>
      <c r="D153" s="260"/>
      <c r="E153" s="241">
        <f t="shared" si="7"/>
        <v>0</v>
      </c>
    </row>
    <row r="154" spans="1:5" ht="12" customHeight="1" thickBot="1" x14ac:dyDescent="0.25">
      <c r="A154" s="25" t="s">
        <v>16</v>
      </c>
      <c r="B154" s="61" t="s">
        <v>365</v>
      </c>
      <c r="C154" s="248">
        <f>+C129+C133+C140+C146+C152+C153</f>
        <v>135698133</v>
      </c>
      <c r="D154" s="261">
        <f>+D129+D133+D140+D146+D152+D153</f>
        <v>74446610</v>
      </c>
      <c r="E154" s="242">
        <f>+E129+E133+E140+E146+E152+E153</f>
        <v>210144743</v>
      </c>
    </row>
    <row r="155" spans="1:5" ht="15" customHeight="1" thickBot="1" x14ac:dyDescent="0.25">
      <c r="A155" s="209" t="s">
        <v>17</v>
      </c>
      <c r="B155" s="154" t="s">
        <v>364</v>
      </c>
      <c r="C155" s="248">
        <f>+C128+C154</f>
        <v>301440772</v>
      </c>
      <c r="D155" s="261">
        <f>+D128+D154</f>
        <v>289590608</v>
      </c>
      <c r="E155" s="242">
        <f>+E128+E154</f>
        <v>591031380</v>
      </c>
    </row>
    <row r="156" spans="1:5" ht="13.5" thickBot="1" x14ac:dyDescent="0.25">
      <c r="A156" s="157"/>
      <c r="B156" s="158"/>
      <c r="C156" s="159"/>
      <c r="D156" s="159"/>
      <c r="E156" s="159"/>
    </row>
    <row r="157" spans="1:5" ht="15" customHeight="1" thickBot="1" x14ac:dyDescent="0.25">
      <c r="A157" s="100" t="s">
        <v>400</v>
      </c>
      <c r="B157" s="101"/>
      <c r="C157" s="294">
        <v>15</v>
      </c>
      <c r="D157" s="294">
        <v>0</v>
      </c>
      <c r="E157" s="310">
        <f>C157+D157</f>
        <v>15</v>
      </c>
    </row>
    <row r="158" spans="1:5" ht="14.25" customHeight="1" thickBot="1" x14ac:dyDescent="0.25">
      <c r="A158" s="100" t="s">
        <v>123</v>
      </c>
      <c r="B158" s="101"/>
      <c r="C158" s="294">
        <v>15</v>
      </c>
      <c r="D158" s="294">
        <v>-5</v>
      </c>
      <c r="E158" s="310">
        <f>C158+D158</f>
        <v>10</v>
      </c>
    </row>
  </sheetData>
  <sheetProtection formatCells="0"/>
  <mergeCells count="4">
    <mergeCell ref="A7:E7"/>
    <mergeCell ref="B2:D2"/>
    <mergeCell ref="B3:D3"/>
    <mergeCell ref="A92:E92"/>
  </mergeCells>
  <phoneticPr fontId="0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73" orientation="portrait" verticalDpi="300" r:id="rId1"/>
  <headerFooter alignWithMargins="0"/>
  <rowBreaks count="2" manualBreakCount="2">
    <brk id="69" max="16383" man="1"/>
    <brk id="90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BCF6B-C0BC-408F-9E72-5462425A1F94}">
  <sheetPr>
    <tabColor rgb="FF92D050"/>
  </sheetPr>
  <dimension ref="A1:K158"/>
  <sheetViews>
    <sheetView view="pageLayout" topLeftCell="A91" zoomScaleNormal="130" zoomScaleSheetLayoutView="100" workbookViewId="0">
      <selection activeCell="D156" sqref="D156"/>
    </sheetView>
  </sheetViews>
  <sheetFormatPr defaultRowHeight="12.75" x14ac:dyDescent="0.2"/>
  <cols>
    <col min="1" max="1" width="16.1640625" style="160" customWidth="1"/>
    <col min="2" max="2" width="62" style="161" customWidth="1"/>
    <col min="3" max="3" width="14.1640625" style="162" customWidth="1"/>
    <col min="4" max="5" width="14.1640625" style="2" customWidth="1"/>
    <col min="6" max="16384" width="9.33203125" style="2"/>
  </cols>
  <sheetData>
    <row r="1" spans="1:7" s="1" customFormat="1" ht="16.5" customHeight="1" thickBot="1" x14ac:dyDescent="0.25">
      <c r="A1" s="84"/>
      <c r="B1" s="86"/>
      <c r="E1" s="285" t="s">
        <v>475</v>
      </c>
    </row>
    <row r="2" spans="1:7" s="53" customFormat="1" ht="21" customHeight="1" thickBot="1" x14ac:dyDescent="0.25">
      <c r="A2" s="286" t="s">
        <v>44</v>
      </c>
      <c r="B2" s="369" t="s">
        <v>494</v>
      </c>
      <c r="C2" s="369"/>
      <c r="D2" s="369"/>
      <c r="E2" s="287" t="s">
        <v>38</v>
      </c>
    </row>
    <row r="3" spans="1:7" s="53" customFormat="1" ht="24.75" thickBot="1" x14ac:dyDescent="0.25">
      <c r="A3" s="286" t="s">
        <v>121</v>
      </c>
      <c r="B3" s="369" t="s">
        <v>313</v>
      </c>
      <c r="C3" s="369"/>
      <c r="D3" s="369"/>
      <c r="E3" s="288" t="s">
        <v>42</v>
      </c>
    </row>
    <row r="4" spans="1:7" s="54" customFormat="1" ht="15.95" customHeight="1" thickBot="1" x14ac:dyDescent="0.3">
      <c r="A4" s="87"/>
      <c r="B4" s="87"/>
      <c r="C4" s="88"/>
      <c r="E4" s="88" t="str">
        <f>'5.1. sz. mell'!E4</f>
        <v>Forintban!</v>
      </c>
    </row>
    <row r="5" spans="1:7" ht="36.75" thickBot="1" x14ac:dyDescent="0.25">
      <c r="A5" s="174" t="s">
        <v>122</v>
      </c>
      <c r="B5" s="89" t="s">
        <v>489</v>
      </c>
      <c r="C5" s="327" t="s">
        <v>413</v>
      </c>
      <c r="D5" s="327" t="s">
        <v>471</v>
      </c>
      <c r="E5" s="328" t="str">
        <f>+CONCATENATE(LEFT(ÖSSZEFÜGGÉSEK!A7,4),"2017.12.31.",CHAR(10),"Módosítás utáni")</f>
        <v>2017.12.31.
Módosítás utáni</v>
      </c>
    </row>
    <row r="6" spans="1:7" s="50" customFormat="1" ht="12.95" customHeight="1" thickBot="1" x14ac:dyDescent="0.25">
      <c r="A6" s="78" t="s">
        <v>379</v>
      </c>
      <c r="B6" s="79" t="s">
        <v>380</v>
      </c>
      <c r="C6" s="79" t="s">
        <v>381</v>
      </c>
      <c r="D6" s="289" t="s">
        <v>383</v>
      </c>
      <c r="E6" s="338" t="s">
        <v>487</v>
      </c>
    </row>
    <row r="7" spans="1:7" s="50" customFormat="1" ht="15.95" customHeight="1" thickBot="1" x14ac:dyDescent="0.25">
      <c r="A7" s="366" t="s">
        <v>39</v>
      </c>
      <c r="B7" s="367"/>
      <c r="C7" s="367"/>
      <c r="D7" s="367"/>
      <c r="E7" s="368"/>
    </row>
    <row r="8" spans="1:7" s="50" customFormat="1" ht="12" customHeight="1" thickBot="1" x14ac:dyDescent="0.25">
      <c r="A8" s="25" t="s">
        <v>7</v>
      </c>
      <c r="B8" s="19" t="s">
        <v>145</v>
      </c>
      <c r="C8" s="167">
        <f>+C9+C10+C11+C12+C13+C14</f>
        <v>92207137</v>
      </c>
      <c r="D8" s="254">
        <f>+D9+D10+D11+D12+D13+D14</f>
        <v>11814854</v>
      </c>
      <c r="E8" s="103">
        <f>+E9+E10+E11+E12+E13+E14</f>
        <v>104021991</v>
      </c>
    </row>
    <row r="9" spans="1:7" s="55" customFormat="1" ht="12" customHeight="1" x14ac:dyDescent="0.2">
      <c r="A9" s="198" t="s">
        <v>63</v>
      </c>
      <c r="B9" s="181" t="s">
        <v>146</v>
      </c>
      <c r="C9" s="169">
        <v>30994697</v>
      </c>
      <c r="D9" s="255">
        <v>1000000</v>
      </c>
      <c r="E9" s="211">
        <f t="shared" ref="E9:E14" si="0">C9+D9</f>
        <v>31994697</v>
      </c>
      <c r="F9" s="343"/>
    </row>
    <row r="10" spans="1:7" s="56" customFormat="1" ht="12" customHeight="1" x14ac:dyDescent="0.2">
      <c r="A10" s="199" t="s">
        <v>64</v>
      </c>
      <c r="B10" s="182" t="s">
        <v>147</v>
      </c>
      <c r="C10" s="168">
        <v>28998310</v>
      </c>
      <c r="D10" s="256">
        <v>6986249</v>
      </c>
      <c r="E10" s="303">
        <f t="shared" si="0"/>
        <v>35984559</v>
      </c>
      <c r="G10" s="344"/>
    </row>
    <row r="11" spans="1:7" s="56" customFormat="1" ht="12" customHeight="1" x14ac:dyDescent="0.2">
      <c r="A11" s="199" t="s">
        <v>65</v>
      </c>
      <c r="B11" s="182" t="s">
        <v>148</v>
      </c>
      <c r="C11" s="168">
        <v>29700430</v>
      </c>
      <c r="D11" s="256">
        <v>590474</v>
      </c>
      <c r="E11" s="303">
        <f t="shared" si="0"/>
        <v>30290904</v>
      </c>
    </row>
    <row r="12" spans="1:7" s="56" customFormat="1" ht="12" customHeight="1" x14ac:dyDescent="0.2">
      <c r="A12" s="199" t="s">
        <v>66</v>
      </c>
      <c r="B12" s="182" t="s">
        <v>149</v>
      </c>
      <c r="C12" s="168">
        <v>2513700</v>
      </c>
      <c r="D12" s="256">
        <v>461367</v>
      </c>
      <c r="E12" s="303">
        <f t="shared" si="0"/>
        <v>2975067</v>
      </c>
    </row>
    <row r="13" spans="1:7" s="56" customFormat="1" ht="12" customHeight="1" x14ac:dyDescent="0.2">
      <c r="A13" s="199" t="s">
        <v>83</v>
      </c>
      <c r="B13" s="182" t="s">
        <v>387</v>
      </c>
      <c r="C13" s="168"/>
      <c r="D13" s="256">
        <v>2609044</v>
      </c>
      <c r="E13" s="303">
        <f t="shared" si="0"/>
        <v>2609044</v>
      </c>
    </row>
    <row r="14" spans="1:7" s="55" customFormat="1" ht="12" customHeight="1" thickBot="1" x14ac:dyDescent="0.25">
      <c r="A14" s="200" t="s">
        <v>67</v>
      </c>
      <c r="B14" s="183" t="s">
        <v>325</v>
      </c>
      <c r="C14" s="168"/>
      <c r="D14" s="256">
        <v>167720</v>
      </c>
      <c r="E14" s="303">
        <f t="shared" si="0"/>
        <v>167720</v>
      </c>
    </row>
    <row r="15" spans="1:7" s="55" customFormat="1" ht="12" customHeight="1" thickBot="1" x14ac:dyDescent="0.25">
      <c r="A15" s="25" t="s">
        <v>8</v>
      </c>
      <c r="B15" s="104" t="s">
        <v>150</v>
      </c>
      <c r="C15" s="167">
        <f>+C16+C17+C18+C19+C20</f>
        <v>16718160</v>
      </c>
      <c r="D15" s="254">
        <f>+D16+D17+D18+D19+D20</f>
        <v>2166783</v>
      </c>
      <c r="E15" s="103">
        <f>+E16+E17+E18+E19+E20</f>
        <v>18884943</v>
      </c>
    </row>
    <row r="16" spans="1:7" s="55" customFormat="1" ht="12" customHeight="1" x14ac:dyDescent="0.2">
      <c r="A16" s="198" t="s">
        <v>69</v>
      </c>
      <c r="B16" s="181" t="s">
        <v>151</v>
      </c>
      <c r="C16" s="169"/>
      <c r="D16" s="255"/>
      <c r="E16" s="211">
        <f t="shared" ref="E16:E21" si="1">C16+D16</f>
        <v>0</v>
      </c>
    </row>
    <row r="17" spans="1:5" s="55" customFormat="1" ht="12" customHeight="1" x14ac:dyDescent="0.2">
      <c r="A17" s="199" t="s">
        <v>70</v>
      </c>
      <c r="B17" s="182" t="s">
        <v>152</v>
      </c>
      <c r="C17" s="168"/>
      <c r="D17" s="256"/>
      <c r="E17" s="303">
        <f t="shared" si="1"/>
        <v>0</v>
      </c>
    </row>
    <row r="18" spans="1:5" s="55" customFormat="1" ht="12" customHeight="1" x14ac:dyDescent="0.2">
      <c r="A18" s="199" t="s">
        <v>71</v>
      </c>
      <c r="B18" s="182" t="s">
        <v>316</v>
      </c>
      <c r="C18" s="168"/>
      <c r="D18" s="256"/>
      <c r="E18" s="303">
        <f t="shared" si="1"/>
        <v>0</v>
      </c>
    </row>
    <row r="19" spans="1:5" s="55" customFormat="1" ht="12" customHeight="1" x14ac:dyDescent="0.2">
      <c r="A19" s="199" t="s">
        <v>72</v>
      </c>
      <c r="B19" s="182" t="s">
        <v>317</v>
      </c>
      <c r="C19" s="168"/>
      <c r="D19" s="256"/>
      <c r="E19" s="303">
        <f t="shared" si="1"/>
        <v>0</v>
      </c>
    </row>
    <row r="20" spans="1:5" s="55" customFormat="1" ht="12" customHeight="1" x14ac:dyDescent="0.2">
      <c r="A20" s="199" t="s">
        <v>73</v>
      </c>
      <c r="B20" s="182" t="s">
        <v>153</v>
      </c>
      <c r="C20" s="168">
        <v>16718160</v>
      </c>
      <c r="D20" s="256">
        <v>2166783</v>
      </c>
      <c r="E20" s="303">
        <f t="shared" si="1"/>
        <v>18884943</v>
      </c>
    </row>
    <row r="21" spans="1:5" s="56" customFormat="1" ht="12" customHeight="1" thickBot="1" x14ac:dyDescent="0.25">
      <c r="A21" s="200" t="s">
        <v>79</v>
      </c>
      <c r="B21" s="183" t="s">
        <v>154</v>
      </c>
      <c r="C21" s="170"/>
      <c r="D21" s="257"/>
      <c r="E21" s="304">
        <f t="shared" si="1"/>
        <v>0</v>
      </c>
    </row>
    <row r="22" spans="1:5" s="56" customFormat="1" ht="12" customHeight="1" thickBot="1" x14ac:dyDescent="0.25">
      <c r="A22" s="25" t="s">
        <v>9</v>
      </c>
      <c r="B22" s="19" t="s">
        <v>155</v>
      </c>
      <c r="C22" s="167">
        <f>+C23+C24+C25+C26+C27</f>
        <v>0</v>
      </c>
      <c r="D22" s="254">
        <f>+D23+D24+D25+D26+D27</f>
        <v>160348571</v>
      </c>
      <c r="E22" s="103">
        <f>+E23+E24+E25+E26+E27</f>
        <v>160348571</v>
      </c>
    </row>
    <row r="23" spans="1:5" s="56" customFormat="1" ht="12" customHeight="1" x14ac:dyDescent="0.2">
      <c r="A23" s="198" t="s">
        <v>52</v>
      </c>
      <c r="B23" s="181" t="s">
        <v>156</v>
      </c>
      <c r="C23" s="169"/>
      <c r="D23" s="255"/>
      <c r="E23" s="211">
        <f t="shared" ref="E23:E64" si="2">C23+D23</f>
        <v>0</v>
      </c>
    </row>
    <row r="24" spans="1:5" s="55" customFormat="1" ht="12" customHeight="1" x14ac:dyDescent="0.2">
      <c r="A24" s="199" t="s">
        <v>53</v>
      </c>
      <c r="B24" s="182" t="s">
        <v>157</v>
      </c>
      <c r="C24" s="168"/>
      <c r="D24" s="256"/>
      <c r="E24" s="303">
        <f t="shared" si="2"/>
        <v>0</v>
      </c>
    </row>
    <row r="25" spans="1:5" s="56" customFormat="1" ht="12" customHeight="1" x14ac:dyDescent="0.2">
      <c r="A25" s="199" t="s">
        <v>54</v>
      </c>
      <c r="B25" s="182" t="s">
        <v>318</v>
      </c>
      <c r="C25" s="168"/>
      <c r="D25" s="256"/>
      <c r="E25" s="303">
        <f t="shared" si="2"/>
        <v>0</v>
      </c>
    </row>
    <row r="26" spans="1:5" s="56" customFormat="1" ht="12" customHeight="1" x14ac:dyDescent="0.2">
      <c r="A26" s="199" t="s">
        <v>55</v>
      </c>
      <c r="B26" s="182" t="s">
        <v>319</v>
      </c>
      <c r="C26" s="168"/>
      <c r="D26" s="256"/>
      <c r="E26" s="303">
        <f t="shared" si="2"/>
        <v>0</v>
      </c>
    </row>
    <row r="27" spans="1:5" s="56" customFormat="1" ht="12" customHeight="1" x14ac:dyDescent="0.2">
      <c r="A27" s="199" t="s">
        <v>96</v>
      </c>
      <c r="B27" s="182" t="s">
        <v>158</v>
      </c>
      <c r="C27" s="168"/>
      <c r="D27" s="256">
        <v>160348571</v>
      </c>
      <c r="E27" s="303">
        <f t="shared" si="2"/>
        <v>160348571</v>
      </c>
    </row>
    <row r="28" spans="1:5" s="56" customFormat="1" ht="12" customHeight="1" thickBot="1" x14ac:dyDescent="0.25">
      <c r="A28" s="200" t="s">
        <v>97</v>
      </c>
      <c r="B28" s="183" t="s">
        <v>159</v>
      </c>
      <c r="C28" s="170"/>
      <c r="D28" s="257">
        <v>160348571</v>
      </c>
      <c r="E28" s="304">
        <f t="shared" si="2"/>
        <v>160348571</v>
      </c>
    </row>
    <row r="29" spans="1:5" s="56" customFormat="1" ht="12" customHeight="1" thickBot="1" x14ac:dyDescent="0.25">
      <c r="A29" s="25" t="s">
        <v>98</v>
      </c>
      <c r="B29" s="19" t="s">
        <v>468</v>
      </c>
      <c r="C29" s="173">
        <f>+C30+C31+C32+C33+C34+C35+C36</f>
        <v>113940000</v>
      </c>
      <c r="D29" s="173">
        <f>+D30+D31+D32+D33+D34+D35+D36</f>
        <v>61309260</v>
      </c>
      <c r="E29" s="210">
        <f>+E30+E31+E32+E33+E34+E35+E36</f>
        <v>175249260</v>
      </c>
    </row>
    <row r="30" spans="1:5" s="56" customFormat="1" ht="12" customHeight="1" x14ac:dyDescent="0.2">
      <c r="A30" s="198" t="s">
        <v>160</v>
      </c>
      <c r="B30" s="181" t="s">
        <v>495</v>
      </c>
      <c r="C30" s="169">
        <v>61300000</v>
      </c>
      <c r="D30" s="169">
        <v>13845498</v>
      </c>
      <c r="E30" s="211">
        <f t="shared" si="2"/>
        <v>75145498</v>
      </c>
    </row>
    <row r="31" spans="1:5" s="56" customFormat="1" ht="12" customHeight="1" x14ac:dyDescent="0.2">
      <c r="A31" s="199" t="s">
        <v>161</v>
      </c>
      <c r="B31" s="182" t="s">
        <v>462</v>
      </c>
      <c r="C31" s="168"/>
      <c r="D31" s="168"/>
      <c r="E31" s="303">
        <f t="shared" si="2"/>
        <v>0</v>
      </c>
    </row>
    <row r="32" spans="1:5" s="56" customFormat="1" ht="12" customHeight="1" x14ac:dyDescent="0.2">
      <c r="A32" s="199" t="s">
        <v>162</v>
      </c>
      <c r="B32" s="182" t="s">
        <v>463</v>
      </c>
      <c r="C32" s="168">
        <v>45000000</v>
      </c>
      <c r="D32" s="168">
        <v>43849420</v>
      </c>
      <c r="E32" s="303">
        <f t="shared" si="2"/>
        <v>88849420</v>
      </c>
    </row>
    <row r="33" spans="1:5" s="56" customFormat="1" ht="12" customHeight="1" x14ac:dyDescent="0.2">
      <c r="A33" s="199" t="s">
        <v>163</v>
      </c>
      <c r="B33" s="182" t="s">
        <v>464</v>
      </c>
      <c r="C33" s="168"/>
      <c r="D33" s="168"/>
      <c r="E33" s="303">
        <f t="shared" si="2"/>
        <v>0</v>
      </c>
    </row>
    <row r="34" spans="1:5" s="56" customFormat="1" ht="12" customHeight="1" x14ac:dyDescent="0.2">
      <c r="A34" s="199" t="s">
        <v>465</v>
      </c>
      <c r="B34" s="182" t="s">
        <v>164</v>
      </c>
      <c r="C34" s="168">
        <v>7500000</v>
      </c>
      <c r="D34" s="168">
        <v>2026565</v>
      </c>
      <c r="E34" s="303">
        <f t="shared" si="2"/>
        <v>9526565</v>
      </c>
    </row>
    <row r="35" spans="1:5" s="56" customFormat="1" ht="12" customHeight="1" x14ac:dyDescent="0.2">
      <c r="A35" s="199" t="s">
        <v>466</v>
      </c>
      <c r="B35" s="182" t="s">
        <v>165</v>
      </c>
      <c r="C35" s="168">
        <v>40000</v>
      </c>
      <c r="D35" s="168">
        <v>-40000</v>
      </c>
      <c r="E35" s="303">
        <f t="shared" si="2"/>
        <v>0</v>
      </c>
    </row>
    <row r="36" spans="1:5" s="56" customFormat="1" ht="12" customHeight="1" thickBot="1" x14ac:dyDescent="0.25">
      <c r="A36" s="200" t="s">
        <v>467</v>
      </c>
      <c r="B36" s="183" t="s">
        <v>166</v>
      </c>
      <c r="C36" s="170">
        <v>100000</v>
      </c>
      <c r="D36" s="170">
        <v>1627777</v>
      </c>
      <c r="E36" s="304">
        <f t="shared" si="2"/>
        <v>1727777</v>
      </c>
    </row>
    <row r="37" spans="1:5" s="56" customFormat="1" ht="12" customHeight="1" thickBot="1" x14ac:dyDescent="0.25">
      <c r="A37" s="25" t="s">
        <v>11</v>
      </c>
      <c r="B37" s="19" t="s">
        <v>326</v>
      </c>
      <c r="C37" s="167">
        <f>SUM(C38:C48)</f>
        <v>15588958</v>
      </c>
      <c r="D37" s="254">
        <f>SUM(D38:D48)</f>
        <v>15250555</v>
      </c>
      <c r="E37" s="103">
        <f>SUM(E38:E48)</f>
        <v>30839513</v>
      </c>
    </row>
    <row r="38" spans="1:5" s="56" customFormat="1" ht="12" customHeight="1" x14ac:dyDescent="0.2">
      <c r="A38" s="198" t="s">
        <v>56</v>
      </c>
      <c r="B38" s="181" t="s">
        <v>169</v>
      </c>
      <c r="C38" s="169"/>
      <c r="D38" s="255"/>
      <c r="E38" s="211">
        <f t="shared" si="2"/>
        <v>0</v>
      </c>
    </row>
    <row r="39" spans="1:5" s="56" customFormat="1" ht="12" customHeight="1" x14ac:dyDescent="0.2">
      <c r="A39" s="199" t="s">
        <v>57</v>
      </c>
      <c r="B39" s="182" t="s">
        <v>170</v>
      </c>
      <c r="C39" s="168">
        <v>1700000</v>
      </c>
      <c r="D39" s="256">
        <v>3034097</v>
      </c>
      <c r="E39" s="303">
        <f t="shared" si="2"/>
        <v>4734097</v>
      </c>
    </row>
    <row r="40" spans="1:5" s="56" customFormat="1" ht="12" customHeight="1" x14ac:dyDescent="0.2">
      <c r="A40" s="199" t="s">
        <v>58</v>
      </c>
      <c r="B40" s="182" t="s">
        <v>171</v>
      </c>
      <c r="C40" s="168">
        <v>700000</v>
      </c>
      <c r="D40" s="256">
        <v>634806</v>
      </c>
      <c r="E40" s="303">
        <f t="shared" si="2"/>
        <v>1334806</v>
      </c>
    </row>
    <row r="41" spans="1:5" s="56" customFormat="1" ht="12" customHeight="1" x14ac:dyDescent="0.2">
      <c r="A41" s="199" t="s">
        <v>100</v>
      </c>
      <c r="B41" s="182" t="s">
        <v>172</v>
      </c>
      <c r="C41" s="168"/>
      <c r="D41" s="256">
        <v>8465556</v>
      </c>
      <c r="E41" s="303">
        <f t="shared" si="2"/>
        <v>8465556</v>
      </c>
    </row>
    <row r="42" spans="1:5" s="56" customFormat="1" ht="12" customHeight="1" x14ac:dyDescent="0.2">
      <c r="A42" s="199" t="s">
        <v>101</v>
      </c>
      <c r="B42" s="182" t="s">
        <v>173</v>
      </c>
      <c r="C42" s="168">
        <v>10257448</v>
      </c>
      <c r="D42" s="256">
        <v>-1296673</v>
      </c>
      <c r="E42" s="303">
        <f t="shared" si="2"/>
        <v>8960775</v>
      </c>
    </row>
    <row r="43" spans="1:5" s="56" customFormat="1" ht="12" customHeight="1" x14ac:dyDescent="0.2">
      <c r="A43" s="199" t="s">
        <v>102</v>
      </c>
      <c r="B43" s="182" t="s">
        <v>174</v>
      </c>
      <c r="C43" s="168">
        <v>2931510</v>
      </c>
      <c r="D43" s="256">
        <v>4347792</v>
      </c>
      <c r="E43" s="303">
        <f t="shared" si="2"/>
        <v>7279302</v>
      </c>
    </row>
    <row r="44" spans="1:5" s="56" customFormat="1" ht="12" customHeight="1" x14ac:dyDescent="0.2">
      <c r="A44" s="199" t="s">
        <v>103</v>
      </c>
      <c r="B44" s="182" t="s">
        <v>175</v>
      </c>
      <c r="C44" s="168"/>
      <c r="D44" s="256"/>
      <c r="E44" s="303">
        <f t="shared" si="2"/>
        <v>0</v>
      </c>
    </row>
    <row r="45" spans="1:5" s="56" customFormat="1" ht="12" customHeight="1" x14ac:dyDescent="0.2">
      <c r="A45" s="199" t="s">
        <v>104</v>
      </c>
      <c r="B45" s="182" t="s">
        <v>176</v>
      </c>
      <c r="C45" s="168"/>
      <c r="D45" s="256">
        <v>20543</v>
      </c>
      <c r="E45" s="303">
        <f t="shared" si="2"/>
        <v>20543</v>
      </c>
    </row>
    <row r="46" spans="1:5" s="56" customFormat="1" ht="12" customHeight="1" x14ac:dyDescent="0.2">
      <c r="A46" s="199" t="s">
        <v>167</v>
      </c>
      <c r="B46" s="182" t="s">
        <v>177</v>
      </c>
      <c r="C46" s="171"/>
      <c r="D46" s="290"/>
      <c r="E46" s="305">
        <f t="shared" si="2"/>
        <v>0</v>
      </c>
    </row>
    <row r="47" spans="1:5" s="56" customFormat="1" ht="12" customHeight="1" x14ac:dyDescent="0.2">
      <c r="A47" s="200" t="s">
        <v>168</v>
      </c>
      <c r="B47" s="183" t="s">
        <v>328</v>
      </c>
      <c r="C47" s="172"/>
      <c r="D47" s="291"/>
      <c r="E47" s="306">
        <f t="shared" si="2"/>
        <v>0</v>
      </c>
    </row>
    <row r="48" spans="1:5" s="56" customFormat="1" ht="12" customHeight="1" thickBot="1" x14ac:dyDescent="0.25">
      <c r="A48" s="200" t="s">
        <v>327</v>
      </c>
      <c r="B48" s="183" t="s">
        <v>178</v>
      </c>
      <c r="C48" s="172"/>
      <c r="D48" s="291">
        <v>44434</v>
      </c>
      <c r="E48" s="306">
        <f t="shared" si="2"/>
        <v>44434</v>
      </c>
    </row>
    <row r="49" spans="1:5" s="56" customFormat="1" ht="12" customHeight="1" thickBot="1" x14ac:dyDescent="0.25">
      <c r="A49" s="25" t="s">
        <v>12</v>
      </c>
      <c r="B49" s="19" t="s">
        <v>179</v>
      </c>
      <c r="C49" s="167">
        <f>SUM(C50:C54)</f>
        <v>10000000</v>
      </c>
      <c r="D49" s="254">
        <f>SUM(D50:D54)</f>
        <v>-1595350</v>
      </c>
      <c r="E49" s="103">
        <f>SUM(E50:E54)</f>
        <v>8404650</v>
      </c>
    </row>
    <row r="50" spans="1:5" s="56" customFormat="1" ht="12" customHeight="1" x14ac:dyDescent="0.2">
      <c r="A50" s="198" t="s">
        <v>59</v>
      </c>
      <c r="B50" s="181" t="s">
        <v>183</v>
      </c>
      <c r="C50" s="223"/>
      <c r="D50" s="292"/>
      <c r="E50" s="307">
        <f t="shared" si="2"/>
        <v>0</v>
      </c>
    </row>
    <row r="51" spans="1:5" s="56" customFormat="1" ht="12" customHeight="1" x14ac:dyDescent="0.2">
      <c r="A51" s="199" t="s">
        <v>60</v>
      </c>
      <c r="B51" s="182" t="s">
        <v>184</v>
      </c>
      <c r="C51" s="171">
        <v>10000000</v>
      </c>
      <c r="D51" s="290">
        <v>-1595350</v>
      </c>
      <c r="E51" s="305">
        <f t="shared" si="2"/>
        <v>8404650</v>
      </c>
    </row>
    <row r="52" spans="1:5" s="56" customFormat="1" ht="12" customHeight="1" x14ac:dyDescent="0.2">
      <c r="A52" s="199" t="s">
        <v>180</v>
      </c>
      <c r="B52" s="182" t="s">
        <v>185</v>
      </c>
      <c r="C52" s="171"/>
      <c r="D52" s="290"/>
      <c r="E52" s="305">
        <f t="shared" si="2"/>
        <v>0</v>
      </c>
    </row>
    <row r="53" spans="1:5" s="56" customFormat="1" ht="12" customHeight="1" x14ac:dyDescent="0.2">
      <c r="A53" s="199" t="s">
        <v>181</v>
      </c>
      <c r="B53" s="182" t="s">
        <v>186</v>
      </c>
      <c r="C53" s="171"/>
      <c r="D53" s="290"/>
      <c r="E53" s="305">
        <f t="shared" si="2"/>
        <v>0</v>
      </c>
    </row>
    <row r="54" spans="1:5" s="56" customFormat="1" ht="12" customHeight="1" thickBot="1" x14ac:dyDescent="0.25">
      <c r="A54" s="200" t="s">
        <v>182</v>
      </c>
      <c r="B54" s="183" t="s">
        <v>187</v>
      </c>
      <c r="C54" s="172"/>
      <c r="D54" s="291"/>
      <c r="E54" s="306">
        <f t="shared" si="2"/>
        <v>0</v>
      </c>
    </row>
    <row r="55" spans="1:5" s="56" customFormat="1" ht="12" customHeight="1" thickBot="1" x14ac:dyDescent="0.25">
      <c r="A55" s="25" t="s">
        <v>105</v>
      </c>
      <c r="B55" s="19" t="s">
        <v>188</v>
      </c>
      <c r="C55" s="167">
        <f>SUM(C56:C58)</f>
        <v>0</v>
      </c>
      <c r="D55" s="254">
        <f>SUM(D56:D58)</f>
        <v>100000</v>
      </c>
      <c r="E55" s="103">
        <f>SUM(E56:E58)</f>
        <v>100000</v>
      </c>
    </row>
    <row r="56" spans="1:5" s="56" customFormat="1" ht="12" customHeight="1" x14ac:dyDescent="0.2">
      <c r="A56" s="198" t="s">
        <v>61</v>
      </c>
      <c r="B56" s="181" t="s">
        <v>189</v>
      </c>
      <c r="C56" s="169"/>
      <c r="D56" s="255"/>
      <c r="E56" s="211">
        <f t="shared" si="2"/>
        <v>0</v>
      </c>
    </row>
    <row r="57" spans="1:5" s="56" customFormat="1" ht="12" customHeight="1" x14ac:dyDescent="0.2">
      <c r="A57" s="199" t="s">
        <v>62</v>
      </c>
      <c r="B57" s="182" t="s">
        <v>320</v>
      </c>
      <c r="C57" s="168"/>
      <c r="D57" s="256"/>
      <c r="E57" s="303">
        <f t="shared" si="2"/>
        <v>0</v>
      </c>
    </row>
    <row r="58" spans="1:5" s="56" customFormat="1" ht="12" customHeight="1" x14ac:dyDescent="0.2">
      <c r="A58" s="199" t="s">
        <v>192</v>
      </c>
      <c r="B58" s="182" t="s">
        <v>190</v>
      </c>
      <c r="C58" s="168"/>
      <c r="D58" s="256">
        <v>100000</v>
      </c>
      <c r="E58" s="303">
        <f t="shared" si="2"/>
        <v>100000</v>
      </c>
    </row>
    <row r="59" spans="1:5" s="56" customFormat="1" ht="12" customHeight="1" thickBot="1" x14ac:dyDescent="0.25">
      <c r="A59" s="200" t="s">
        <v>193</v>
      </c>
      <c r="B59" s="183" t="s">
        <v>191</v>
      </c>
      <c r="C59" s="170"/>
      <c r="D59" s="257"/>
      <c r="E59" s="304">
        <f t="shared" si="2"/>
        <v>0</v>
      </c>
    </row>
    <row r="60" spans="1:5" s="56" customFormat="1" ht="12" customHeight="1" thickBot="1" x14ac:dyDescent="0.25">
      <c r="A60" s="25" t="s">
        <v>14</v>
      </c>
      <c r="B60" s="104" t="s">
        <v>194</v>
      </c>
      <c r="C60" s="167">
        <f>SUM(C61:C63)</f>
        <v>0</v>
      </c>
      <c r="D60" s="254">
        <f>SUM(D61:D63)</f>
        <v>914250</v>
      </c>
      <c r="E60" s="103">
        <f>SUM(E61:E63)</f>
        <v>914250</v>
      </c>
    </row>
    <row r="61" spans="1:5" s="56" customFormat="1" ht="12" customHeight="1" x14ac:dyDescent="0.2">
      <c r="A61" s="198" t="s">
        <v>106</v>
      </c>
      <c r="B61" s="181" t="s">
        <v>196</v>
      </c>
      <c r="C61" s="171"/>
      <c r="D61" s="290"/>
      <c r="E61" s="305">
        <f t="shared" si="2"/>
        <v>0</v>
      </c>
    </row>
    <row r="62" spans="1:5" s="56" customFormat="1" ht="12" customHeight="1" x14ac:dyDescent="0.2">
      <c r="A62" s="199" t="s">
        <v>107</v>
      </c>
      <c r="B62" s="182" t="s">
        <v>321</v>
      </c>
      <c r="C62" s="171"/>
      <c r="D62" s="290">
        <v>914250</v>
      </c>
      <c r="E62" s="305">
        <f t="shared" si="2"/>
        <v>914250</v>
      </c>
    </row>
    <row r="63" spans="1:5" s="56" customFormat="1" ht="12" customHeight="1" x14ac:dyDescent="0.2">
      <c r="A63" s="199" t="s">
        <v>127</v>
      </c>
      <c r="B63" s="182" t="s">
        <v>197</v>
      </c>
      <c r="C63" s="171"/>
      <c r="D63" s="290"/>
      <c r="E63" s="305">
        <f t="shared" si="2"/>
        <v>0</v>
      </c>
    </row>
    <row r="64" spans="1:5" s="56" customFormat="1" ht="12" customHeight="1" thickBot="1" x14ac:dyDescent="0.25">
      <c r="A64" s="200" t="s">
        <v>195</v>
      </c>
      <c r="B64" s="183" t="s">
        <v>198</v>
      </c>
      <c r="C64" s="171"/>
      <c r="D64" s="290"/>
      <c r="E64" s="305">
        <f t="shared" si="2"/>
        <v>0</v>
      </c>
    </row>
    <row r="65" spans="1:5" s="56" customFormat="1" ht="12" customHeight="1" thickBot="1" x14ac:dyDescent="0.25">
      <c r="A65" s="25" t="s">
        <v>15</v>
      </c>
      <c r="B65" s="19" t="s">
        <v>199</v>
      </c>
      <c r="C65" s="173">
        <f>+C8+C15+C22+C29+C37+C49+C55+C60</f>
        <v>248454255</v>
      </c>
      <c r="D65" s="258">
        <f>+D8+D15+D22+D29+D37+D49+D55+D60</f>
        <v>250308923</v>
      </c>
      <c r="E65" s="210">
        <f>+E8+E15+E22+E29+E37+E49+E55+E60</f>
        <v>498763178</v>
      </c>
    </row>
    <row r="66" spans="1:5" s="56" customFormat="1" ht="12" customHeight="1" thickBot="1" x14ac:dyDescent="0.2">
      <c r="A66" s="201" t="s">
        <v>290</v>
      </c>
      <c r="B66" s="104" t="s">
        <v>201</v>
      </c>
      <c r="C66" s="167">
        <f>SUM(C67:C69)</f>
        <v>0</v>
      </c>
      <c r="D66" s="254">
        <f>SUM(D67:D69)</f>
        <v>0</v>
      </c>
      <c r="E66" s="103">
        <f>SUM(E67:E69)</f>
        <v>0</v>
      </c>
    </row>
    <row r="67" spans="1:5" s="56" customFormat="1" ht="12" customHeight="1" x14ac:dyDescent="0.2">
      <c r="A67" s="198" t="s">
        <v>232</v>
      </c>
      <c r="B67" s="181" t="s">
        <v>202</v>
      </c>
      <c r="C67" s="171"/>
      <c r="D67" s="290"/>
      <c r="E67" s="305">
        <f>C67+D67</f>
        <v>0</v>
      </c>
    </row>
    <row r="68" spans="1:5" s="56" customFormat="1" ht="12" customHeight="1" x14ac:dyDescent="0.2">
      <c r="A68" s="199" t="s">
        <v>241</v>
      </c>
      <c r="B68" s="182" t="s">
        <v>203</v>
      </c>
      <c r="C68" s="171"/>
      <c r="D68" s="290"/>
      <c r="E68" s="305">
        <f>C68+D68</f>
        <v>0</v>
      </c>
    </row>
    <row r="69" spans="1:5" s="56" customFormat="1" ht="12" customHeight="1" thickBot="1" x14ac:dyDescent="0.25">
      <c r="A69" s="200" t="s">
        <v>242</v>
      </c>
      <c r="B69" s="184" t="s">
        <v>204</v>
      </c>
      <c r="C69" s="171"/>
      <c r="D69" s="293"/>
      <c r="E69" s="305">
        <f>C69+D69</f>
        <v>0</v>
      </c>
    </row>
    <row r="70" spans="1:5" s="56" customFormat="1" ht="12" customHeight="1" thickBot="1" x14ac:dyDescent="0.2">
      <c r="A70" s="201" t="s">
        <v>205</v>
      </c>
      <c r="B70" s="104" t="s">
        <v>206</v>
      </c>
      <c r="C70" s="167">
        <f>SUM(C71:C74)</f>
        <v>46694266</v>
      </c>
      <c r="D70" s="167">
        <f>SUM(D71:D74)</f>
        <v>36885776</v>
      </c>
      <c r="E70" s="103">
        <f>SUM(E71:E74)</f>
        <v>83580042</v>
      </c>
    </row>
    <row r="71" spans="1:5" s="56" customFormat="1" ht="12" customHeight="1" x14ac:dyDescent="0.2">
      <c r="A71" s="198" t="s">
        <v>84</v>
      </c>
      <c r="B71" s="181" t="s">
        <v>207</v>
      </c>
      <c r="C71" s="171">
        <v>46694266</v>
      </c>
      <c r="D71" s="171">
        <v>36885776</v>
      </c>
      <c r="E71" s="305">
        <f>C71+D71</f>
        <v>83580042</v>
      </c>
    </row>
    <row r="72" spans="1:5" s="56" customFormat="1" ht="12" customHeight="1" x14ac:dyDescent="0.2">
      <c r="A72" s="199" t="s">
        <v>85</v>
      </c>
      <c r="B72" s="182" t="s">
        <v>208</v>
      </c>
      <c r="C72" s="171"/>
      <c r="D72" s="171"/>
      <c r="E72" s="305">
        <f>C72+D72</f>
        <v>0</v>
      </c>
    </row>
    <row r="73" spans="1:5" s="56" customFormat="1" ht="12" customHeight="1" x14ac:dyDescent="0.2">
      <c r="A73" s="199" t="s">
        <v>233</v>
      </c>
      <c r="B73" s="182" t="s">
        <v>209</v>
      </c>
      <c r="C73" s="171"/>
      <c r="D73" s="171"/>
      <c r="E73" s="305">
        <f>C73+D73</f>
        <v>0</v>
      </c>
    </row>
    <row r="74" spans="1:5" s="56" customFormat="1" ht="12" customHeight="1" thickBot="1" x14ac:dyDescent="0.25">
      <c r="A74" s="200" t="s">
        <v>234</v>
      </c>
      <c r="B74" s="183" t="s">
        <v>210</v>
      </c>
      <c r="C74" s="171"/>
      <c r="D74" s="171"/>
      <c r="E74" s="305">
        <f>C74+D74</f>
        <v>0</v>
      </c>
    </row>
    <row r="75" spans="1:5" s="56" customFormat="1" ht="12" customHeight="1" thickBot="1" x14ac:dyDescent="0.2">
      <c r="A75" s="201" t="s">
        <v>211</v>
      </c>
      <c r="B75" s="104" t="s">
        <v>212</v>
      </c>
      <c r="C75" s="167">
        <f>SUM(C76:C77)</f>
        <v>6292251</v>
      </c>
      <c r="D75" s="167">
        <f>SUM(D76:D77)</f>
        <v>2395909</v>
      </c>
      <c r="E75" s="103">
        <f>SUM(E76:E77)</f>
        <v>8688160</v>
      </c>
    </row>
    <row r="76" spans="1:5" s="56" customFormat="1" ht="12" customHeight="1" x14ac:dyDescent="0.2">
      <c r="A76" s="198" t="s">
        <v>235</v>
      </c>
      <c r="B76" s="181" t="s">
        <v>213</v>
      </c>
      <c r="C76" s="171">
        <v>6292251</v>
      </c>
      <c r="D76" s="171">
        <v>2395909</v>
      </c>
      <c r="E76" s="305">
        <f>C76+D76</f>
        <v>8688160</v>
      </c>
    </row>
    <row r="77" spans="1:5" s="56" customFormat="1" ht="12" customHeight="1" thickBot="1" x14ac:dyDescent="0.25">
      <c r="A77" s="200" t="s">
        <v>236</v>
      </c>
      <c r="B77" s="183" t="s">
        <v>214</v>
      </c>
      <c r="C77" s="171"/>
      <c r="D77" s="171"/>
      <c r="E77" s="305">
        <f>C77+D77</f>
        <v>0</v>
      </c>
    </row>
    <row r="78" spans="1:5" s="55" customFormat="1" ht="12" customHeight="1" thickBot="1" x14ac:dyDescent="0.2">
      <c r="A78" s="201" t="s">
        <v>215</v>
      </c>
      <c r="B78" s="104" t="s">
        <v>216</v>
      </c>
      <c r="C78" s="167">
        <f>SUM(C79:C81)</f>
        <v>0</v>
      </c>
      <c r="D78" s="167">
        <f>SUM(D79:D81)</f>
        <v>0</v>
      </c>
      <c r="E78" s="103">
        <f>SUM(E79:E81)</f>
        <v>0</v>
      </c>
    </row>
    <row r="79" spans="1:5" s="56" customFormat="1" ht="12" customHeight="1" x14ac:dyDescent="0.2">
      <c r="A79" s="198" t="s">
        <v>237</v>
      </c>
      <c r="B79" s="181" t="s">
        <v>217</v>
      </c>
      <c r="C79" s="171"/>
      <c r="D79" s="171"/>
      <c r="E79" s="305">
        <f>C79+D79</f>
        <v>0</v>
      </c>
    </row>
    <row r="80" spans="1:5" s="56" customFormat="1" ht="12" customHeight="1" x14ac:dyDescent="0.2">
      <c r="A80" s="199" t="s">
        <v>238</v>
      </c>
      <c r="B80" s="182" t="s">
        <v>218</v>
      </c>
      <c r="C80" s="171"/>
      <c r="D80" s="171"/>
      <c r="E80" s="305">
        <f>C80+D80</f>
        <v>0</v>
      </c>
    </row>
    <row r="81" spans="1:5" s="56" customFormat="1" ht="12" customHeight="1" thickBot="1" x14ac:dyDescent="0.25">
      <c r="A81" s="200" t="s">
        <v>239</v>
      </c>
      <c r="B81" s="183" t="s">
        <v>219</v>
      </c>
      <c r="C81" s="171"/>
      <c r="D81" s="171"/>
      <c r="E81" s="305">
        <f>C81+D81</f>
        <v>0</v>
      </c>
    </row>
    <row r="82" spans="1:5" s="56" customFormat="1" ht="12" customHeight="1" thickBot="1" x14ac:dyDescent="0.2">
      <c r="A82" s="201" t="s">
        <v>220</v>
      </c>
      <c r="B82" s="104" t="s">
        <v>240</v>
      </c>
      <c r="C82" s="167">
        <f>SUM(C83:C86)</f>
        <v>0</v>
      </c>
      <c r="D82" s="167">
        <f>SUM(D83:D86)</f>
        <v>0</v>
      </c>
      <c r="E82" s="103">
        <f>SUM(E83:E86)</f>
        <v>0</v>
      </c>
    </row>
    <row r="83" spans="1:5" s="56" customFormat="1" ht="12" customHeight="1" x14ac:dyDescent="0.2">
      <c r="A83" s="202" t="s">
        <v>221</v>
      </c>
      <c r="B83" s="181" t="s">
        <v>222</v>
      </c>
      <c r="C83" s="171"/>
      <c r="D83" s="171"/>
      <c r="E83" s="305">
        <f t="shared" ref="E83:E88" si="3">C83+D83</f>
        <v>0</v>
      </c>
    </row>
    <row r="84" spans="1:5" s="56" customFormat="1" ht="12" customHeight="1" x14ac:dyDescent="0.2">
      <c r="A84" s="203" t="s">
        <v>223</v>
      </c>
      <c r="B84" s="182" t="s">
        <v>224</v>
      </c>
      <c r="C84" s="171"/>
      <c r="D84" s="171"/>
      <c r="E84" s="305">
        <f t="shared" si="3"/>
        <v>0</v>
      </c>
    </row>
    <row r="85" spans="1:5" s="56" customFormat="1" ht="12" customHeight="1" x14ac:dyDescent="0.2">
      <c r="A85" s="203" t="s">
        <v>225</v>
      </c>
      <c r="B85" s="182" t="s">
        <v>226</v>
      </c>
      <c r="C85" s="171"/>
      <c r="D85" s="171"/>
      <c r="E85" s="305">
        <f t="shared" si="3"/>
        <v>0</v>
      </c>
    </row>
    <row r="86" spans="1:5" s="55" customFormat="1" ht="12" customHeight="1" thickBot="1" x14ac:dyDescent="0.25">
      <c r="A86" s="204" t="s">
        <v>227</v>
      </c>
      <c r="B86" s="183" t="s">
        <v>228</v>
      </c>
      <c r="C86" s="171"/>
      <c r="D86" s="171"/>
      <c r="E86" s="305">
        <f t="shared" si="3"/>
        <v>0</v>
      </c>
    </row>
    <row r="87" spans="1:5" s="55" customFormat="1" ht="12" customHeight="1" thickBot="1" x14ac:dyDescent="0.2">
      <c r="A87" s="201" t="s">
        <v>229</v>
      </c>
      <c r="B87" s="104" t="s">
        <v>367</v>
      </c>
      <c r="C87" s="226"/>
      <c r="D87" s="226"/>
      <c r="E87" s="103">
        <f t="shared" si="3"/>
        <v>0</v>
      </c>
    </row>
    <row r="88" spans="1:5" s="55" customFormat="1" ht="12" customHeight="1" thickBot="1" x14ac:dyDescent="0.2">
      <c r="A88" s="201" t="s">
        <v>388</v>
      </c>
      <c r="B88" s="104" t="s">
        <v>230</v>
      </c>
      <c r="C88" s="226"/>
      <c r="D88" s="226"/>
      <c r="E88" s="103">
        <f t="shared" si="3"/>
        <v>0</v>
      </c>
    </row>
    <row r="89" spans="1:5" s="55" customFormat="1" ht="12" customHeight="1" thickBot="1" x14ac:dyDescent="0.2">
      <c r="A89" s="201" t="s">
        <v>389</v>
      </c>
      <c r="B89" s="188" t="s">
        <v>370</v>
      </c>
      <c r="C89" s="173">
        <f>+C66+C70+C75+C78+C82+C88+C87</f>
        <v>52986517</v>
      </c>
      <c r="D89" s="173">
        <f>+D66+D70+D75+D78+D82+D88+D87</f>
        <v>39281685</v>
      </c>
      <c r="E89" s="210">
        <f>+E66+E70+E75+E78+E82+E88+E87</f>
        <v>92268202</v>
      </c>
    </row>
    <row r="90" spans="1:5" s="55" customFormat="1" ht="12" customHeight="1" thickBot="1" x14ac:dyDescent="0.2">
      <c r="A90" s="205" t="s">
        <v>390</v>
      </c>
      <c r="B90" s="189" t="s">
        <v>391</v>
      </c>
      <c r="C90" s="173">
        <f>+C65+C89</f>
        <v>301440772</v>
      </c>
      <c r="D90" s="173">
        <f>+D65+D89</f>
        <v>289590608</v>
      </c>
      <c r="E90" s="210">
        <f>+E65+E89</f>
        <v>591031380</v>
      </c>
    </row>
    <row r="91" spans="1:5" s="56" customFormat="1" ht="15" customHeight="1" thickBot="1" x14ac:dyDescent="0.25">
      <c r="A91" s="93"/>
      <c r="B91" s="94"/>
      <c r="C91" s="149"/>
    </row>
    <row r="92" spans="1:5" s="50" customFormat="1" ht="16.5" customHeight="1" thickBot="1" x14ac:dyDescent="0.25">
      <c r="A92" s="366" t="s">
        <v>40</v>
      </c>
      <c r="B92" s="367"/>
      <c r="C92" s="367"/>
      <c r="D92" s="367"/>
      <c r="E92" s="368"/>
    </row>
    <row r="93" spans="1:5" s="57" customFormat="1" ht="12" customHeight="1" thickBot="1" x14ac:dyDescent="0.25">
      <c r="A93" s="175" t="s">
        <v>7</v>
      </c>
      <c r="B93" s="24" t="s">
        <v>395</v>
      </c>
      <c r="C93" s="166">
        <f>+C94+C95+C96+C97+C98+C111</f>
        <v>159991190</v>
      </c>
      <c r="D93" s="166">
        <f>+D94+D95+D96+D97+D98+D111</f>
        <v>-5110459</v>
      </c>
      <c r="E93" s="239">
        <f>+E94+E95+E96+E97+E98+E111</f>
        <v>154880731</v>
      </c>
    </row>
    <row r="94" spans="1:5" ht="12" customHeight="1" x14ac:dyDescent="0.2">
      <c r="A94" s="206" t="s">
        <v>63</v>
      </c>
      <c r="B94" s="8" t="s">
        <v>36</v>
      </c>
      <c r="C94" s="243">
        <v>40551970</v>
      </c>
      <c r="D94" s="243">
        <v>2251163</v>
      </c>
      <c r="E94" s="308">
        <f t="shared" ref="E94:E113" si="4">C94+D94</f>
        <v>42803133</v>
      </c>
    </row>
    <row r="95" spans="1:5" ht="12" customHeight="1" x14ac:dyDescent="0.2">
      <c r="A95" s="199" t="s">
        <v>64</v>
      </c>
      <c r="B95" s="6" t="s">
        <v>108</v>
      </c>
      <c r="C95" s="168">
        <v>7262276</v>
      </c>
      <c r="D95" s="168">
        <v>940410</v>
      </c>
      <c r="E95" s="303">
        <f t="shared" si="4"/>
        <v>8202686</v>
      </c>
    </row>
    <row r="96" spans="1:5" ht="12" customHeight="1" x14ac:dyDescent="0.2">
      <c r="A96" s="199" t="s">
        <v>65</v>
      </c>
      <c r="B96" s="6" t="s">
        <v>82</v>
      </c>
      <c r="C96" s="170">
        <v>65436944</v>
      </c>
      <c r="D96" s="168">
        <v>-6129528</v>
      </c>
      <c r="E96" s="304">
        <f t="shared" si="4"/>
        <v>59307416</v>
      </c>
    </row>
    <row r="97" spans="1:5" ht="12" customHeight="1" x14ac:dyDescent="0.2">
      <c r="A97" s="199" t="s">
        <v>66</v>
      </c>
      <c r="B97" s="9" t="s">
        <v>109</v>
      </c>
      <c r="C97" s="170">
        <v>10680000</v>
      </c>
      <c r="D97" s="257">
        <v>-1976052</v>
      </c>
      <c r="E97" s="304">
        <f t="shared" si="4"/>
        <v>8703948</v>
      </c>
    </row>
    <row r="98" spans="1:5" ht="12" customHeight="1" x14ac:dyDescent="0.2">
      <c r="A98" s="199" t="s">
        <v>74</v>
      </c>
      <c r="B98" s="17" t="s">
        <v>110</v>
      </c>
      <c r="C98" s="170">
        <v>33560000</v>
      </c>
      <c r="D98" s="257">
        <v>2303548</v>
      </c>
      <c r="E98" s="304">
        <f t="shared" si="4"/>
        <v>35863548</v>
      </c>
    </row>
    <row r="99" spans="1:5" ht="12" customHeight="1" x14ac:dyDescent="0.2">
      <c r="A99" s="199" t="s">
        <v>67</v>
      </c>
      <c r="B99" s="6" t="s">
        <v>392</v>
      </c>
      <c r="C99" s="170"/>
      <c r="D99" s="257">
        <v>977678</v>
      </c>
      <c r="E99" s="304">
        <f t="shared" si="4"/>
        <v>977678</v>
      </c>
    </row>
    <row r="100" spans="1:5" ht="12" customHeight="1" x14ac:dyDescent="0.2">
      <c r="A100" s="199" t="s">
        <v>68</v>
      </c>
      <c r="B100" s="67" t="s">
        <v>333</v>
      </c>
      <c r="C100" s="170"/>
      <c r="D100" s="257"/>
      <c r="E100" s="304">
        <f t="shared" si="4"/>
        <v>0</v>
      </c>
    </row>
    <row r="101" spans="1:5" ht="12" customHeight="1" x14ac:dyDescent="0.2">
      <c r="A101" s="199" t="s">
        <v>75</v>
      </c>
      <c r="B101" s="67" t="s">
        <v>332</v>
      </c>
      <c r="C101" s="170"/>
      <c r="D101" s="257"/>
      <c r="E101" s="304">
        <f t="shared" si="4"/>
        <v>0</v>
      </c>
    </row>
    <row r="102" spans="1:5" ht="12" customHeight="1" x14ac:dyDescent="0.2">
      <c r="A102" s="199" t="s">
        <v>76</v>
      </c>
      <c r="B102" s="67" t="s">
        <v>246</v>
      </c>
      <c r="C102" s="170"/>
      <c r="D102" s="257"/>
      <c r="E102" s="304">
        <f t="shared" si="4"/>
        <v>0</v>
      </c>
    </row>
    <row r="103" spans="1:5" ht="12" customHeight="1" x14ac:dyDescent="0.2">
      <c r="A103" s="199" t="s">
        <v>77</v>
      </c>
      <c r="B103" s="68" t="s">
        <v>247</v>
      </c>
      <c r="C103" s="170"/>
      <c r="D103" s="257"/>
      <c r="E103" s="304">
        <f t="shared" si="4"/>
        <v>0</v>
      </c>
    </row>
    <row r="104" spans="1:5" ht="12" customHeight="1" x14ac:dyDescent="0.2">
      <c r="A104" s="199" t="s">
        <v>78</v>
      </c>
      <c r="B104" s="68" t="s">
        <v>248</v>
      </c>
      <c r="C104" s="170"/>
      <c r="D104" s="257"/>
      <c r="E104" s="304">
        <f t="shared" si="4"/>
        <v>0</v>
      </c>
    </row>
    <row r="105" spans="1:5" ht="12" customHeight="1" x14ac:dyDescent="0.2">
      <c r="A105" s="199" t="s">
        <v>80</v>
      </c>
      <c r="B105" s="67" t="s">
        <v>249</v>
      </c>
      <c r="C105" s="170">
        <v>2080000</v>
      </c>
      <c r="D105" s="257">
        <v>150612</v>
      </c>
      <c r="E105" s="304">
        <f t="shared" si="4"/>
        <v>2230612</v>
      </c>
    </row>
    <row r="106" spans="1:5" ht="12" customHeight="1" x14ac:dyDescent="0.2">
      <c r="A106" s="199" t="s">
        <v>111</v>
      </c>
      <c r="B106" s="67" t="s">
        <v>250</v>
      </c>
      <c r="C106" s="170"/>
      <c r="D106" s="257"/>
      <c r="E106" s="304">
        <f t="shared" si="4"/>
        <v>0</v>
      </c>
    </row>
    <row r="107" spans="1:5" ht="12" customHeight="1" x14ac:dyDescent="0.2">
      <c r="A107" s="199" t="s">
        <v>244</v>
      </c>
      <c r="B107" s="68" t="s">
        <v>251</v>
      </c>
      <c r="C107" s="168"/>
      <c r="D107" s="257"/>
      <c r="E107" s="304">
        <f t="shared" si="4"/>
        <v>0</v>
      </c>
    </row>
    <row r="108" spans="1:5" ht="12" customHeight="1" x14ac:dyDescent="0.2">
      <c r="A108" s="207" t="s">
        <v>245</v>
      </c>
      <c r="B108" s="69" t="s">
        <v>252</v>
      </c>
      <c r="C108" s="170"/>
      <c r="D108" s="257"/>
      <c r="E108" s="304">
        <f t="shared" si="4"/>
        <v>0</v>
      </c>
    </row>
    <row r="109" spans="1:5" ht="12" customHeight="1" x14ac:dyDescent="0.2">
      <c r="A109" s="199" t="s">
        <v>330</v>
      </c>
      <c r="B109" s="69" t="s">
        <v>253</v>
      </c>
      <c r="C109" s="170"/>
      <c r="D109" s="257"/>
      <c r="E109" s="304">
        <f t="shared" si="4"/>
        <v>0</v>
      </c>
    </row>
    <row r="110" spans="1:5" ht="12" customHeight="1" x14ac:dyDescent="0.2">
      <c r="A110" s="199" t="s">
        <v>331</v>
      </c>
      <c r="B110" s="68" t="s">
        <v>254</v>
      </c>
      <c r="C110" s="168">
        <v>31480000</v>
      </c>
      <c r="D110" s="256">
        <v>1175258</v>
      </c>
      <c r="E110" s="303">
        <f t="shared" si="4"/>
        <v>32655258</v>
      </c>
    </row>
    <row r="111" spans="1:5" ht="12" customHeight="1" x14ac:dyDescent="0.2">
      <c r="A111" s="199" t="s">
        <v>335</v>
      </c>
      <c r="B111" s="9" t="s">
        <v>37</v>
      </c>
      <c r="C111" s="168">
        <v>2500000</v>
      </c>
      <c r="D111" s="256">
        <v>-2500000</v>
      </c>
      <c r="E111" s="303">
        <f t="shared" si="4"/>
        <v>0</v>
      </c>
    </row>
    <row r="112" spans="1:5" ht="12" customHeight="1" x14ac:dyDescent="0.2">
      <c r="A112" s="200" t="s">
        <v>336</v>
      </c>
      <c r="B112" s="6" t="s">
        <v>393</v>
      </c>
      <c r="C112" s="170">
        <v>2500000</v>
      </c>
      <c r="D112" s="257">
        <v>-2500000</v>
      </c>
      <c r="E112" s="304">
        <f t="shared" si="4"/>
        <v>0</v>
      </c>
    </row>
    <row r="113" spans="1:5" ht="12" customHeight="1" thickBot="1" x14ac:dyDescent="0.25">
      <c r="A113" s="208" t="s">
        <v>337</v>
      </c>
      <c r="B113" s="70" t="s">
        <v>394</v>
      </c>
      <c r="C113" s="244"/>
      <c r="D113" s="295"/>
      <c r="E113" s="309">
        <f t="shared" si="4"/>
        <v>0</v>
      </c>
    </row>
    <row r="114" spans="1:5" ht="12" customHeight="1" thickBot="1" x14ac:dyDescent="0.25">
      <c r="A114" s="25" t="s">
        <v>8</v>
      </c>
      <c r="B114" s="23" t="s">
        <v>255</v>
      </c>
      <c r="C114" s="167">
        <f>+C115+C117+C119</f>
        <v>5751449</v>
      </c>
      <c r="D114" s="254">
        <f>+D115+D117+D119</f>
        <v>220254457</v>
      </c>
      <c r="E114" s="103">
        <f>+E115+E117+E119</f>
        <v>226005906</v>
      </c>
    </row>
    <row r="115" spans="1:5" ht="12" customHeight="1" x14ac:dyDescent="0.2">
      <c r="A115" s="198" t="s">
        <v>69</v>
      </c>
      <c r="B115" s="6" t="s">
        <v>126</v>
      </c>
      <c r="C115" s="169">
        <v>4481449</v>
      </c>
      <c r="D115" s="255">
        <v>176406159</v>
      </c>
      <c r="E115" s="211">
        <f t="shared" ref="E115:E127" si="5">C115+D115</f>
        <v>180887608</v>
      </c>
    </row>
    <row r="116" spans="1:5" ht="12" customHeight="1" x14ac:dyDescent="0.2">
      <c r="A116" s="198" t="s">
        <v>70</v>
      </c>
      <c r="B116" s="10" t="s">
        <v>259</v>
      </c>
      <c r="C116" s="169"/>
      <c r="D116" s="255">
        <v>160348571</v>
      </c>
      <c r="E116" s="211">
        <f t="shared" si="5"/>
        <v>160348571</v>
      </c>
    </row>
    <row r="117" spans="1:5" ht="12" customHeight="1" x14ac:dyDescent="0.2">
      <c r="A117" s="198" t="s">
        <v>71</v>
      </c>
      <c r="B117" s="10" t="s">
        <v>112</v>
      </c>
      <c r="C117" s="168">
        <v>1270000</v>
      </c>
      <c r="D117" s="256">
        <v>40248298</v>
      </c>
      <c r="E117" s="303">
        <f t="shared" si="5"/>
        <v>41518298</v>
      </c>
    </row>
    <row r="118" spans="1:5" ht="12" customHeight="1" x14ac:dyDescent="0.2">
      <c r="A118" s="198" t="s">
        <v>72</v>
      </c>
      <c r="B118" s="10" t="s">
        <v>260</v>
      </c>
      <c r="C118" s="168"/>
      <c r="D118" s="256"/>
      <c r="E118" s="303">
        <f t="shared" si="5"/>
        <v>0</v>
      </c>
    </row>
    <row r="119" spans="1:5" ht="12" customHeight="1" x14ac:dyDescent="0.2">
      <c r="A119" s="198" t="s">
        <v>73</v>
      </c>
      <c r="B119" s="106" t="s">
        <v>128</v>
      </c>
      <c r="C119" s="168"/>
      <c r="D119" s="256">
        <v>3600000</v>
      </c>
      <c r="E119" s="303">
        <f t="shared" si="5"/>
        <v>3600000</v>
      </c>
    </row>
    <row r="120" spans="1:5" ht="12" customHeight="1" x14ac:dyDescent="0.2">
      <c r="A120" s="198" t="s">
        <v>79</v>
      </c>
      <c r="B120" s="105" t="s">
        <v>322</v>
      </c>
      <c r="C120" s="168"/>
      <c r="D120" s="256"/>
      <c r="E120" s="303">
        <f t="shared" si="5"/>
        <v>0</v>
      </c>
    </row>
    <row r="121" spans="1:5" ht="12" customHeight="1" x14ac:dyDescent="0.2">
      <c r="A121" s="198" t="s">
        <v>81</v>
      </c>
      <c r="B121" s="177" t="s">
        <v>265</v>
      </c>
      <c r="C121" s="168"/>
      <c r="D121" s="256"/>
      <c r="E121" s="303">
        <f t="shared" si="5"/>
        <v>0</v>
      </c>
    </row>
    <row r="122" spans="1:5" ht="12" customHeight="1" x14ac:dyDescent="0.2">
      <c r="A122" s="198" t="s">
        <v>113</v>
      </c>
      <c r="B122" s="68" t="s">
        <v>248</v>
      </c>
      <c r="C122" s="168"/>
      <c r="D122" s="256"/>
      <c r="E122" s="303">
        <f t="shared" si="5"/>
        <v>0</v>
      </c>
    </row>
    <row r="123" spans="1:5" ht="12" customHeight="1" x14ac:dyDescent="0.2">
      <c r="A123" s="198" t="s">
        <v>114</v>
      </c>
      <c r="B123" s="68" t="s">
        <v>264</v>
      </c>
      <c r="C123" s="168"/>
      <c r="D123" s="256"/>
      <c r="E123" s="303">
        <f t="shared" si="5"/>
        <v>0</v>
      </c>
    </row>
    <row r="124" spans="1:5" ht="12" customHeight="1" x14ac:dyDescent="0.2">
      <c r="A124" s="198" t="s">
        <v>115</v>
      </c>
      <c r="B124" s="68" t="s">
        <v>263</v>
      </c>
      <c r="C124" s="168"/>
      <c r="D124" s="256"/>
      <c r="E124" s="303">
        <f t="shared" si="5"/>
        <v>0</v>
      </c>
    </row>
    <row r="125" spans="1:5" ht="12" customHeight="1" x14ac:dyDescent="0.2">
      <c r="A125" s="198" t="s">
        <v>256</v>
      </c>
      <c r="B125" s="68" t="s">
        <v>251</v>
      </c>
      <c r="C125" s="168"/>
      <c r="D125" s="256"/>
      <c r="E125" s="303">
        <f t="shared" si="5"/>
        <v>0</v>
      </c>
    </row>
    <row r="126" spans="1:5" ht="12" customHeight="1" x14ac:dyDescent="0.2">
      <c r="A126" s="198" t="s">
        <v>257</v>
      </c>
      <c r="B126" s="68" t="s">
        <v>262</v>
      </c>
      <c r="C126" s="168"/>
      <c r="D126" s="256">
        <v>3600000</v>
      </c>
      <c r="E126" s="303">
        <f t="shared" si="5"/>
        <v>3600000</v>
      </c>
    </row>
    <row r="127" spans="1:5" ht="12" customHeight="1" thickBot="1" x14ac:dyDescent="0.25">
      <c r="A127" s="207" t="s">
        <v>258</v>
      </c>
      <c r="B127" s="68" t="s">
        <v>261</v>
      </c>
      <c r="C127" s="170"/>
      <c r="D127" s="257"/>
      <c r="E127" s="304">
        <f t="shared" si="5"/>
        <v>0</v>
      </c>
    </row>
    <row r="128" spans="1:5" ht="12" customHeight="1" thickBot="1" x14ac:dyDescent="0.25">
      <c r="A128" s="25" t="s">
        <v>9</v>
      </c>
      <c r="B128" s="61" t="s">
        <v>340</v>
      </c>
      <c r="C128" s="167">
        <f>+C93+C114</f>
        <v>165742639</v>
      </c>
      <c r="D128" s="254">
        <f>+D93+D114</f>
        <v>215143998</v>
      </c>
      <c r="E128" s="103">
        <f>+E93+E114</f>
        <v>380886637</v>
      </c>
    </row>
    <row r="129" spans="1:11" ht="12" customHeight="1" thickBot="1" x14ac:dyDescent="0.25">
      <c r="A129" s="25" t="s">
        <v>10</v>
      </c>
      <c r="B129" s="61" t="s">
        <v>341</v>
      </c>
      <c r="C129" s="167">
        <f>+C130+C131+C132</f>
        <v>0</v>
      </c>
      <c r="D129" s="254">
        <f>+D130+D131+D132</f>
        <v>0</v>
      </c>
      <c r="E129" s="103">
        <f>+E130+E131+E132</f>
        <v>0</v>
      </c>
    </row>
    <row r="130" spans="1:11" s="57" customFormat="1" ht="12" customHeight="1" x14ac:dyDescent="0.2">
      <c r="A130" s="198" t="s">
        <v>160</v>
      </c>
      <c r="B130" s="7" t="s">
        <v>398</v>
      </c>
      <c r="C130" s="168"/>
      <c r="D130" s="256"/>
      <c r="E130" s="303">
        <f>C130+D130</f>
        <v>0</v>
      </c>
    </row>
    <row r="131" spans="1:11" ht="12" customHeight="1" x14ac:dyDescent="0.2">
      <c r="A131" s="198" t="s">
        <v>161</v>
      </c>
      <c r="B131" s="7" t="s">
        <v>349</v>
      </c>
      <c r="C131" s="168"/>
      <c r="D131" s="256"/>
      <c r="E131" s="303">
        <f>C131+D131</f>
        <v>0</v>
      </c>
    </row>
    <row r="132" spans="1:11" ht="12" customHeight="1" thickBot="1" x14ac:dyDescent="0.25">
      <c r="A132" s="207" t="s">
        <v>162</v>
      </c>
      <c r="B132" s="5" t="s">
        <v>397</v>
      </c>
      <c r="C132" s="168"/>
      <c r="D132" s="256"/>
      <c r="E132" s="303">
        <f>C132+D132</f>
        <v>0</v>
      </c>
    </row>
    <row r="133" spans="1:11" ht="12" customHeight="1" thickBot="1" x14ac:dyDescent="0.25">
      <c r="A133" s="25" t="s">
        <v>11</v>
      </c>
      <c r="B133" s="61" t="s">
        <v>342</v>
      </c>
      <c r="C133" s="167">
        <f>+C134+C135+C136+C137+C138+C139</f>
        <v>0</v>
      </c>
      <c r="D133" s="254">
        <f>+D134+D135+D136+D137+D138+D139</f>
        <v>75000000</v>
      </c>
      <c r="E133" s="103">
        <f>+E134+E135+E136+E137+E138+E139</f>
        <v>75000000</v>
      </c>
    </row>
    <row r="134" spans="1:11" ht="12" customHeight="1" x14ac:dyDescent="0.2">
      <c r="A134" s="198" t="s">
        <v>56</v>
      </c>
      <c r="B134" s="7" t="s">
        <v>351</v>
      </c>
      <c r="C134" s="168"/>
      <c r="D134" s="256">
        <v>75000000</v>
      </c>
      <c r="E134" s="303">
        <f t="shared" ref="E134:E139" si="6">C134+D134</f>
        <v>75000000</v>
      </c>
    </row>
    <row r="135" spans="1:11" ht="12" customHeight="1" x14ac:dyDescent="0.2">
      <c r="A135" s="198" t="s">
        <v>57</v>
      </c>
      <c r="B135" s="7" t="s">
        <v>343</v>
      </c>
      <c r="C135" s="168"/>
      <c r="D135" s="256"/>
      <c r="E135" s="303">
        <f t="shared" si="6"/>
        <v>0</v>
      </c>
    </row>
    <row r="136" spans="1:11" ht="12" customHeight="1" x14ac:dyDescent="0.2">
      <c r="A136" s="198" t="s">
        <v>58</v>
      </c>
      <c r="B136" s="7" t="s">
        <v>344</v>
      </c>
      <c r="C136" s="168"/>
      <c r="D136" s="256"/>
      <c r="E136" s="303">
        <f t="shared" si="6"/>
        <v>0</v>
      </c>
    </row>
    <row r="137" spans="1:11" ht="12" customHeight="1" x14ac:dyDescent="0.2">
      <c r="A137" s="198" t="s">
        <v>100</v>
      </c>
      <c r="B137" s="7" t="s">
        <v>396</v>
      </c>
      <c r="C137" s="168"/>
      <c r="D137" s="256"/>
      <c r="E137" s="303">
        <f t="shared" si="6"/>
        <v>0</v>
      </c>
    </row>
    <row r="138" spans="1:11" ht="12" customHeight="1" x14ac:dyDescent="0.2">
      <c r="A138" s="198" t="s">
        <v>101</v>
      </c>
      <c r="B138" s="7" t="s">
        <v>346</v>
      </c>
      <c r="C138" s="168"/>
      <c r="D138" s="256"/>
      <c r="E138" s="303">
        <f t="shared" si="6"/>
        <v>0</v>
      </c>
    </row>
    <row r="139" spans="1:11" s="57" customFormat="1" ht="12" customHeight="1" thickBot="1" x14ac:dyDescent="0.25">
      <c r="A139" s="207" t="s">
        <v>102</v>
      </c>
      <c r="B139" s="5" t="s">
        <v>347</v>
      </c>
      <c r="C139" s="168"/>
      <c r="D139" s="256"/>
      <c r="E139" s="303">
        <f t="shared" si="6"/>
        <v>0</v>
      </c>
    </row>
    <row r="140" spans="1:11" ht="12" customHeight="1" thickBot="1" x14ac:dyDescent="0.25">
      <c r="A140" s="25" t="s">
        <v>12</v>
      </c>
      <c r="B140" s="61" t="s">
        <v>412</v>
      </c>
      <c r="C140" s="173">
        <f>+C141+C142+C144+C145+C143</f>
        <v>135698133</v>
      </c>
      <c r="D140" s="258">
        <f>+D141+D142+D144+D145+D143</f>
        <v>-553390</v>
      </c>
      <c r="E140" s="210">
        <f>+E141+E142+E144+E145+E143</f>
        <v>135144743</v>
      </c>
      <c r="K140" s="102"/>
    </row>
    <row r="141" spans="1:11" x14ac:dyDescent="0.2">
      <c r="A141" s="198" t="s">
        <v>59</v>
      </c>
      <c r="B141" s="7" t="s">
        <v>266</v>
      </c>
      <c r="C141" s="168"/>
      <c r="D141" s="256"/>
      <c r="E141" s="303">
        <f>C141+D141</f>
        <v>0</v>
      </c>
    </row>
    <row r="142" spans="1:11" ht="12" customHeight="1" x14ac:dyDescent="0.2">
      <c r="A142" s="198" t="s">
        <v>60</v>
      </c>
      <c r="B142" s="7" t="s">
        <v>267</v>
      </c>
      <c r="C142" s="168"/>
      <c r="D142" s="256">
        <v>3277299</v>
      </c>
      <c r="E142" s="303">
        <f>C142+D142</f>
        <v>3277299</v>
      </c>
    </row>
    <row r="143" spans="1:11" ht="12" customHeight="1" x14ac:dyDescent="0.2">
      <c r="A143" s="198" t="s">
        <v>180</v>
      </c>
      <c r="B143" s="7" t="s">
        <v>411</v>
      </c>
      <c r="C143" s="168">
        <v>135698133</v>
      </c>
      <c r="D143" s="256">
        <v>-3830689</v>
      </c>
      <c r="E143" s="303">
        <f>C143+D143</f>
        <v>131867444</v>
      </c>
    </row>
    <row r="144" spans="1:11" s="57" customFormat="1" ht="12" customHeight="1" x14ac:dyDescent="0.2">
      <c r="A144" s="198" t="s">
        <v>181</v>
      </c>
      <c r="B144" s="7" t="s">
        <v>356</v>
      </c>
      <c r="C144" s="168"/>
      <c r="D144" s="256"/>
      <c r="E144" s="303">
        <f>C144+D144</f>
        <v>0</v>
      </c>
    </row>
    <row r="145" spans="1:5" s="57" customFormat="1" ht="12" customHeight="1" thickBot="1" x14ac:dyDescent="0.25">
      <c r="A145" s="207" t="s">
        <v>182</v>
      </c>
      <c r="B145" s="5" t="s">
        <v>286</v>
      </c>
      <c r="C145" s="168"/>
      <c r="D145" s="256"/>
      <c r="E145" s="303">
        <f>C145+D145</f>
        <v>0</v>
      </c>
    </row>
    <row r="146" spans="1:5" s="57" customFormat="1" ht="12" customHeight="1" thickBot="1" x14ac:dyDescent="0.25">
      <c r="A146" s="25" t="s">
        <v>13</v>
      </c>
      <c r="B146" s="61" t="s">
        <v>357</v>
      </c>
      <c r="C146" s="246">
        <f>+C147+C148+C149+C150+C151</f>
        <v>0</v>
      </c>
      <c r="D146" s="259">
        <f>+D147+D148+D149+D150+D151</f>
        <v>0</v>
      </c>
      <c r="E146" s="241">
        <f>+E147+E148+E149+E150+E151</f>
        <v>0</v>
      </c>
    </row>
    <row r="147" spans="1:5" s="57" customFormat="1" ht="12" customHeight="1" x14ac:dyDescent="0.2">
      <c r="A147" s="198" t="s">
        <v>61</v>
      </c>
      <c r="B147" s="7" t="s">
        <v>352</v>
      </c>
      <c r="C147" s="168"/>
      <c r="D147" s="256"/>
      <c r="E147" s="303">
        <f t="shared" ref="E147:E153" si="7">C147+D147</f>
        <v>0</v>
      </c>
    </row>
    <row r="148" spans="1:5" s="57" customFormat="1" ht="12" customHeight="1" x14ac:dyDescent="0.2">
      <c r="A148" s="198" t="s">
        <v>62</v>
      </c>
      <c r="B148" s="7" t="s">
        <v>359</v>
      </c>
      <c r="C148" s="168"/>
      <c r="D148" s="256"/>
      <c r="E148" s="303">
        <f t="shared" si="7"/>
        <v>0</v>
      </c>
    </row>
    <row r="149" spans="1:5" s="57" customFormat="1" ht="12" customHeight="1" x14ac:dyDescent="0.2">
      <c r="A149" s="198" t="s">
        <v>192</v>
      </c>
      <c r="B149" s="7" t="s">
        <v>354</v>
      </c>
      <c r="C149" s="168"/>
      <c r="D149" s="256"/>
      <c r="E149" s="303">
        <f t="shared" si="7"/>
        <v>0</v>
      </c>
    </row>
    <row r="150" spans="1:5" s="57" customFormat="1" ht="12" customHeight="1" x14ac:dyDescent="0.2">
      <c r="A150" s="198" t="s">
        <v>193</v>
      </c>
      <c r="B150" s="7" t="s">
        <v>399</v>
      </c>
      <c r="C150" s="168"/>
      <c r="D150" s="256"/>
      <c r="E150" s="303">
        <f t="shared" si="7"/>
        <v>0</v>
      </c>
    </row>
    <row r="151" spans="1:5" ht="12.75" customHeight="1" thickBot="1" x14ac:dyDescent="0.25">
      <c r="A151" s="207" t="s">
        <v>358</v>
      </c>
      <c r="B151" s="5" t="s">
        <v>361</v>
      </c>
      <c r="C151" s="170"/>
      <c r="D151" s="257"/>
      <c r="E151" s="304">
        <f t="shared" si="7"/>
        <v>0</v>
      </c>
    </row>
    <row r="152" spans="1:5" ht="12.75" customHeight="1" thickBot="1" x14ac:dyDescent="0.25">
      <c r="A152" s="238" t="s">
        <v>14</v>
      </c>
      <c r="B152" s="61" t="s">
        <v>362</v>
      </c>
      <c r="C152" s="247"/>
      <c r="D152" s="260"/>
      <c r="E152" s="241">
        <f t="shared" si="7"/>
        <v>0</v>
      </c>
    </row>
    <row r="153" spans="1:5" ht="12.75" customHeight="1" thickBot="1" x14ac:dyDescent="0.25">
      <c r="A153" s="238" t="s">
        <v>15</v>
      </c>
      <c r="B153" s="61" t="s">
        <v>363</v>
      </c>
      <c r="C153" s="247"/>
      <c r="D153" s="260"/>
      <c r="E153" s="241">
        <f t="shared" si="7"/>
        <v>0</v>
      </c>
    </row>
    <row r="154" spans="1:5" ht="12" customHeight="1" thickBot="1" x14ac:dyDescent="0.25">
      <c r="A154" s="25" t="s">
        <v>16</v>
      </c>
      <c r="B154" s="61" t="s">
        <v>365</v>
      </c>
      <c r="C154" s="248">
        <f>+C129+C133+C140+C146+C152+C153</f>
        <v>135698133</v>
      </c>
      <c r="D154" s="261">
        <f>+D129+D133+D140+D146+D152+D153</f>
        <v>74446610</v>
      </c>
      <c r="E154" s="242">
        <f>+E129+E133+E140+E146+E152+E153</f>
        <v>210144743</v>
      </c>
    </row>
    <row r="155" spans="1:5" ht="15" customHeight="1" thickBot="1" x14ac:dyDescent="0.25">
      <c r="A155" s="209" t="s">
        <v>17</v>
      </c>
      <c r="B155" s="154" t="s">
        <v>364</v>
      </c>
      <c r="C155" s="248">
        <f>+C128+C154</f>
        <v>301440772</v>
      </c>
      <c r="D155" s="261">
        <f>+D128+D154</f>
        <v>289590608</v>
      </c>
      <c r="E155" s="242">
        <f>+E128+E154</f>
        <v>591031380</v>
      </c>
    </row>
    <row r="156" spans="1:5" ht="13.5" thickBot="1" x14ac:dyDescent="0.25">
      <c r="A156" s="157"/>
      <c r="B156" s="158"/>
      <c r="C156" s="159"/>
      <c r="D156" s="159"/>
      <c r="E156" s="159"/>
    </row>
    <row r="157" spans="1:5" ht="15" customHeight="1" thickBot="1" x14ac:dyDescent="0.25">
      <c r="A157" s="100" t="s">
        <v>400</v>
      </c>
      <c r="B157" s="101"/>
      <c r="C157" s="294">
        <v>15</v>
      </c>
      <c r="D157" s="294">
        <v>0</v>
      </c>
      <c r="E157" s="310">
        <f>C157+D157</f>
        <v>15</v>
      </c>
    </row>
    <row r="158" spans="1:5" ht="14.25" customHeight="1" thickBot="1" x14ac:dyDescent="0.25">
      <c r="A158" s="100" t="s">
        <v>123</v>
      </c>
      <c r="B158" s="101"/>
      <c r="C158" s="294">
        <v>15</v>
      </c>
      <c r="D158" s="294">
        <v>-5</v>
      </c>
      <c r="E158" s="310">
        <f>C158+D158</f>
        <v>10</v>
      </c>
    </row>
  </sheetData>
  <sheetProtection formatCells="0"/>
  <mergeCells count="4">
    <mergeCell ref="B2:D2"/>
    <mergeCell ref="B3:D3"/>
    <mergeCell ref="A7:E7"/>
    <mergeCell ref="A92:E92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3" orientation="portrait" verticalDpi="300" r:id="rId1"/>
  <headerFooter alignWithMargins="0"/>
  <rowBreaks count="2" manualBreakCount="2">
    <brk id="69" max="16383" man="1"/>
    <brk id="90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370B5-E9C0-4A16-A566-8E42ADE4375A}">
  <sheetPr>
    <tabColor rgb="FF92D050"/>
  </sheetPr>
  <dimension ref="A1:K158"/>
  <sheetViews>
    <sheetView view="pageLayout" zoomScaleNormal="130" zoomScaleSheetLayoutView="100" workbookViewId="0">
      <selection activeCell="E1" sqref="E1"/>
    </sheetView>
  </sheetViews>
  <sheetFormatPr defaultRowHeight="12.75" x14ac:dyDescent="0.2"/>
  <cols>
    <col min="1" max="1" width="16.1640625" style="160" customWidth="1"/>
    <col min="2" max="2" width="62" style="161" customWidth="1"/>
    <col min="3" max="3" width="14.1640625" style="162" customWidth="1"/>
    <col min="4" max="5" width="14.1640625" style="2" customWidth="1"/>
    <col min="6" max="16384" width="9.33203125" style="2"/>
  </cols>
  <sheetData>
    <row r="1" spans="1:5" s="1" customFormat="1" ht="16.5" customHeight="1" thickBot="1" x14ac:dyDescent="0.25">
      <c r="A1" s="84"/>
      <c r="B1" s="86"/>
      <c r="E1" s="285" t="s">
        <v>476</v>
      </c>
    </row>
    <row r="2" spans="1:5" s="53" customFormat="1" ht="21" customHeight="1" thickBot="1" x14ac:dyDescent="0.25">
      <c r="A2" s="286" t="s">
        <v>44</v>
      </c>
      <c r="B2" s="369" t="s">
        <v>494</v>
      </c>
      <c r="C2" s="369"/>
      <c r="D2" s="369"/>
      <c r="E2" s="287" t="s">
        <v>38</v>
      </c>
    </row>
    <row r="3" spans="1:5" s="53" customFormat="1" ht="24.75" thickBot="1" x14ac:dyDescent="0.25">
      <c r="A3" s="286" t="s">
        <v>121</v>
      </c>
      <c r="B3" s="369" t="s">
        <v>314</v>
      </c>
      <c r="C3" s="369"/>
      <c r="D3" s="369"/>
      <c r="E3" s="288" t="s">
        <v>42</v>
      </c>
    </row>
    <row r="4" spans="1:5" s="54" customFormat="1" ht="15.95" customHeight="1" thickBot="1" x14ac:dyDescent="0.3">
      <c r="A4" s="87"/>
      <c r="B4" s="87"/>
      <c r="C4" s="88"/>
      <c r="E4" s="88" t="str">
        <f>'5.1.1. sz. mell'!E4</f>
        <v>Forintban!</v>
      </c>
    </row>
    <row r="5" spans="1:5" ht="36.75" thickBot="1" x14ac:dyDescent="0.25">
      <c r="A5" s="174" t="s">
        <v>122</v>
      </c>
      <c r="B5" s="89" t="s">
        <v>489</v>
      </c>
      <c r="C5" s="324" t="s">
        <v>413</v>
      </c>
      <c r="D5" s="325" t="s">
        <v>471</v>
      </c>
      <c r="E5" s="326" t="s">
        <v>497</v>
      </c>
    </row>
    <row r="6" spans="1:5" s="50" customFormat="1" ht="12.95" customHeight="1" thickBot="1" x14ac:dyDescent="0.25">
      <c r="A6" s="78" t="s">
        <v>379</v>
      </c>
      <c r="B6" s="79" t="s">
        <v>380</v>
      </c>
      <c r="C6" s="79" t="s">
        <v>381</v>
      </c>
      <c r="D6" s="289" t="s">
        <v>383</v>
      </c>
      <c r="E6" s="338" t="s">
        <v>487</v>
      </c>
    </row>
    <row r="7" spans="1:5" s="50" customFormat="1" ht="15.95" customHeight="1" thickBot="1" x14ac:dyDescent="0.25">
      <c r="A7" s="366" t="s">
        <v>39</v>
      </c>
      <c r="B7" s="367"/>
      <c r="C7" s="367"/>
      <c r="D7" s="367"/>
      <c r="E7" s="368"/>
    </row>
    <row r="8" spans="1:5" s="50" customFormat="1" ht="12" customHeight="1" thickBot="1" x14ac:dyDescent="0.25">
      <c r="A8" s="25" t="s">
        <v>7</v>
      </c>
      <c r="B8" s="19" t="s">
        <v>145</v>
      </c>
      <c r="C8" s="167">
        <f>+C9+C10+C11+C12+C13+C14</f>
        <v>0</v>
      </c>
      <c r="D8" s="254">
        <f>+D9+D10+D11+D12+D13+D14</f>
        <v>0</v>
      </c>
      <c r="E8" s="103">
        <f>+E9+E10+E11+E12+E13+E14</f>
        <v>0</v>
      </c>
    </row>
    <row r="9" spans="1:5" s="55" customFormat="1" ht="12" customHeight="1" x14ac:dyDescent="0.2">
      <c r="A9" s="198" t="s">
        <v>63</v>
      </c>
      <c r="B9" s="181" t="s">
        <v>146</v>
      </c>
      <c r="C9" s="169"/>
      <c r="D9" s="255"/>
      <c r="E9" s="211">
        <f t="shared" ref="E9:E14" si="0">C9+D9</f>
        <v>0</v>
      </c>
    </row>
    <row r="10" spans="1:5" s="56" customFormat="1" ht="12" customHeight="1" x14ac:dyDescent="0.2">
      <c r="A10" s="199" t="s">
        <v>64</v>
      </c>
      <c r="B10" s="182" t="s">
        <v>147</v>
      </c>
      <c r="C10" s="168"/>
      <c r="D10" s="256"/>
      <c r="E10" s="303">
        <f t="shared" si="0"/>
        <v>0</v>
      </c>
    </row>
    <row r="11" spans="1:5" s="56" customFormat="1" ht="12" customHeight="1" x14ac:dyDescent="0.2">
      <c r="A11" s="199" t="s">
        <v>65</v>
      </c>
      <c r="B11" s="182" t="s">
        <v>148</v>
      </c>
      <c r="C11" s="168"/>
      <c r="D11" s="256"/>
      <c r="E11" s="303">
        <f t="shared" si="0"/>
        <v>0</v>
      </c>
    </row>
    <row r="12" spans="1:5" s="56" customFormat="1" ht="12" customHeight="1" x14ac:dyDescent="0.2">
      <c r="A12" s="199" t="s">
        <v>66</v>
      </c>
      <c r="B12" s="182" t="s">
        <v>149</v>
      </c>
      <c r="C12" s="168"/>
      <c r="D12" s="256"/>
      <c r="E12" s="303">
        <f t="shared" si="0"/>
        <v>0</v>
      </c>
    </row>
    <row r="13" spans="1:5" s="56" customFormat="1" ht="12" customHeight="1" x14ac:dyDescent="0.2">
      <c r="A13" s="199" t="s">
        <v>83</v>
      </c>
      <c r="B13" s="182" t="s">
        <v>387</v>
      </c>
      <c r="C13" s="168"/>
      <c r="D13" s="256"/>
      <c r="E13" s="303">
        <f t="shared" si="0"/>
        <v>0</v>
      </c>
    </row>
    <row r="14" spans="1:5" s="55" customFormat="1" ht="12" customHeight="1" thickBot="1" x14ac:dyDescent="0.25">
      <c r="A14" s="200" t="s">
        <v>67</v>
      </c>
      <c r="B14" s="183" t="s">
        <v>325</v>
      </c>
      <c r="C14" s="168"/>
      <c r="D14" s="256"/>
      <c r="E14" s="303">
        <f t="shared" si="0"/>
        <v>0</v>
      </c>
    </row>
    <row r="15" spans="1:5" s="55" customFormat="1" ht="12" customHeight="1" thickBot="1" x14ac:dyDescent="0.25">
      <c r="A15" s="25" t="s">
        <v>8</v>
      </c>
      <c r="B15" s="104" t="s">
        <v>150</v>
      </c>
      <c r="C15" s="167">
        <f>+C16+C17+C18+C19+C20</f>
        <v>0</v>
      </c>
      <c r="D15" s="254">
        <f>+D16+D17+D18+D19+D20</f>
        <v>0</v>
      </c>
      <c r="E15" s="103">
        <f>+E16+E17+E18+E19+E20</f>
        <v>0</v>
      </c>
    </row>
    <row r="16" spans="1:5" s="55" customFormat="1" ht="12" customHeight="1" x14ac:dyDescent="0.2">
      <c r="A16" s="198" t="s">
        <v>69</v>
      </c>
      <c r="B16" s="181" t="s">
        <v>151</v>
      </c>
      <c r="C16" s="169"/>
      <c r="D16" s="255"/>
      <c r="E16" s="211">
        <f t="shared" ref="E16:E21" si="1">C16+D16</f>
        <v>0</v>
      </c>
    </row>
    <row r="17" spans="1:5" s="55" customFormat="1" ht="12" customHeight="1" x14ac:dyDescent="0.2">
      <c r="A17" s="199" t="s">
        <v>70</v>
      </c>
      <c r="B17" s="182" t="s">
        <v>152</v>
      </c>
      <c r="C17" s="168"/>
      <c r="D17" s="256"/>
      <c r="E17" s="303">
        <f t="shared" si="1"/>
        <v>0</v>
      </c>
    </row>
    <row r="18" spans="1:5" s="55" customFormat="1" ht="12" customHeight="1" x14ac:dyDescent="0.2">
      <c r="A18" s="199" t="s">
        <v>71</v>
      </c>
      <c r="B18" s="182" t="s">
        <v>316</v>
      </c>
      <c r="C18" s="168"/>
      <c r="D18" s="256"/>
      <c r="E18" s="303">
        <f t="shared" si="1"/>
        <v>0</v>
      </c>
    </row>
    <row r="19" spans="1:5" s="55" customFormat="1" ht="12" customHeight="1" x14ac:dyDescent="0.2">
      <c r="A19" s="199" t="s">
        <v>72</v>
      </c>
      <c r="B19" s="182" t="s">
        <v>317</v>
      </c>
      <c r="C19" s="168"/>
      <c r="D19" s="256"/>
      <c r="E19" s="303">
        <f t="shared" si="1"/>
        <v>0</v>
      </c>
    </row>
    <row r="20" spans="1:5" s="55" customFormat="1" ht="12" customHeight="1" x14ac:dyDescent="0.2">
      <c r="A20" s="199" t="s">
        <v>73</v>
      </c>
      <c r="B20" s="182" t="s">
        <v>153</v>
      </c>
      <c r="C20" s="168"/>
      <c r="D20" s="256"/>
      <c r="E20" s="303">
        <f t="shared" si="1"/>
        <v>0</v>
      </c>
    </row>
    <row r="21" spans="1:5" s="56" customFormat="1" ht="12" customHeight="1" thickBot="1" x14ac:dyDescent="0.25">
      <c r="A21" s="200" t="s">
        <v>79</v>
      </c>
      <c r="B21" s="183" t="s">
        <v>154</v>
      </c>
      <c r="C21" s="170"/>
      <c r="D21" s="257"/>
      <c r="E21" s="304">
        <f t="shared" si="1"/>
        <v>0</v>
      </c>
    </row>
    <row r="22" spans="1:5" s="56" customFormat="1" ht="12" customHeight="1" thickBot="1" x14ac:dyDescent="0.25">
      <c r="A22" s="25" t="s">
        <v>9</v>
      </c>
      <c r="B22" s="19" t="s">
        <v>155</v>
      </c>
      <c r="C22" s="167">
        <f>+C23+C24+C25+C26+C27</f>
        <v>0</v>
      </c>
      <c r="D22" s="254">
        <f>+D23+D24+D25+D26+D27</f>
        <v>0</v>
      </c>
      <c r="E22" s="103">
        <f>+E23+E24+E25+E26+E27</f>
        <v>0</v>
      </c>
    </row>
    <row r="23" spans="1:5" s="56" customFormat="1" ht="12" customHeight="1" x14ac:dyDescent="0.2">
      <c r="A23" s="198" t="s">
        <v>52</v>
      </c>
      <c r="B23" s="181" t="s">
        <v>156</v>
      </c>
      <c r="C23" s="169"/>
      <c r="D23" s="255"/>
      <c r="E23" s="211">
        <f t="shared" ref="E23:E64" si="2">C23+D23</f>
        <v>0</v>
      </c>
    </row>
    <row r="24" spans="1:5" s="55" customFormat="1" ht="12" customHeight="1" x14ac:dyDescent="0.2">
      <c r="A24" s="199" t="s">
        <v>53</v>
      </c>
      <c r="B24" s="182" t="s">
        <v>157</v>
      </c>
      <c r="C24" s="168"/>
      <c r="D24" s="256"/>
      <c r="E24" s="303">
        <f t="shared" si="2"/>
        <v>0</v>
      </c>
    </row>
    <row r="25" spans="1:5" s="56" customFormat="1" ht="12" customHeight="1" x14ac:dyDescent="0.2">
      <c r="A25" s="199" t="s">
        <v>54</v>
      </c>
      <c r="B25" s="182" t="s">
        <v>318</v>
      </c>
      <c r="C25" s="168"/>
      <c r="D25" s="256"/>
      <c r="E25" s="303">
        <f t="shared" si="2"/>
        <v>0</v>
      </c>
    </row>
    <row r="26" spans="1:5" s="56" customFormat="1" ht="12" customHeight="1" x14ac:dyDescent="0.2">
      <c r="A26" s="199" t="s">
        <v>55</v>
      </c>
      <c r="B26" s="182" t="s">
        <v>319</v>
      </c>
      <c r="C26" s="168"/>
      <c r="D26" s="256"/>
      <c r="E26" s="303">
        <f t="shared" si="2"/>
        <v>0</v>
      </c>
    </row>
    <row r="27" spans="1:5" s="56" customFormat="1" ht="12" customHeight="1" x14ac:dyDescent="0.2">
      <c r="A27" s="199" t="s">
        <v>96</v>
      </c>
      <c r="B27" s="182" t="s">
        <v>158</v>
      </c>
      <c r="C27" s="168"/>
      <c r="D27" s="256"/>
      <c r="E27" s="303">
        <f t="shared" si="2"/>
        <v>0</v>
      </c>
    </row>
    <row r="28" spans="1:5" s="56" customFormat="1" ht="12" customHeight="1" thickBot="1" x14ac:dyDescent="0.25">
      <c r="A28" s="200" t="s">
        <v>97</v>
      </c>
      <c r="B28" s="183" t="s">
        <v>159</v>
      </c>
      <c r="C28" s="170"/>
      <c r="D28" s="257"/>
      <c r="E28" s="304">
        <f t="shared" si="2"/>
        <v>0</v>
      </c>
    </row>
    <row r="29" spans="1:5" s="56" customFormat="1" ht="12" customHeight="1" thickBot="1" x14ac:dyDescent="0.25">
      <c r="A29" s="25" t="s">
        <v>98</v>
      </c>
      <c r="B29" s="19" t="s">
        <v>468</v>
      </c>
      <c r="C29" s="173">
        <f>+C30+C31+C32+C33+C34+C35+C36</f>
        <v>0</v>
      </c>
      <c r="D29" s="173">
        <f>+D30+D31+D32+D33+D34+D35+D36</f>
        <v>0</v>
      </c>
      <c r="E29" s="210">
        <f>+E30+E31+E32+E33+E34+E35+E36</f>
        <v>0</v>
      </c>
    </row>
    <row r="30" spans="1:5" s="56" customFormat="1" ht="12" customHeight="1" x14ac:dyDescent="0.2">
      <c r="A30" s="198" t="s">
        <v>160</v>
      </c>
      <c r="B30" s="181" t="s">
        <v>461</v>
      </c>
      <c r="C30" s="169"/>
      <c r="D30" s="169"/>
      <c r="E30" s="211">
        <f t="shared" si="2"/>
        <v>0</v>
      </c>
    </row>
    <row r="31" spans="1:5" s="56" customFormat="1" ht="12" customHeight="1" x14ac:dyDescent="0.2">
      <c r="A31" s="199" t="s">
        <v>161</v>
      </c>
      <c r="B31" s="182" t="s">
        <v>462</v>
      </c>
      <c r="C31" s="168"/>
      <c r="D31" s="168"/>
      <c r="E31" s="303">
        <f t="shared" si="2"/>
        <v>0</v>
      </c>
    </row>
    <row r="32" spans="1:5" s="56" customFormat="1" ht="12" customHeight="1" x14ac:dyDescent="0.2">
      <c r="A32" s="199" t="s">
        <v>162</v>
      </c>
      <c r="B32" s="182" t="s">
        <v>463</v>
      </c>
      <c r="C32" s="168"/>
      <c r="D32" s="168"/>
      <c r="E32" s="303">
        <f t="shared" si="2"/>
        <v>0</v>
      </c>
    </row>
    <row r="33" spans="1:5" s="56" customFormat="1" ht="12" customHeight="1" x14ac:dyDescent="0.2">
      <c r="A33" s="199" t="s">
        <v>163</v>
      </c>
      <c r="B33" s="182" t="s">
        <v>464</v>
      </c>
      <c r="C33" s="168"/>
      <c r="D33" s="168"/>
      <c r="E33" s="303">
        <f t="shared" si="2"/>
        <v>0</v>
      </c>
    </row>
    <row r="34" spans="1:5" s="56" customFormat="1" ht="12" customHeight="1" x14ac:dyDescent="0.2">
      <c r="A34" s="199" t="s">
        <v>465</v>
      </c>
      <c r="B34" s="182" t="s">
        <v>164</v>
      </c>
      <c r="C34" s="168"/>
      <c r="D34" s="168"/>
      <c r="E34" s="303">
        <f t="shared" si="2"/>
        <v>0</v>
      </c>
    </row>
    <row r="35" spans="1:5" s="56" customFormat="1" ht="12" customHeight="1" x14ac:dyDescent="0.2">
      <c r="A35" s="199" t="s">
        <v>466</v>
      </c>
      <c r="B35" s="182" t="s">
        <v>165</v>
      </c>
      <c r="C35" s="168"/>
      <c r="D35" s="168"/>
      <c r="E35" s="303">
        <f t="shared" si="2"/>
        <v>0</v>
      </c>
    </row>
    <row r="36" spans="1:5" s="56" customFormat="1" ht="12" customHeight="1" thickBot="1" x14ac:dyDescent="0.25">
      <c r="A36" s="200" t="s">
        <v>467</v>
      </c>
      <c r="B36" s="183" t="s">
        <v>166</v>
      </c>
      <c r="C36" s="170"/>
      <c r="D36" s="170"/>
      <c r="E36" s="304">
        <f t="shared" si="2"/>
        <v>0</v>
      </c>
    </row>
    <row r="37" spans="1:5" s="56" customFormat="1" ht="12" customHeight="1" thickBot="1" x14ac:dyDescent="0.25">
      <c r="A37" s="25" t="s">
        <v>11</v>
      </c>
      <c r="B37" s="19" t="s">
        <v>326</v>
      </c>
      <c r="C37" s="167">
        <f>SUM(C38:C48)</f>
        <v>0</v>
      </c>
      <c r="D37" s="254">
        <f>SUM(D38:D48)</f>
        <v>0</v>
      </c>
      <c r="E37" s="103">
        <f>SUM(E38:E48)</f>
        <v>0</v>
      </c>
    </row>
    <row r="38" spans="1:5" s="56" customFormat="1" ht="12" customHeight="1" x14ac:dyDescent="0.2">
      <c r="A38" s="198" t="s">
        <v>56</v>
      </c>
      <c r="B38" s="181" t="s">
        <v>169</v>
      </c>
      <c r="C38" s="169"/>
      <c r="D38" s="255"/>
      <c r="E38" s="211">
        <f t="shared" si="2"/>
        <v>0</v>
      </c>
    </row>
    <row r="39" spans="1:5" s="56" customFormat="1" ht="12" customHeight="1" x14ac:dyDescent="0.2">
      <c r="A39" s="199" t="s">
        <v>57</v>
      </c>
      <c r="B39" s="182" t="s">
        <v>170</v>
      </c>
      <c r="C39" s="168"/>
      <c r="D39" s="256"/>
      <c r="E39" s="303">
        <f t="shared" si="2"/>
        <v>0</v>
      </c>
    </row>
    <row r="40" spans="1:5" s="56" customFormat="1" ht="12" customHeight="1" x14ac:dyDescent="0.2">
      <c r="A40" s="199" t="s">
        <v>58</v>
      </c>
      <c r="B40" s="182" t="s">
        <v>171</v>
      </c>
      <c r="C40" s="168"/>
      <c r="D40" s="256"/>
      <c r="E40" s="303">
        <f t="shared" si="2"/>
        <v>0</v>
      </c>
    </row>
    <row r="41" spans="1:5" s="56" customFormat="1" ht="12" customHeight="1" x14ac:dyDescent="0.2">
      <c r="A41" s="199" t="s">
        <v>100</v>
      </c>
      <c r="B41" s="182" t="s">
        <v>172</v>
      </c>
      <c r="C41" s="168"/>
      <c r="D41" s="256"/>
      <c r="E41" s="303">
        <f t="shared" si="2"/>
        <v>0</v>
      </c>
    </row>
    <row r="42" spans="1:5" s="56" customFormat="1" ht="12" customHeight="1" x14ac:dyDescent="0.2">
      <c r="A42" s="199" t="s">
        <v>101</v>
      </c>
      <c r="B42" s="182" t="s">
        <v>173</v>
      </c>
      <c r="C42" s="168"/>
      <c r="D42" s="256"/>
      <c r="E42" s="303">
        <f t="shared" si="2"/>
        <v>0</v>
      </c>
    </row>
    <row r="43" spans="1:5" s="56" customFormat="1" ht="12" customHeight="1" x14ac:dyDescent="0.2">
      <c r="A43" s="199" t="s">
        <v>102</v>
      </c>
      <c r="B43" s="182" t="s">
        <v>174</v>
      </c>
      <c r="C43" s="168"/>
      <c r="D43" s="256"/>
      <c r="E43" s="303">
        <f t="shared" si="2"/>
        <v>0</v>
      </c>
    </row>
    <row r="44" spans="1:5" s="56" customFormat="1" ht="12" customHeight="1" x14ac:dyDescent="0.2">
      <c r="A44" s="199" t="s">
        <v>103</v>
      </c>
      <c r="B44" s="182" t="s">
        <v>175</v>
      </c>
      <c r="C44" s="168"/>
      <c r="D44" s="256"/>
      <c r="E44" s="303">
        <f t="shared" si="2"/>
        <v>0</v>
      </c>
    </row>
    <row r="45" spans="1:5" s="56" customFormat="1" ht="12" customHeight="1" x14ac:dyDescent="0.2">
      <c r="A45" s="199" t="s">
        <v>104</v>
      </c>
      <c r="B45" s="182" t="s">
        <v>176</v>
      </c>
      <c r="C45" s="168"/>
      <c r="D45" s="256"/>
      <c r="E45" s="303">
        <f t="shared" si="2"/>
        <v>0</v>
      </c>
    </row>
    <row r="46" spans="1:5" s="56" customFormat="1" ht="12" customHeight="1" x14ac:dyDescent="0.2">
      <c r="A46" s="199" t="s">
        <v>167</v>
      </c>
      <c r="B46" s="182" t="s">
        <v>177</v>
      </c>
      <c r="C46" s="171"/>
      <c r="D46" s="290"/>
      <c r="E46" s="305">
        <f t="shared" si="2"/>
        <v>0</v>
      </c>
    </row>
    <row r="47" spans="1:5" s="56" customFormat="1" ht="12" customHeight="1" x14ac:dyDescent="0.2">
      <c r="A47" s="200" t="s">
        <v>168</v>
      </c>
      <c r="B47" s="183" t="s">
        <v>328</v>
      </c>
      <c r="C47" s="172"/>
      <c r="D47" s="291"/>
      <c r="E47" s="306">
        <f t="shared" si="2"/>
        <v>0</v>
      </c>
    </row>
    <row r="48" spans="1:5" s="56" customFormat="1" ht="12" customHeight="1" thickBot="1" x14ac:dyDescent="0.25">
      <c r="A48" s="200" t="s">
        <v>327</v>
      </c>
      <c r="B48" s="183" t="s">
        <v>178</v>
      </c>
      <c r="C48" s="172"/>
      <c r="D48" s="291"/>
      <c r="E48" s="306">
        <f t="shared" si="2"/>
        <v>0</v>
      </c>
    </row>
    <row r="49" spans="1:5" s="56" customFormat="1" ht="12" customHeight="1" thickBot="1" x14ac:dyDescent="0.25">
      <c r="A49" s="25" t="s">
        <v>12</v>
      </c>
      <c r="B49" s="19" t="s">
        <v>179</v>
      </c>
      <c r="C49" s="167">
        <f>SUM(C50:C54)</f>
        <v>0</v>
      </c>
      <c r="D49" s="254">
        <f>SUM(D50:D54)</f>
        <v>0</v>
      </c>
      <c r="E49" s="103">
        <f>SUM(E50:E54)</f>
        <v>0</v>
      </c>
    </row>
    <row r="50" spans="1:5" s="56" customFormat="1" ht="12" customHeight="1" x14ac:dyDescent="0.2">
      <c r="A50" s="198" t="s">
        <v>59</v>
      </c>
      <c r="B50" s="181" t="s">
        <v>183</v>
      </c>
      <c r="C50" s="223"/>
      <c r="D50" s="292"/>
      <c r="E50" s="307">
        <f t="shared" si="2"/>
        <v>0</v>
      </c>
    </row>
    <row r="51" spans="1:5" s="56" customFormat="1" ht="12" customHeight="1" x14ac:dyDescent="0.2">
      <c r="A51" s="199" t="s">
        <v>60</v>
      </c>
      <c r="B51" s="182" t="s">
        <v>184</v>
      </c>
      <c r="C51" s="171"/>
      <c r="D51" s="290"/>
      <c r="E51" s="305">
        <f t="shared" si="2"/>
        <v>0</v>
      </c>
    </row>
    <row r="52" spans="1:5" s="56" customFormat="1" ht="12" customHeight="1" x14ac:dyDescent="0.2">
      <c r="A52" s="199" t="s">
        <v>180</v>
      </c>
      <c r="B52" s="182" t="s">
        <v>185</v>
      </c>
      <c r="C52" s="171"/>
      <c r="D52" s="290"/>
      <c r="E52" s="305">
        <f t="shared" si="2"/>
        <v>0</v>
      </c>
    </row>
    <row r="53" spans="1:5" s="56" customFormat="1" ht="12" customHeight="1" x14ac:dyDescent="0.2">
      <c r="A53" s="199" t="s">
        <v>181</v>
      </c>
      <c r="B53" s="182" t="s">
        <v>186</v>
      </c>
      <c r="C53" s="171"/>
      <c r="D53" s="290"/>
      <c r="E53" s="305">
        <f t="shared" si="2"/>
        <v>0</v>
      </c>
    </row>
    <row r="54" spans="1:5" s="56" customFormat="1" ht="12" customHeight="1" thickBot="1" x14ac:dyDescent="0.25">
      <c r="A54" s="200" t="s">
        <v>182</v>
      </c>
      <c r="B54" s="183" t="s">
        <v>187</v>
      </c>
      <c r="C54" s="172"/>
      <c r="D54" s="291"/>
      <c r="E54" s="306">
        <f t="shared" si="2"/>
        <v>0</v>
      </c>
    </row>
    <row r="55" spans="1:5" s="56" customFormat="1" ht="12" customHeight="1" thickBot="1" x14ac:dyDescent="0.25">
      <c r="A55" s="25" t="s">
        <v>105</v>
      </c>
      <c r="B55" s="19" t="s">
        <v>188</v>
      </c>
      <c r="C55" s="167">
        <f>SUM(C56:C58)</f>
        <v>0</v>
      </c>
      <c r="D55" s="254">
        <f>SUM(D56:D58)</f>
        <v>0</v>
      </c>
      <c r="E55" s="103">
        <f>SUM(E56:E58)</f>
        <v>0</v>
      </c>
    </row>
    <row r="56" spans="1:5" s="56" customFormat="1" ht="12" customHeight="1" x14ac:dyDescent="0.2">
      <c r="A56" s="198" t="s">
        <v>61</v>
      </c>
      <c r="B56" s="181" t="s">
        <v>189</v>
      </c>
      <c r="C56" s="169"/>
      <c r="D56" s="255"/>
      <c r="E56" s="211">
        <f t="shared" si="2"/>
        <v>0</v>
      </c>
    </row>
    <row r="57" spans="1:5" s="56" customFormat="1" ht="12" customHeight="1" x14ac:dyDescent="0.2">
      <c r="A57" s="199" t="s">
        <v>62</v>
      </c>
      <c r="B57" s="182" t="s">
        <v>320</v>
      </c>
      <c r="C57" s="168"/>
      <c r="D57" s="256"/>
      <c r="E57" s="303">
        <f t="shared" si="2"/>
        <v>0</v>
      </c>
    </row>
    <row r="58" spans="1:5" s="56" customFormat="1" ht="12" customHeight="1" x14ac:dyDescent="0.2">
      <c r="A58" s="199" t="s">
        <v>192</v>
      </c>
      <c r="B58" s="182" t="s">
        <v>190</v>
      </c>
      <c r="C58" s="168"/>
      <c r="D58" s="256"/>
      <c r="E58" s="303">
        <f t="shared" si="2"/>
        <v>0</v>
      </c>
    </row>
    <row r="59" spans="1:5" s="56" customFormat="1" ht="12" customHeight="1" thickBot="1" x14ac:dyDescent="0.25">
      <c r="A59" s="200" t="s">
        <v>193</v>
      </c>
      <c r="B59" s="183" t="s">
        <v>191</v>
      </c>
      <c r="C59" s="170"/>
      <c r="D59" s="257"/>
      <c r="E59" s="304">
        <f t="shared" si="2"/>
        <v>0</v>
      </c>
    </row>
    <row r="60" spans="1:5" s="56" customFormat="1" ht="12" customHeight="1" thickBot="1" x14ac:dyDescent="0.25">
      <c r="A60" s="25" t="s">
        <v>14</v>
      </c>
      <c r="B60" s="104" t="s">
        <v>194</v>
      </c>
      <c r="C60" s="167">
        <f>SUM(C61:C63)</f>
        <v>0</v>
      </c>
      <c r="D60" s="254">
        <f>SUM(D61:D63)</f>
        <v>0</v>
      </c>
      <c r="E60" s="103">
        <f>SUM(E61:E63)</f>
        <v>0</v>
      </c>
    </row>
    <row r="61" spans="1:5" s="56" customFormat="1" ht="12" customHeight="1" x14ac:dyDescent="0.2">
      <c r="A61" s="198" t="s">
        <v>106</v>
      </c>
      <c r="B61" s="181" t="s">
        <v>196</v>
      </c>
      <c r="C61" s="171"/>
      <c r="D61" s="290"/>
      <c r="E61" s="305">
        <f t="shared" si="2"/>
        <v>0</v>
      </c>
    </row>
    <row r="62" spans="1:5" s="56" customFormat="1" ht="12" customHeight="1" x14ac:dyDescent="0.2">
      <c r="A62" s="199" t="s">
        <v>107</v>
      </c>
      <c r="B62" s="182" t="s">
        <v>321</v>
      </c>
      <c r="C62" s="171"/>
      <c r="D62" s="290"/>
      <c r="E62" s="305">
        <f t="shared" si="2"/>
        <v>0</v>
      </c>
    </row>
    <row r="63" spans="1:5" s="56" customFormat="1" ht="12" customHeight="1" x14ac:dyDescent="0.2">
      <c r="A63" s="199" t="s">
        <v>127</v>
      </c>
      <c r="B63" s="182" t="s">
        <v>197</v>
      </c>
      <c r="C63" s="171"/>
      <c r="D63" s="290"/>
      <c r="E63" s="305">
        <f t="shared" si="2"/>
        <v>0</v>
      </c>
    </row>
    <row r="64" spans="1:5" s="56" customFormat="1" ht="12" customHeight="1" thickBot="1" x14ac:dyDescent="0.25">
      <c r="A64" s="200" t="s">
        <v>195</v>
      </c>
      <c r="B64" s="183" t="s">
        <v>198</v>
      </c>
      <c r="C64" s="171"/>
      <c r="D64" s="290"/>
      <c r="E64" s="305">
        <f t="shared" si="2"/>
        <v>0</v>
      </c>
    </row>
    <row r="65" spans="1:5" s="56" customFormat="1" ht="12" customHeight="1" thickBot="1" x14ac:dyDescent="0.25">
      <c r="A65" s="25" t="s">
        <v>15</v>
      </c>
      <c r="B65" s="19" t="s">
        <v>199</v>
      </c>
      <c r="C65" s="173">
        <f>+C8+C15+C22+C29+C37+C49+C55+C60</f>
        <v>0</v>
      </c>
      <c r="D65" s="258">
        <f>+D8+D15+D22+D29+D37+D49+D55+D60</f>
        <v>0</v>
      </c>
      <c r="E65" s="210">
        <f>+E8+E15+E22+E29+E37+E49+E55+E60</f>
        <v>0</v>
      </c>
    </row>
    <row r="66" spans="1:5" s="56" customFormat="1" ht="12" customHeight="1" thickBot="1" x14ac:dyDescent="0.2">
      <c r="A66" s="201" t="s">
        <v>290</v>
      </c>
      <c r="B66" s="104" t="s">
        <v>201</v>
      </c>
      <c r="C66" s="167">
        <f>SUM(C67:C69)</f>
        <v>0</v>
      </c>
      <c r="D66" s="254">
        <f>SUM(D67:D69)</f>
        <v>0</v>
      </c>
      <c r="E66" s="103">
        <f>SUM(E67:E69)</f>
        <v>0</v>
      </c>
    </row>
    <row r="67" spans="1:5" s="56" customFormat="1" ht="12" customHeight="1" x14ac:dyDescent="0.2">
      <c r="A67" s="198" t="s">
        <v>232</v>
      </c>
      <c r="B67" s="181" t="s">
        <v>202</v>
      </c>
      <c r="C67" s="171"/>
      <c r="D67" s="290"/>
      <c r="E67" s="305">
        <f>C67+D67</f>
        <v>0</v>
      </c>
    </row>
    <row r="68" spans="1:5" s="56" customFormat="1" ht="12" customHeight="1" x14ac:dyDescent="0.2">
      <c r="A68" s="199" t="s">
        <v>241</v>
      </c>
      <c r="B68" s="182" t="s">
        <v>203</v>
      </c>
      <c r="C68" s="171"/>
      <c r="D68" s="290"/>
      <c r="E68" s="305">
        <f>C68+D68</f>
        <v>0</v>
      </c>
    </row>
    <row r="69" spans="1:5" s="56" customFormat="1" ht="12" customHeight="1" thickBot="1" x14ac:dyDescent="0.25">
      <c r="A69" s="200" t="s">
        <v>242</v>
      </c>
      <c r="B69" s="184" t="s">
        <v>204</v>
      </c>
      <c r="C69" s="171"/>
      <c r="D69" s="293"/>
      <c r="E69" s="305">
        <f>C69+D69</f>
        <v>0</v>
      </c>
    </row>
    <row r="70" spans="1:5" s="56" customFormat="1" ht="12" customHeight="1" thickBot="1" x14ac:dyDescent="0.2">
      <c r="A70" s="201" t="s">
        <v>205</v>
      </c>
      <c r="B70" s="104" t="s">
        <v>206</v>
      </c>
      <c r="C70" s="167">
        <f>SUM(C71:C74)</f>
        <v>0</v>
      </c>
      <c r="D70" s="167">
        <f>SUM(D71:D74)</f>
        <v>0</v>
      </c>
      <c r="E70" s="103">
        <f>SUM(E71:E74)</f>
        <v>0</v>
      </c>
    </row>
    <row r="71" spans="1:5" s="56" customFormat="1" ht="12" customHeight="1" x14ac:dyDescent="0.2">
      <c r="A71" s="198" t="s">
        <v>84</v>
      </c>
      <c r="B71" s="181" t="s">
        <v>207</v>
      </c>
      <c r="C71" s="171"/>
      <c r="D71" s="171"/>
      <c r="E71" s="305">
        <f>C71+D71</f>
        <v>0</v>
      </c>
    </row>
    <row r="72" spans="1:5" s="56" customFormat="1" ht="12" customHeight="1" x14ac:dyDescent="0.2">
      <c r="A72" s="199" t="s">
        <v>85</v>
      </c>
      <c r="B72" s="182" t="s">
        <v>208</v>
      </c>
      <c r="C72" s="171"/>
      <c r="D72" s="171"/>
      <c r="E72" s="305">
        <f>C72+D72</f>
        <v>0</v>
      </c>
    </row>
    <row r="73" spans="1:5" s="56" customFormat="1" ht="12" customHeight="1" x14ac:dyDescent="0.2">
      <c r="A73" s="199" t="s">
        <v>233</v>
      </c>
      <c r="B73" s="182" t="s">
        <v>209</v>
      </c>
      <c r="C73" s="171"/>
      <c r="D73" s="171"/>
      <c r="E73" s="305">
        <f>C73+D73</f>
        <v>0</v>
      </c>
    </row>
    <row r="74" spans="1:5" s="56" customFormat="1" ht="12" customHeight="1" thickBot="1" x14ac:dyDescent="0.25">
      <c r="A74" s="200" t="s">
        <v>234</v>
      </c>
      <c r="B74" s="183" t="s">
        <v>210</v>
      </c>
      <c r="C74" s="171"/>
      <c r="D74" s="171"/>
      <c r="E74" s="305">
        <f>C74+D74</f>
        <v>0</v>
      </c>
    </row>
    <row r="75" spans="1:5" s="56" customFormat="1" ht="12" customHeight="1" thickBot="1" x14ac:dyDescent="0.2">
      <c r="A75" s="201" t="s">
        <v>211</v>
      </c>
      <c r="B75" s="104" t="s">
        <v>212</v>
      </c>
      <c r="C75" s="167">
        <f>SUM(C76:C77)</f>
        <v>0</v>
      </c>
      <c r="D75" s="167">
        <f>SUM(D76:D77)</f>
        <v>0</v>
      </c>
      <c r="E75" s="103">
        <f>SUM(E76:E77)</f>
        <v>0</v>
      </c>
    </row>
    <row r="76" spans="1:5" s="56" customFormat="1" ht="12" customHeight="1" x14ac:dyDescent="0.2">
      <c r="A76" s="198" t="s">
        <v>235</v>
      </c>
      <c r="B76" s="181" t="s">
        <v>213</v>
      </c>
      <c r="C76" s="171"/>
      <c r="D76" s="171"/>
      <c r="E76" s="305">
        <f>C76+D76</f>
        <v>0</v>
      </c>
    </row>
    <row r="77" spans="1:5" s="56" customFormat="1" ht="12" customHeight="1" thickBot="1" x14ac:dyDescent="0.25">
      <c r="A77" s="200" t="s">
        <v>236</v>
      </c>
      <c r="B77" s="183" t="s">
        <v>214</v>
      </c>
      <c r="C77" s="171"/>
      <c r="D77" s="171"/>
      <c r="E77" s="305">
        <f>C77+D77</f>
        <v>0</v>
      </c>
    </row>
    <row r="78" spans="1:5" s="55" customFormat="1" ht="12" customHeight="1" thickBot="1" x14ac:dyDescent="0.2">
      <c r="A78" s="201" t="s">
        <v>215</v>
      </c>
      <c r="B78" s="104" t="s">
        <v>216</v>
      </c>
      <c r="C78" s="167">
        <f>SUM(C79:C81)</f>
        <v>0</v>
      </c>
      <c r="D78" s="167">
        <f>SUM(D79:D81)</f>
        <v>0</v>
      </c>
      <c r="E78" s="103">
        <f>SUM(E79:E81)</f>
        <v>0</v>
      </c>
    </row>
    <row r="79" spans="1:5" s="56" customFormat="1" ht="12" customHeight="1" x14ac:dyDescent="0.2">
      <c r="A79" s="198" t="s">
        <v>237</v>
      </c>
      <c r="B79" s="181" t="s">
        <v>217</v>
      </c>
      <c r="C79" s="171"/>
      <c r="D79" s="171"/>
      <c r="E79" s="305">
        <f>C79+D79</f>
        <v>0</v>
      </c>
    </row>
    <row r="80" spans="1:5" s="56" customFormat="1" ht="12" customHeight="1" x14ac:dyDescent="0.2">
      <c r="A80" s="199" t="s">
        <v>238</v>
      </c>
      <c r="B80" s="182" t="s">
        <v>218</v>
      </c>
      <c r="C80" s="171"/>
      <c r="D80" s="171"/>
      <c r="E80" s="305">
        <f>C80+D80</f>
        <v>0</v>
      </c>
    </row>
    <row r="81" spans="1:5" s="56" customFormat="1" ht="12" customHeight="1" thickBot="1" x14ac:dyDescent="0.25">
      <c r="A81" s="200" t="s">
        <v>239</v>
      </c>
      <c r="B81" s="183" t="s">
        <v>219</v>
      </c>
      <c r="C81" s="171"/>
      <c r="D81" s="171"/>
      <c r="E81" s="305">
        <f>C81+D81</f>
        <v>0</v>
      </c>
    </row>
    <row r="82" spans="1:5" s="56" customFormat="1" ht="12" customHeight="1" thickBot="1" x14ac:dyDescent="0.2">
      <c r="A82" s="201" t="s">
        <v>220</v>
      </c>
      <c r="B82" s="104" t="s">
        <v>240</v>
      </c>
      <c r="C82" s="167">
        <f>SUM(C83:C86)</f>
        <v>0</v>
      </c>
      <c r="D82" s="167">
        <f>SUM(D83:D86)</f>
        <v>0</v>
      </c>
      <c r="E82" s="103">
        <f>SUM(E83:E86)</f>
        <v>0</v>
      </c>
    </row>
    <row r="83" spans="1:5" s="56" customFormat="1" ht="12" customHeight="1" x14ac:dyDescent="0.2">
      <c r="A83" s="202" t="s">
        <v>221</v>
      </c>
      <c r="B83" s="181" t="s">
        <v>222</v>
      </c>
      <c r="C83" s="171"/>
      <c r="D83" s="171"/>
      <c r="E83" s="305">
        <f t="shared" ref="E83:E88" si="3">C83+D83</f>
        <v>0</v>
      </c>
    </row>
    <row r="84" spans="1:5" s="56" customFormat="1" ht="12" customHeight="1" x14ac:dyDescent="0.2">
      <c r="A84" s="203" t="s">
        <v>223</v>
      </c>
      <c r="B84" s="182" t="s">
        <v>224</v>
      </c>
      <c r="C84" s="171"/>
      <c r="D84" s="171"/>
      <c r="E84" s="305">
        <f t="shared" si="3"/>
        <v>0</v>
      </c>
    </row>
    <row r="85" spans="1:5" s="56" customFormat="1" ht="12" customHeight="1" x14ac:dyDescent="0.2">
      <c r="A85" s="203" t="s">
        <v>225</v>
      </c>
      <c r="B85" s="182" t="s">
        <v>226</v>
      </c>
      <c r="C85" s="171"/>
      <c r="D85" s="171"/>
      <c r="E85" s="305">
        <f t="shared" si="3"/>
        <v>0</v>
      </c>
    </row>
    <row r="86" spans="1:5" s="55" customFormat="1" ht="12" customHeight="1" thickBot="1" x14ac:dyDescent="0.25">
      <c r="A86" s="204" t="s">
        <v>227</v>
      </c>
      <c r="B86" s="183" t="s">
        <v>228</v>
      </c>
      <c r="C86" s="171"/>
      <c r="D86" s="171"/>
      <c r="E86" s="305">
        <f t="shared" si="3"/>
        <v>0</v>
      </c>
    </row>
    <row r="87" spans="1:5" s="55" customFormat="1" ht="12" customHeight="1" thickBot="1" x14ac:dyDescent="0.2">
      <c r="A87" s="201" t="s">
        <v>229</v>
      </c>
      <c r="B87" s="104" t="s">
        <v>367</v>
      </c>
      <c r="C87" s="226"/>
      <c r="D87" s="226"/>
      <c r="E87" s="103">
        <f t="shared" si="3"/>
        <v>0</v>
      </c>
    </row>
    <row r="88" spans="1:5" s="55" customFormat="1" ht="12" customHeight="1" thickBot="1" x14ac:dyDescent="0.2">
      <c r="A88" s="201" t="s">
        <v>388</v>
      </c>
      <c r="B88" s="104" t="s">
        <v>230</v>
      </c>
      <c r="C88" s="226"/>
      <c r="D88" s="226"/>
      <c r="E88" s="103">
        <f t="shared" si="3"/>
        <v>0</v>
      </c>
    </row>
    <row r="89" spans="1:5" s="55" customFormat="1" ht="12" customHeight="1" thickBot="1" x14ac:dyDescent="0.2">
      <c r="A89" s="201" t="s">
        <v>389</v>
      </c>
      <c r="B89" s="188" t="s">
        <v>370</v>
      </c>
      <c r="C89" s="173">
        <f>+C66+C70+C75+C78+C82+C88+C87</f>
        <v>0</v>
      </c>
      <c r="D89" s="173">
        <f>+D66+D70+D75+D78+D82+D88+D87</f>
        <v>0</v>
      </c>
      <c r="E89" s="210">
        <f>+E66+E70+E75+E78+E82+E88+E87</f>
        <v>0</v>
      </c>
    </row>
    <row r="90" spans="1:5" s="55" customFormat="1" ht="12" customHeight="1" thickBot="1" x14ac:dyDescent="0.2">
      <c r="A90" s="205" t="s">
        <v>390</v>
      </c>
      <c r="B90" s="189" t="s">
        <v>391</v>
      </c>
      <c r="C90" s="173">
        <f>+C65+C89</f>
        <v>0</v>
      </c>
      <c r="D90" s="173">
        <f>+D65+D89</f>
        <v>0</v>
      </c>
      <c r="E90" s="210">
        <f>+E65+E89</f>
        <v>0</v>
      </c>
    </row>
    <row r="91" spans="1:5" s="56" customFormat="1" ht="15" customHeight="1" thickBot="1" x14ac:dyDescent="0.25">
      <c r="A91" s="93"/>
      <c r="B91" s="94"/>
      <c r="C91" s="149"/>
    </row>
    <row r="92" spans="1:5" s="50" customFormat="1" ht="16.5" customHeight="1" thickBot="1" x14ac:dyDescent="0.25">
      <c r="A92" s="366" t="s">
        <v>40</v>
      </c>
      <c r="B92" s="367"/>
      <c r="C92" s="367"/>
      <c r="D92" s="367"/>
      <c r="E92" s="368"/>
    </row>
    <row r="93" spans="1:5" s="57" customFormat="1" ht="12" customHeight="1" thickBot="1" x14ac:dyDescent="0.25">
      <c r="A93" s="175" t="s">
        <v>7</v>
      </c>
      <c r="B93" s="24" t="s">
        <v>395</v>
      </c>
      <c r="C93" s="166">
        <f>+C94+C95+C96+C97+C98+C111</f>
        <v>0</v>
      </c>
      <c r="D93" s="166">
        <f>+D94+D95+D96+D97+D98+D111</f>
        <v>0</v>
      </c>
      <c r="E93" s="239">
        <f>+E94+E95+E96+E97+E98+E111</f>
        <v>0</v>
      </c>
    </row>
    <row r="94" spans="1:5" ht="12" customHeight="1" x14ac:dyDescent="0.2">
      <c r="A94" s="206" t="s">
        <v>63</v>
      </c>
      <c r="B94" s="8" t="s">
        <v>36</v>
      </c>
      <c r="C94" s="243"/>
      <c r="D94" s="243"/>
      <c r="E94" s="308">
        <f t="shared" ref="E94:E113" si="4">C94+D94</f>
        <v>0</v>
      </c>
    </row>
    <row r="95" spans="1:5" ht="12" customHeight="1" x14ac:dyDescent="0.2">
      <c r="A95" s="199" t="s">
        <v>64</v>
      </c>
      <c r="B95" s="6" t="s">
        <v>108</v>
      </c>
      <c r="C95" s="168"/>
      <c r="D95" s="168"/>
      <c r="E95" s="303">
        <f t="shared" si="4"/>
        <v>0</v>
      </c>
    </row>
    <row r="96" spans="1:5" ht="12" customHeight="1" x14ac:dyDescent="0.2">
      <c r="A96" s="199" t="s">
        <v>65</v>
      </c>
      <c r="B96" s="6" t="s">
        <v>82</v>
      </c>
      <c r="C96" s="170"/>
      <c r="D96" s="168"/>
      <c r="E96" s="304">
        <f t="shared" si="4"/>
        <v>0</v>
      </c>
    </row>
    <row r="97" spans="1:5" ht="12" customHeight="1" x14ac:dyDescent="0.2">
      <c r="A97" s="199" t="s">
        <v>66</v>
      </c>
      <c r="B97" s="9" t="s">
        <v>109</v>
      </c>
      <c r="C97" s="170"/>
      <c r="D97" s="257"/>
      <c r="E97" s="304">
        <f t="shared" si="4"/>
        <v>0</v>
      </c>
    </row>
    <row r="98" spans="1:5" ht="12" customHeight="1" x14ac:dyDescent="0.2">
      <c r="A98" s="199" t="s">
        <v>74</v>
      </c>
      <c r="B98" s="17" t="s">
        <v>110</v>
      </c>
      <c r="C98" s="170"/>
      <c r="D98" s="257"/>
      <c r="E98" s="304">
        <f t="shared" si="4"/>
        <v>0</v>
      </c>
    </row>
    <row r="99" spans="1:5" ht="12" customHeight="1" x14ac:dyDescent="0.2">
      <c r="A99" s="199" t="s">
        <v>67</v>
      </c>
      <c r="B99" s="6" t="s">
        <v>392</v>
      </c>
      <c r="C99" s="170"/>
      <c r="D99" s="257"/>
      <c r="E99" s="304">
        <f t="shared" si="4"/>
        <v>0</v>
      </c>
    </row>
    <row r="100" spans="1:5" ht="12" customHeight="1" x14ac:dyDescent="0.2">
      <c r="A100" s="199" t="s">
        <v>68</v>
      </c>
      <c r="B100" s="67" t="s">
        <v>333</v>
      </c>
      <c r="C100" s="170"/>
      <c r="D100" s="257"/>
      <c r="E100" s="304">
        <f t="shared" si="4"/>
        <v>0</v>
      </c>
    </row>
    <row r="101" spans="1:5" ht="12" customHeight="1" x14ac:dyDescent="0.2">
      <c r="A101" s="199" t="s">
        <v>75</v>
      </c>
      <c r="B101" s="67" t="s">
        <v>332</v>
      </c>
      <c r="C101" s="170"/>
      <c r="D101" s="257"/>
      <c r="E101" s="304">
        <f t="shared" si="4"/>
        <v>0</v>
      </c>
    </row>
    <row r="102" spans="1:5" ht="12" customHeight="1" x14ac:dyDescent="0.2">
      <c r="A102" s="199" t="s">
        <v>76</v>
      </c>
      <c r="B102" s="67" t="s">
        <v>246</v>
      </c>
      <c r="C102" s="170"/>
      <c r="D102" s="257"/>
      <c r="E102" s="304">
        <f t="shared" si="4"/>
        <v>0</v>
      </c>
    </row>
    <row r="103" spans="1:5" ht="12" customHeight="1" x14ac:dyDescent="0.2">
      <c r="A103" s="199" t="s">
        <v>77</v>
      </c>
      <c r="B103" s="68" t="s">
        <v>247</v>
      </c>
      <c r="C103" s="170"/>
      <c r="D103" s="257"/>
      <c r="E103" s="304">
        <f t="shared" si="4"/>
        <v>0</v>
      </c>
    </row>
    <row r="104" spans="1:5" ht="12" customHeight="1" x14ac:dyDescent="0.2">
      <c r="A104" s="199" t="s">
        <v>78</v>
      </c>
      <c r="B104" s="68" t="s">
        <v>248</v>
      </c>
      <c r="C104" s="170"/>
      <c r="D104" s="257"/>
      <c r="E104" s="304">
        <f t="shared" si="4"/>
        <v>0</v>
      </c>
    </row>
    <row r="105" spans="1:5" ht="12" customHeight="1" x14ac:dyDescent="0.2">
      <c r="A105" s="199" t="s">
        <v>80</v>
      </c>
      <c r="B105" s="67" t="s">
        <v>249</v>
      </c>
      <c r="C105" s="170"/>
      <c r="D105" s="257"/>
      <c r="E105" s="304">
        <f t="shared" si="4"/>
        <v>0</v>
      </c>
    </row>
    <row r="106" spans="1:5" ht="12" customHeight="1" x14ac:dyDescent="0.2">
      <c r="A106" s="199" t="s">
        <v>111</v>
      </c>
      <c r="B106" s="67" t="s">
        <v>250</v>
      </c>
      <c r="C106" s="170"/>
      <c r="D106" s="257"/>
      <c r="E106" s="304">
        <f t="shared" si="4"/>
        <v>0</v>
      </c>
    </row>
    <row r="107" spans="1:5" ht="12" customHeight="1" x14ac:dyDescent="0.2">
      <c r="A107" s="199" t="s">
        <v>244</v>
      </c>
      <c r="B107" s="68" t="s">
        <v>251</v>
      </c>
      <c r="C107" s="168"/>
      <c r="D107" s="257"/>
      <c r="E107" s="304">
        <f t="shared" si="4"/>
        <v>0</v>
      </c>
    </row>
    <row r="108" spans="1:5" ht="12" customHeight="1" x14ac:dyDescent="0.2">
      <c r="A108" s="207" t="s">
        <v>245</v>
      </c>
      <c r="B108" s="69" t="s">
        <v>252</v>
      </c>
      <c r="C108" s="170"/>
      <c r="D108" s="257"/>
      <c r="E108" s="304">
        <f t="shared" si="4"/>
        <v>0</v>
      </c>
    </row>
    <row r="109" spans="1:5" ht="12" customHeight="1" x14ac:dyDescent="0.2">
      <c r="A109" s="199" t="s">
        <v>330</v>
      </c>
      <c r="B109" s="69" t="s">
        <v>253</v>
      </c>
      <c r="C109" s="170"/>
      <c r="D109" s="257"/>
      <c r="E109" s="304">
        <f t="shared" si="4"/>
        <v>0</v>
      </c>
    </row>
    <row r="110" spans="1:5" ht="12" customHeight="1" x14ac:dyDescent="0.2">
      <c r="A110" s="199" t="s">
        <v>331</v>
      </c>
      <c r="B110" s="68" t="s">
        <v>254</v>
      </c>
      <c r="C110" s="168"/>
      <c r="D110" s="256"/>
      <c r="E110" s="303">
        <f t="shared" si="4"/>
        <v>0</v>
      </c>
    </row>
    <row r="111" spans="1:5" ht="12" customHeight="1" x14ac:dyDescent="0.2">
      <c r="A111" s="199" t="s">
        <v>335</v>
      </c>
      <c r="B111" s="9" t="s">
        <v>37</v>
      </c>
      <c r="C111" s="168"/>
      <c r="D111" s="256"/>
      <c r="E111" s="303">
        <f t="shared" si="4"/>
        <v>0</v>
      </c>
    </row>
    <row r="112" spans="1:5" ht="12" customHeight="1" x14ac:dyDescent="0.2">
      <c r="A112" s="200" t="s">
        <v>336</v>
      </c>
      <c r="B112" s="6" t="s">
        <v>393</v>
      </c>
      <c r="C112" s="170"/>
      <c r="D112" s="257"/>
      <c r="E112" s="304">
        <f t="shared" si="4"/>
        <v>0</v>
      </c>
    </row>
    <row r="113" spans="1:5" ht="12" customHeight="1" thickBot="1" x14ac:dyDescent="0.25">
      <c r="A113" s="208" t="s">
        <v>337</v>
      </c>
      <c r="B113" s="70" t="s">
        <v>394</v>
      </c>
      <c r="C113" s="244"/>
      <c r="D113" s="295"/>
      <c r="E113" s="309">
        <f t="shared" si="4"/>
        <v>0</v>
      </c>
    </row>
    <row r="114" spans="1:5" ht="12" customHeight="1" thickBot="1" x14ac:dyDescent="0.25">
      <c r="A114" s="25" t="s">
        <v>8</v>
      </c>
      <c r="B114" s="23" t="s">
        <v>255</v>
      </c>
      <c r="C114" s="167">
        <f>+C115+C117+C119</f>
        <v>0</v>
      </c>
      <c r="D114" s="254">
        <f>+D115+D117+D119</f>
        <v>0</v>
      </c>
      <c r="E114" s="103">
        <f>+E115+E117+E119</f>
        <v>0</v>
      </c>
    </row>
    <row r="115" spans="1:5" ht="12" customHeight="1" x14ac:dyDescent="0.2">
      <c r="A115" s="198" t="s">
        <v>69</v>
      </c>
      <c r="B115" s="6" t="s">
        <v>126</v>
      </c>
      <c r="C115" s="169"/>
      <c r="D115" s="255"/>
      <c r="E115" s="211">
        <f t="shared" ref="E115:E127" si="5">C115+D115</f>
        <v>0</v>
      </c>
    </row>
    <row r="116" spans="1:5" ht="12" customHeight="1" x14ac:dyDescent="0.2">
      <c r="A116" s="198" t="s">
        <v>70</v>
      </c>
      <c r="B116" s="10" t="s">
        <v>259</v>
      </c>
      <c r="C116" s="169"/>
      <c r="D116" s="255"/>
      <c r="E116" s="211">
        <f t="shared" si="5"/>
        <v>0</v>
      </c>
    </row>
    <row r="117" spans="1:5" ht="12" customHeight="1" x14ac:dyDescent="0.2">
      <c r="A117" s="198" t="s">
        <v>71</v>
      </c>
      <c r="B117" s="10" t="s">
        <v>112</v>
      </c>
      <c r="C117" s="168"/>
      <c r="D117" s="256"/>
      <c r="E117" s="303">
        <f t="shared" si="5"/>
        <v>0</v>
      </c>
    </row>
    <row r="118" spans="1:5" ht="12" customHeight="1" x14ac:dyDescent="0.2">
      <c r="A118" s="198" t="s">
        <v>72</v>
      </c>
      <c r="B118" s="10" t="s">
        <v>260</v>
      </c>
      <c r="C118" s="168"/>
      <c r="D118" s="256"/>
      <c r="E118" s="303">
        <f t="shared" si="5"/>
        <v>0</v>
      </c>
    </row>
    <row r="119" spans="1:5" ht="12" customHeight="1" x14ac:dyDescent="0.2">
      <c r="A119" s="198" t="s">
        <v>73</v>
      </c>
      <c r="B119" s="106" t="s">
        <v>128</v>
      </c>
      <c r="C119" s="168"/>
      <c r="D119" s="256"/>
      <c r="E119" s="303">
        <f t="shared" si="5"/>
        <v>0</v>
      </c>
    </row>
    <row r="120" spans="1:5" ht="12" customHeight="1" x14ac:dyDescent="0.2">
      <c r="A120" s="198" t="s">
        <v>79</v>
      </c>
      <c r="B120" s="105" t="s">
        <v>322</v>
      </c>
      <c r="C120" s="168"/>
      <c r="D120" s="256"/>
      <c r="E120" s="303">
        <f t="shared" si="5"/>
        <v>0</v>
      </c>
    </row>
    <row r="121" spans="1:5" ht="12" customHeight="1" x14ac:dyDescent="0.2">
      <c r="A121" s="198" t="s">
        <v>81</v>
      </c>
      <c r="B121" s="177" t="s">
        <v>265</v>
      </c>
      <c r="C121" s="168"/>
      <c r="D121" s="256"/>
      <c r="E121" s="303">
        <f t="shared" si="5"/>
        <v>0</v>
      </c>
    </row>
    <row r="122" spans="1:5" ht="12" customHeight="1" x14ac:dyDescent="0.2">
      <c r="A122" s="198" t="s">
        <v>113</v>
      </c>
      <c r="B122" s="68" t="s">
        <v>248</v>
      </c>
      <c r="C122" s="168"/>
      <c r="D122" s="256"/>
      <c r="E122" s="303">
        <f t="shared" si="5"/>
        <v>0</v>
      </c>
    </row>
    <row r="123" spans="1:5" ht="12" customHeight="1" x14ac:dyDescent="0.2">
      <c r="A123" s="198" t="s">
        <v>114</v>
      </c>
      <c r="B123" s="68" t="s">
        <v>264</v>
      </c>
      <c r="C123" s="168"/>
      <c r="D123" s="256"/>
      <c r="E123" s="303">
        <f t="shared" si="5"/>
        <v>0</v>
      </c>
    </row>
    <row r="124" spans="1:5" ht="12" customHeight="1" x14ac:dyDescent="0.2">
      <c r="A124" s="198" t="s">
        <v>115</v>
      </c>
      <c r="B124" s="68" t="s">
        <v>263</v>
      </c>
      <c r="C124" s="168"/>
      <c r="D124" s="256"/>
      <c r="E124" s="303">
        <f t="shared" si="5"/>
        <v>0</v>
      </c>
    </row>
    <row r="125" spans="1:5" ht="12" customHeight="1" x14ac:dyDescent="0.2">
      <c r="A125" s="198" t="s">
        <v>256</v>
      </c>
      <c r="B125" s="68" t="s">
        <v>251</v>
      </c>
      <c r="C125" s="168"/>
      <c r="D125" s="256"/>
      <c r="E125" s="303">
        <f t="shared" si="5"/>
        <v>0</v>
      </c>
    </row>
    <row r="126" spans="1:5" ht="12" customHeight="1" x14ac:dyDescent="0.2">
      <c r="A126" s="198" t="s">
        <v>257</v>
      </c>
      <c r="B126" s="68" t="s">
        <v>262</v>
      </c>
      <c r="C126" s="168"/>
      <c r="D126" s="256"/>
      <c r="E126" s="303">
        <f t="shared" si="5"/>
        <v>0</v>
      </c>
    </row>
    <row r="127" spans="1:5" ht="12" customHeight="1" thickBot="1" x14ac:dyDescent="0.25">
      <c r="A127" s="207" t="s">
        <v>258</v>
      </c>
      <c r="B127" s="68" t="s">
        <v>261</v>
      </c>
      <c r="C127" s="170"/>
      <c r="D127" s="257"/>
      <c r="E127" s="304">
        <f t="shared" si="5"/>
        <v>0</v>
      </c>
    </row>
    <row r="128" spans="1:5" ht="12" customHeight="1" thickBot="1" x14ac:dyDescent="0.25">
      <c r="A128" s="25" t="s">
        <v>9</v>
      </c>
      <c r="B128" s="61" t="s">
        <v>340</v>
      </c>
      <c r="C128" s="167">
        <f>+C93+C114</f>
        <v>0</v>
      </c>
      <c r="D128" s="254">
        <f>+D93+D114</f>
        <v>0</v>
      </c>
      <c r="E128" s="103">
        <f>+E93+E114</f>
        <v>0</v>
      </c>
    </row>
    <row r="129" spans="1:11" ht="12" customHeight="1" thickBot="1" x14ac:dyDescent="0.25">
      <c r="A129" s="25" t="s">
        <v>10</v>
      </c>
      <c r="B129" s="61" t="s">
        <v>341</v>
      </c>
      <c r="C129" s="167">
        <f>+C130+C131+C132</f>
        <v>0</v>
      </c>
      <c r="D129" s="254">
        <f>+D130+D131+D132</f>
        <v>0</v>
      </c>
      <c r="E129" s="103">
        <f>+E130+E131+E132</f>
        <v>0</v>
      </c>
    </row>
    <row r="130" spans="1:11" s="57" customFormat="1" ht="12" customHeight="1" x14ac:dyDescent="0.2">
      <c r="A130" s="198" t="s">
        <v>160</v>
      </c>
      <c r="B130" s="7" t="s">
        <v>398</v>
      </c>
      <c r="C130" s="168"/>
      <c r="D130" s="256"/>
      <c r="E130" s="303">
        <f>C130+D130</f>
        <v>0</v>
      </c>
    </row>
    <row r="131" spans="1:11" ht="12" customHeight="1" x14ac:dyDescent="0.2">
      <c r="A131" s="198" t="s">
        <v>161</v>
      </c>
      <c r="B131" s="7" t="s">
        <v>349</v>
      </c>
      <c r="C131" s="168"/>
      <c r="D131" s="256"/>
      <c r="E131" s="303">
        <f>C131+D131</f>
        <v>0</v>
      </c>
    </row>
    <row r="132" spans="1:11" ht="12" customHeight="1" thickBot="1" x14ac:dyDescent="0.25">
      <c r="A132" s="207" t="s">
        <v>162</v>
      </c>
      <c r="B132" s="5" t="s">
        <v>397</v>
      </c>
      <c r="C132" s="168"/>
      <c r="D132" s="256"/>
      <c r="E132" s="303">
        <f>C132+D132</f>
        <v>0</v>
      </c>
    </row>
    <row r="133" spans="1:11" ht="12" customHeight="1" thickBot="1" x14ac:dyDescent="0.25">
      <c r="A133" s="25" t="s">
        <v>11</v>
      </c>
      <c r="B133" s="61" t="s">
        <v>342</v>
      </c>
      <c r="C133" s="167">
        <f>+C134+C135+C136+C137+C138+C139</f>
        <v>0</v>
      </c>
      <c r="D133" s="254">
        <f>+D134+D135+D136+D137+D138+D139</f>
        <v>0</v>
      </c>
      <c r="E133" s="103">
        <f>+E134+E135+E136+E137+E138+E139</f>
        <v>0</v>
      </c>
    </row>
    <row r="134" spans="1:11" ht="12" customHeight="1" x14ac:dyDescent="0.2">
      <c r="A134" s="198" t="s">
        <v>56</v>
      </c>
      <c r="B134" s="7" t="s">
        <v>351</v>
      </c>
      <c r="C134" s="168"/>
      <c r="D134" s="256"/>
      <c r="E134" s="303">
        <f t="shared" ref="E134:E139" si="6">C134+D134</f>
        <v>0</v>
      </c>
    </row>
    <row r="135" spans="1:11" ht="12" customHeight="1" x14ac:dyDescent="0.2">
      <c r="A135" s="198" t="s">
        <v>57</v>
      </c>
      <c r="B135" s="7" t="s">
        <v>343</v>
      </c>
      <c r="C135" s="168"/>
      <c r="D135" s="256"/>
      <c r="E135" s="303">
        <f t="shared" si="6"/>
        <v>0</v>
      </c>
    </row>
    <row r="136" spans="1:11" ht="12" customHeight="1" x14ac:dyDescent="0.2">
      <c r="A136" s="198" t="s">
        <v>58</v>
      </c>
      <c r="B136" s="7" t="s">
        <v>344</v>
      </c>
      <c r="C136" s="168"/>
      <c r="D136" s="256"/>
      <c r="E136" s="303">
        <f t="shared" si="6"/>
        <v>0</v>
      </c>
    </row>
    <row r="137" spans="1:11" ht="12" customHeight="1" x14ac:dyDescent="0.2">
      <c r="A137" s="198" t="s">
        <v>100</v>
      </c>
      <c r="B137" s="7" t="s">
        <v>396</v>
      </c>
      <c r="C137" s="168"/>
      <c r="D137" s="256"/>
      <c r="E137" s="303">
        <f t="shared" si="6"/>
        <v>0</v>
      </c>
    </row>
    <row r="138" spans="1:11" ht="12" customHeight="1" x14ac:dyDescent="0.2">
      <c r="A138" s="198" t="s">
        <v>101</v>
      </c>
      <c r="B138" s="7" t="s">
        <v>346</v>
      </c>
      <c r="C138" s="168"/>
      <c r="D138" s="256"/>
      <c r="E138" s="303">
        <f t="shared" si="6"/>
        <v>0</v>
      </c>
    </row>
    <row r="139" spans="1:11" s="57" customFormat="1" ht="12" customHeight="1" thickBot="1" x14ac:dyDescent="0.25">
      <c r="A139" s="207" t="s">
        <v>102</v>
      </c>
      <c r="B139" s="5" t="s">
        <v>347</v>
      </c>
      <c r="C139" s="168"/>
      <c r="D139" s="256"/>
      <c r="E139" s="303">
        <f t="shared" si="6"/>
        <v>0</v>
      </c>
    </row>
    <row r="140" spans="1:11" ht="12" customHeight="1" thickBot="1" x14ac:dyDescent="0.25">
      <c r="A140" s="25" t="s">
        <v>12</v>
      </c>
      <c r="B140" s="61" t="s">
        <v>412</v>
      </c>
      <c r="C140" s="173">
        <f>+C141+C142+C144+C145+C143</f>
        <v>0</v>
      </c>
      <c r="D140" s="258">
        <f>+D141+D142+D144+D145+D143</f>
        <v>0</v>
      </c>
      <c r="E140" s="210">
        <f>+E141+E142+E144+E145+E143</f>
        <v>0</v>
      </c>
      <c r="K140" s="102"/>
    </row>
    <row r="141" spans="1:11" x14ac:dyDescent="0.2">
      <c r="A141" s="198" t="s">
        <v>59</v>
      </c>
      <c r="B141" s="7" t="s">
        <v>266</v>
      </c>
      <c r="C141" s="168"/>
      <c r="D141" s="256"/>
      <c r="E141" s="303">
        <f>C141+D141</f>
        <v>0</v>
      </c>
    </row>
    <row r="142" spans="1:11" ht="12" customHeight="1" x14ac:dyDescent="0.2">
      <c r="A142" s="198" t="s">
        <v>60</v>
      </c>
      <c r="B142" s="7" t="s">
        <v>267</v>
      </c>
      <c r="C142" s="168"/>
      <c r="D142" s="256"/>
      <c r="E142" s="303">
        <f>C142+D142</f>
        <v>0</v>
      </c>
    </row>
    <row r="143" spans="1:11" ht="12" customHeight="1" x14ac:dyDescent="0.2">
      <c r="A143" s="198" t="s">
        <v>180</v>
      </c>
      <c r="B143" s="7" t="s">
        <v>411</v>
      </c>
      <c r="C143" s="168"/>
      <c r="D143" s="256"/>
      <c r="E143" s="303">
        <f>C143+D143</f>
        <v>0</v>
      </c>
    </row>
    <row r="144" spans="1:11" s="57" customFormat="1" ht="12" customHeight="1" x14ac:dyDescent="0.2">
      <c r="A144" s="198" t="s">
        <v>181</v>
      </c>
      <c r="B144" s="7" t="s">
        <v>356</v>
      </c>
      <c r="C144" s="168"/>
      <c r="D144" s="256"/>
      <c r="E144" s="303">
        <f>C144+D144</f>
        <v>0</v>
      </c>
    </row>
    <row r="145" spans="1:5" s="57" customFormat="1" ht="12" customHeight="1" thickBot="1" x14ac:dyDescent="0.25">
      <c r="A145" s="207" t="s">
        <v>182</v>
      </c>
      <c r="B145" s="5" t="s">
        <v>286</v>
      </c>
      <c r="C145" s="168"/>
      <c r="D145" s="256"/>
      <c r="E145" s="303">
        <f>C145+D145</f>
        <v>0</v>
      </c>
    </row>
    <row r="146" spans="1:5" s="57" customFormat="1" ht="12" customHeight="1" thickBot="1" x14ac:dyDescent="0.25">
      <c r="A146" s="25" t="s">
        <v>13</v>
      </c>
      <c r="B146" s="61" t="s">
        <v>357</v>
      </c>
      <c r="C146" s="246">
        <f>+C147+C148+C149+C150+C151</f>
        <v>0</v>
      </c>
      <c r="D146" s="259">
        <f>+D147+D148+D149+D150+D151</f>
        <v>0</v>
      </c>
      <c r="E146" s="241">
        <f>+E147+E148+E149+E150+E151</f>
        <v>0</v>
      </c>
    </row>
    <row r="147" spans="1:5" s="57" customFormat="1" ht="12" customHeight="1" x14ac:dyDescent="0.2">
      <c r="A147" s="198" t="s">
        <v>61</v>
      </c>
      <c r="B147" s="7" t="s">
        <v>352</v>
      </c>
      <c r="C147" s="168"/>
      <c r="D147" s="256"/>
      <c r="E147" s="303">
        <f t="shared" ref="E147:E153" si="7">C147+D147</f>
        <v>0</v>
      </c>
    </row>
    <row r="148" spans="1:5" s="57" customFormat="1" ht="12" customHeight="1" x14ac:dyDescent="0.2">
      <c r="A148" s="198" t="s">
        <v>62</v>
      </c>
      <c r="B148" s="7" t="s">
        <v>359</v>
      </c>
      <c r="C148" s="168"/>
      <c r="D148" s="256"/>
      <c r="E148" s="303">
        <f t="shared" si="7"/>
        <v>0</v>
      </c>
    </row>
    <row r="149" spans="1:5" s="57" customFormat="1" ht="12" customHeight="1" x14ac:dyDescent="0.2">
      <c r="A149" s="198" t="s">
        <v>192</v>
      </c>
      <c r="B149" s="7" t="s">
        <v>354</v>
      </c>
      <c r="C149" s="168"/>
      <c r="D149" s="256"/>
      <c r="E149" s="303">
        <f t="shared" si="7"/>
        <v>0</v>
      </c>
    </row>
    <row r="150" spans="1:5" s="57" customFormat="1" ht="12" customHeight="1" x14ac:dyDescent="0.2">
      <c r="A150" s="198" t="s">
        <v>193</v>
      </c>
      <c r="B150" s="7" t="s">
        <v>399</v>
      </c>
      <c r="C150" s="168"/>
      <c r="D150" s="256"/>
      <c r="E150" s="303">
        <f t="shared" si="7"/>
        <v>0</v>
      </c>
    </row>
    <row r="151" spans="1:5" ht="12.75" customHeight="1" thickBot="1" x14ac:dyDescent="0.25">
      <c r="A151" s="207" t="s">
        <v>358</v>
      </c>
      <c r="B151" s="5" t="s">
        <v>361</v>
      </c>
      <c r="C151" s="170"/>
      <c r="D151" s="257"/>
      <c r="E151" s="304">
        <f t="shared" si="7"/>
        <v>0</v>
      </c>
    </row>
    <row r="152" spans="1:5" ht="12.75" customHeight="1" thickBot="1" x14ac:dyDescent="0.25">
      <c r="A152" s="238" t="s">
        <v>14</v>
      </c>
      <c r="B152" s="61" t="s">
        <v>362</v>
      </c>
      <c r="C152" s="247"/>
      <c r="D152" s="260"/>
      <c r="E152" s="241">
        <f t="shared" si="7"/>
        <v>0</v>
      </c>
    </row>
    <row r="153" spans="1:5" ht="12.75" customHeight="1" thickBot="1" x14ac:dyDescent="0.25">
      <c r="A153" s="238" t="s">
        <v>15</v>
      </c>
      <c r="B153" s="61" t="s">
        <v>363</v>
      </c>
      <c r="C153" s="247"/>
      <c r="D153" s="260"/>
      <c r="E153" s="241">
        <f t="shared" si="7"/>
        <v>0</v>
      </c>
    </row>
    <row r="154" spans="1:5" ht="12" customHeight="1" thickBot="1" x14ac:dyDescent="0.25">
      <c r="A154" s="25" t="s">
        <v>16</v>
      </c>
      <c r="B154" s="61" t="s">
        <v>365</v>
      </c>
      <c r="C154" s="248">
        <f>+C129+C133+C140+C146+C152+C153</f>
        <v>0</v>
      </c>
      <c r="D154" s="261">
        <f>+D129+D133+D140+D146+D152+D153</f>
        <v>0</v>
      </c>
      <c r="E154" s="242">
        <f>+E129+E133+E140+E146+E152+E153</f>
        <v>0</v>
      </c>
    </row>
    <row r="155" spans="1:5" ht="15" customHeight="1" thickBot="1" x14ac:dyDescent="0.25">
      <c r="A155" s="209" t="s">
        <v>17</v>
      </c>
      <c r="B155" s="154" t="s">
        <v>364</v>
      </c>
      <c r="C155" s="248">
        <f>+C128+C154</f>
        <v>0</v>
      </c>
      <c r="D155" s="261">
        <f>+D128+D154</f>
        <v>0</v>
      </c>
      <c r="E155" s="345">
        <v>0</v>
      </c>
    </row>
    <row r="156" spans="1:5" ht="13.5" thickBot="1" x14ac:dyDescent="0.25">
      <c r="A156" s="157"/>
      <c r="B156" s="158"/>
      <c r="C156" s="159"/>
      <c r="D156" s="159"/>
      <c r="E156" s="159"/>
    </row>
    <row r="157" spans="1:5" ht="15" customHeight="1" thickBot="1" x14ac:dyDescent="0.25">
      <c r="A157" s="100" t="s">
        <v>400</v>
      </c>
      <c r="B157" s="101"/>
      <c r="C157" s="294"/>
      <c r="D157" s="294"/>
      <c r="E157" s="310">
        <f>C157+D157</f>
        <v>0</v>
      </c>
    </row>
    <row r="158" spans="1:5" ht="14.25" customHeight="1" thickBot="1" x14ac:dyDescent="0.25">
      <c r="A158" s="100" t="s">
        <v>123</v>
      </c>
      <c r="B158" s="101"/>
      <c r="C158" s="294"/>
      <c r="D158" s="294"/>
      <c r="E158" s="310">
        <f>C158+D158</f>
        <v>0</v>
      </c>
    </row>
  </sheetData>
  <sheetProtection formatCells="0"/>
  <mergeCells count="4">
    <mergeCell ref="B2:D2"/>
    <mergeCell ref="B3:D3"/>
    <mergeCell ref="A7:E7"/>
    <mergeCell ref="A92:E92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3" orientation="portrait" verticalDpi="300" r:id="rId1"/>
  <headerFooter alignWithMargins="0"/>
  <rowBreaks count="2" manualBreakCount="2">
    <brk id="69" max="16383" man="1"/>
    <brk id="90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EC696-62B7-4E61-9446-4D406AB76C14}">
  <sheetPr>
    <tabColor rgb="FF92D050"/>
  </sheetPr>
  <dimension ref="A1:K158"/>
  <sheetViews>
    <sheetView zoomScale="130" zoomScaleNormal="130" zoomScaleSheetLayoutView="100" workbookViewId="0">
      <selection activeCell="I149" sqref="I149"/>
    </sheetView>
  </sheetViews>
  <sheetFormatPr defaultRowHeight="12.75" x14ac:dyDescent="0.2"/>
  <cols>
    <col min="1" max="1" width="16.1640625" style="160" customWidth="1"/>
    <col min="2" max="2" width="62" style="161" customWidth="1"/>
    <col min="3" max="3" width="14.1640625" style="162" customWidth="1"/>
    <col min="4" max="5" width="14.1640625" style="2" customWidth="1"/>
    <col min="6" max="16384" width="9.33203125" style="2"/>
  </cols>
  <sheetData>
    <row r="1" spans="1:5" s="1" customFormat="1" ht="16.5" customHeight="1" thickBot="1" x14ac:dyDescent="0.25">
      <c r="A1" s="84"/>
      <c r="B1" s="86"/>
      <c r="E1" s="285" t="s">
        <v>477</v>
      </c>
    </row>
    <row r="2" spans="1:5" s="53" customFormat="1" ht="21" customHeight="1" thickBot="1" x14ac:dyDescent="0.25">
      <c r="A2" s="286" t="s">
        <v>44</v>
      </c>
      <c r="B2" s="369" t="s">
        <v>494</v>
      </c>
      <c r="C2" s="369"/>
      <c r="D2" s="369"/>
      <c r="E2" s="287" t="s">
        <v>38</v>
      </c>
    </row>
    <row r="3" spans="1:5" s="53" customFormat="1" ht="24.75" thickBot="1" x14ac:dyDescent="0.25">
      <c r="A3" s="286" t="s">
        <v>121</v>
      </c>
      <c r="B3" s="369" t="s">
        <v>410</v>
      </c>
      <c r="C3" s="369"/>
      <c r="D3" s="369"/>
      <c r="E3" s="288" t="s">
        <v>42</v>
      </c>
    </row>
    <row r="4" spans="1:5" s="54" customFormat="1" ht="15.95" customHeight="1" thickBot="1" x14ac:dyDescent="0.3">
      <c r="A4" s="87"/>
      <c r="B4" s="87"/>
      <c r="C4" s="88"/>
      <c r="E4" s="88" t="str">
        <f>'5.1.2. sz. mell'!E4</f>
        <v>Forintban!</v>
      </c>
    </row>
    <row r="5" spans="1:5" ht="36.75" thickBot="1" x14ac:dyDescent="0.25">
      <c r="A5" s="174" t="s">
        <v>122</v>
      </c>
      <c r="B5" s="89" t="s">
        <v>489</v>
      </c>
      <c r="C5" s="327" t="s">
        <v>413</v>
      </c>
      <c r="D5" s="327" t="s">
        <v>471</v>
      </c>
      <c r="E5" s="328" t="str">
        <f>+CONCATENATE(LEFT(ÖSSZEFÜGGÉSEK!A7,4),"2017.12.31.",CHAR(10),"Módosítás utáni")</f>
        <v>2017.12.31.
Módosítás utáni</v>
      </c>
    </row>
    <row r="6" spans="1:5" s="50" customFormat="1" ht="12.95" customHeight="1" thickBot="1" x14ac:dyDescent="0.25">
      <c r="A6" s="78" t="s">
        <v>379</v>
      </c>
      <c r="B6" s="79" t="s">
        <v>380</v>
      </c>
      <c r="C6" s="79" t="s">
        <v>381</v>
      </c>
      <c r="D6" s="289" t="s">
        <v>383</v>
      </c>
      <c r="E6" s="338" t="s">
        <v>487</v>
      </c>
    </row>
    <row r="7" spans="1:5" s="50" customFormat="1" ht="15.95" customHeight="1" thickBot="1" x14ac:dyDescent="0.25">
      <c r="A7" s="366" t="s">
        <v>39</v>
      </c>
      <c r="B7" s="367"/>
      <c r="C7" s="367"/>
      <c r="D7" s="367"/>
      <c r="E7" s="368"/>
    </row>
    <row r="8" spans="1:5" s="50" customFormat="1" ht="12" customHeight="1" thickBot="1" x14ac:dyDescent="0.25">
      <c r="A8" s="25" t="s">
        <v>7</v>
      </c>
      <c r="B8" s="19" t="s">
        <v>145</v>
      </c>
      <c r="C8" s="167">
        <f>+C9+C10+C11+C12+C13+C14</f>
        <v>0</v>
      </c>
      <c r="D8" s="254">
        <f>+D9+D10+D11+D12+D13+D14</f>
        <v>0</v>
      </c>
      <c r="E8" s="103">
        <f>+E9+E10+E11+E12+E13+E14</f>
        <v>0</v>
      </c>
    </row>
    <row r="9" spans="1:5" s="55" customFormat="1" ht="12" customHeight="1" x14ac:dyDescent="0.2">
      <c r="A9" s="198" t="s">
        <v>63</v>
      </c>
      <c r="B9" s="181" t="s">
        <v>146</v>
      </c>
      <c r="C9" s="169"/>
      <c r="D9" s="255"/>
      <c r="E9" s="211">
        <f t="shared" ref="E9:E14" si="0">C9+D9</f>
        <v>0</v>
      </c>
    </row>
    <row r="10" spans="1:5" s="56" customFormat="1" ht="12" customHeight="1" x14ac:dyDescent="0.2">
      <c r="A10" s="199" t="s">
        <v>64</v>
      </c>
      <c r="B10" s="182" t="s">
        <v>147</v>
      </c>
      <c r="C10" s="168"/>
      <c r="D10" s="256"/>
      <c r="E10" s="303">
        <f t="shared" si="0"/>
        <v>0</v>
      </c>
    </row>
    <row r="11" spans="1:5" s="56" customFormat="1" ht="12" customHeight="1" x14ac:dyDescent="0.2">
      <c r="A11" s="199" t="s">
        <v>65</v>
      </c>
      <c r="B11" s="182" t="s">
        <v>148</v>
      </c>
      <c r="C11" s="168"/>
      <c r="D11" s="256"/>
      <c r="E11" s="303">
        <f t="shared" si="0"/>
        <v>0</v>
      </c>
    </row>
    <row r="12" spans="1:5" s="56" customFormat="1" ht="12" customHeight="1" x14ac:dyDescent="0.2">
      <c r="A12" s="199" t="s">
        <v>66</v>
      </c>
      <c r="B12" s="182" t="s">
        <v>149</v>
      </c>
      <c r="C12" s="168"/>
      <c r="D12" s="256"/>
      <c r="E12" s="303">
        <f t="shared" si="0"/>
        <v>0</v>
      </c>
    </row>
    <row r="13" spans="1:5" s="56" customFormat="1" ht="12" customHeight="1" x14ac:dyDescent="0.2">
      <c r="A13" s="199" t="s">
        <v>83</v>
      </c>
      <c r="B13" s="182" t="s">
        <v>387</v>
      </c>
      <c r="C13" s="168"/>
      <c r="D13" s="256"/>
      <c r="E13" s="303">
        <f t="shared" si="0"/>
        <v>0</v>
      </c>
    </row>
    <row r="14" spans="1:5" s="55" customFormat="1" ht="12" customHeight="1" thickBot="1" x14ac:dyDescent="0.25">
      <c r="A14" s="200" t="s">
        <v>67</v>
      </c>
      <c r="B14" s="183" t="s">
        <v>325</v>
      </c>
      <c r="C14" s="168"/>
      <c r="D14" s="256"/>
      <c r="E14" s="303">
        <f t="shared" si="0"/>
        <v>0</v>
      </c>
    </row>
    <row r="15" spans="1:5" s="55" customFormat="1" ht="12" customHeight="1" thickBot="1" x14ac:dyDescent="0.25">
      <c r="A15" s="25" t="s">
        <v>8</v>
      </c>
      <c r="B15" s="104" t="s">
        <v>150</v>
      </c>
      <c r="C15" s="167">
        <f>+C16+C17+C18+C19+C20</f>
        <v>0</v>
      </c>
      <c r="D15" s="254">
        <f>+D16+D17+D18+D19+D20</f>
        <v>0</v>
      </c>
      <c r="E15" s="103">
        <f>+E16+E17+E18+E19+E20</f>
        <v>0</v>
      </c>
    </row>
    <row r="16" spans="1:5" s="55" customFormat="1" ht="12" customHeight="1" x14ac:dyDescent="0.2">
      <c r="A16" s="198" t="s">
        <v>69</v>
      </c>
      <c r="B16" s="181" t="s">
        <v>151</v>
      </c>
      <c r="C16" s="169"/>
      <c r="D16" s="255"/>
      <c r="E16" s="211">
        <f t="shared" ref="E16:E21" si="1">C16+D16</f>
        <v>0</v>
      </c>
    </row>
    <row r="17" spans="1:5" s="55" customFormat="1" ht="12" customHeight="1" x14ac:dyDescent="0.2">
      <c r="A17" s="199" t="s">
        <v>70</v>
      </c>
      <c r="B17" s="182" t="s">
        <v>152</v>
      </c>
      <c r="C17" s="168"/>
      <c r="D17" s="256"/>
      <c r="E17" s="303">
        <f t="shared" si="1"/>
        <v>0</v>
      </c>
    </row>
    <row r="18" spans="1:5" s="55" customFormat="1" ht="12" customHeight="1" x14ac:dyDescent="0.2">
      <c r="A18" s="199" t="s">
        <v>71</v>
      </c>
      <c r="B18" s="182" t="s">
        <v>316</v>
      </c>
      <c r="C18" s="168"/>
      <c r="D18" s="256"/>
      <c r="E18" s="303">
        <f t="shared" si="1"/>
        <v>0</v>
      </c>
    </row>
    <row r="19" spans="1:5" s="55" customFormat="1" ht="12" customHeight="1" x14ac:dyDescent="0.2">
      <c r="A19" s="199" t="s">
        <v>72</v>
      </c>
      <c r="B19" s="182" t="s">
        <v>317</v>
      </c>
      <c r="C19" s="168"/>
      <c r="D19" s="256"/>
      <c r="E19" s="303">
        <f t="shared" si="1"/>
        <v>0</v>
      </c>
    </row>
    <row r="20" spans="1:5" s="55" customFormat="1" ht="12" customHeight="1" x14ac:dyDescent="0.2">
      <c r="A20" s="199" t="s">
        <v>73</v>
      </c>
      <c r="B20" s="182" t="s">
        <v>153</v>
      </c>
      <c r="C20" s="168"/>
      <c r="D20" s="256"/>
      <c r="E20" s="303">
        <f t="shared" si="1"/>
        <v>0</v>
      </c>
    </row>
    <row r="21" spans="1:5" s="56" customFormat="1" ht="12" customHeight="1" thickBot="1" x14ac:dyDescent="0.25">
      <c r="A21" s="200" t="s">
        <v>79</v>
      </c>
      <c r="B21" s="183" t="s">
        <v>154</v>
      </c>
      <c r="C21" s="170"/>
      <c r="D21" s="257"/>
      <c r="E21" s="304">
        <f t="shared" si="1"/>
        <v>0</v>
      </c>
    </row>
    <row r="22" spans="1:5" s="56" customFormat="1" ht="12" customHeight="1" thickBot="1" x14ac:dyDescent="0.25">
      <c r="A22" s="25" t="s">
        <v>9</v>
      </c>
      <c r="B22" s="19" t="s">
        <v>155</v>
      </c>
      <c r="C22" s="167">
        <f>+C23+C24+C25+C26+C27</f>
        <v>0</v>
      </c>
      <c r="D22" s="254">
        <f>+D23+D24+D25+D26+D27</f>
        <v>0</v>
      </c>
      <c r="E22" s="103">
        <f>+E23+E24+E25+E26+E27</f>
        <v>0</v>
      </c>
    </row>
    <row r="23" spans="1:5" s="56" customFormat="1" ht="12" customHeight="1" x14ac:dyDescent="0.2">
      <c r="A23" s="198" t="s">
        <v>52</v>
      </c>
      <c r="B23" s="181" t="s">
        <v>156</v>
      </c>
      <c r="C23" s="169"/>
      <c r="D23" s="255"/>
      <c r="E23" s="211">
        <f t="shared" ref="E23:E64" si="2">C23+D23</f>
        <v>0</v>
      </c>
    </row>
    <row r="24" spans="1:5" s="55" customFormat="1" ht="12" customHeight="1" x14ac:dyDescent="0.2">
      <c r="A24" s="199" t="s">
        <v>53</v>
      </c>
      <c r="B24" s="182" t="s">
        <v>157</v>
      </c>
      <c r="C24" s="168"/>
      <c r="D24" s="256"/>
      <c r="E24" s="303">
        <f t="shared" si="2"/>
        <v>0</v>
      </c>
    </row>
    <row r="25" spans="1:5" s="56" customFormat="1" ht="12" customHeight="1" x14ac:dyDescent="0.2">
      <c r="A25" s="199" t="s">
        <v>54</v>
      </c>
      <c r="B25" s="182" t="s">
        <v>318</v>
      </c>
      <c r="C25" s="168"/>
      <c r="D25" s="256"/>
      <c r="E25" s="303">
        <f t="shared" si="2"/>
        <v>0</v>
      </c>
    </row>
    <row r="26" spans="1:5" s="56" customFormat="1" ht="12" customHeight="1" x14ac:dyDescent="0.2">
      <c r="A26" s="199" t="s">
        <v>55</v>
      </c>
      <c r="B26" s="182" t="s">
        <v>319</v>
      </c>
      <c r="C26" s="168"/>
      <c r="D26" s="256"/>
      <c r="E26" s="303">
        <f t="shared" si="2"/>
        <v>0</v>
      </c>
    </row>
    <row r="27" spans="1:5" s="56" customFormat="1" ht="12" customHeight="1" x14ac:dyDescent="0.2">
      <c r="A27" s="199" t="s">
        <v>96</v>
      </c>
      <c r="B27" s="182" t="s">
        <v>158</v>
      </c>
      <c r="C27" s="168"/>
      <c r="D27" s="256"/>
      <c r="E27" s="303">
        <f t="shared" si="2"/>
        <v>0</v>
      </c>
    </row>
    <row r="28" spans="1:5" s="56" customFormat="1" ht="12" customHeight="1" thickBot="1" x14ac:dyDescent="0.25">
      <c r="A28" s="200" t="s">
        <v>97</v>
      </c>
      <c r="B28" s="183" t="s">
        <v>159</v>
      </c>
      <c r="C28" s="170"/>
      <c r="D28" s="257"/>
      <c r="E28" s="304">
        <f t="shared" si="2"/>
        <v>0</v>
      </c>
    </row>
    <row r="29" spans="1:5" s="56" customFormat="1" ht="12" customHeight="1" thickBot="1" x14ac:dyDescent="0.25">
      <c r="A29" s="25" t="s">
        <v>98</v>
      </c>
      <c r="B29" s="19" t="s">
        <v>468</v>
      </c>
      <c r="C29" s="173">
        <f>+C30+C31+C32+C33+C34+C35+C36</f>
        <v>0</v>
      </c>
      <c r="D29" s="173">
        <f>+D30+D31+D32+D33+D34+D35+D36</f>
        <v>0</v>
      </c>
      <c r="E29" s="210">
        <f>+E30+E31+E32+E33+E34+E35+E36</f>
        <v>0</v>
      </c>
    </row>
    <row r="30" spans="1:5" s="56" customFormat="1" ht="12" customHeight="1" x14ac:dyDescent="0.2">
      <c r="A30" s="198" t="s">
        <v>160</v>
      </c>
      <c r="B30" s="181" t="s">
        <v>461</v>
      </c>
      <c r="C30" s="169"/>
      <c r="D30" s="169"/>
      <c r="E30" s="211">
        <f t="shared" si="2"/>
        <v>0</v>
      </c>
    </row>
    <row r="31" spans="1:5" s="56" customFormat="1" ht="12" customHeight="1" x14ac:dyDescent="0.2">
      <c r="A31" s="199" t="s">
        <v>161</v>
      </c>
      <c r="B31" s="182" t="s">
        <v>462</v>
      </c>
      <c r="C31" s="168"/>
      <c r="D31" s="168"/>
      <c r="E31" s="303">
        <f t="shared" si="2"/>
        <v>0</v>
      </c>
    </row>
    <row r="32" spans="1:5" s="56" customFormat="1" ht="12" customHeight="1" x14ac:dyDescent="0.2">
      <c r="A32" s="199" t="s">
        <v>162</v>
      </c>
      <c r="B32" s="182" t="s">
        <v>463</v>
      </c>
      <c r="C32" s="168"/>
      <c r="D32" s="168"/>
      <c r="E32" s="303">
        <f t="shared" si="2"/>
        <v>0</v>
      </c>
    </row>
    <row r="33" spans="1:5" s="56" customFormat="1" ht="12" customHeight="1" x14ac:dyDescent="0.2">
      <c r="A33" s="199" t="s">
        <v>163</v>
      </c>
      <c r="B33" s="182" t="s">
        <v>464</v>
      </c>
      <c r="C33" s="168"/>
      <c r="D33" s="168"/>
      <c r="E33" s="303">
        <f t="shared" si="2"/>
        <v>0</v>
      </c>
    </row>
    <row r="34" spans="1:5" s="56" customFormat="1" ht="12" customHeight="1" x14ac:dyDescent="0.2">
      <c r="A34" s="199" t="s">
        <v>465</v>
      </c>
      <c r="B34" s="182" t="s">
        <v>164</v>
      </c>
      <c r="C34" s="168"/>
      <c r="D34" s="168"/>
      <c r="E34" s="303">
        <f t="shared" si="2"/>
        <v>0</v>
      </c>
    </row>
    <row r="35" spans="1:5" s="56" customFormat="1" ht="12" customHeight="1" x14ac:dyDescent="0.2">
      <c r="A35" s="199" t="s">
        <v>466</v>
      </c>
      <c r="B35" s="182" t="s">
        <v>165</v>
      </c>
      <c r="C35" s="168"/>
      <c r="D35" s="168"/>
      <c r="E35" s="303">
        <f t="shared" si="2"/>
        <v>0</v>
      </c>
    </row>
    <row r="36" spans="1:5" s="56" customFormat="1" ht="12" customHeight="1" thickBot="1" x14ac:dyDescent="0.25">
      <c r="A36" s="200" t="s">
        <v>467</v>
      </c>
      <c r="B36" s="183" t="s">
        <v>166</v>
      </c>
      <c r="C36" s="170"/>
      <c r="D36" s="170"/>
      <c r="E36" s="304">
        <f t="shared" si="2"/>
        <v>0</v>
      </c>
    </row>
    <row r="37" spans="1:5" s="56" customFormat="1" ht="12" customHeight="1" thickBot="1" x14ac:dyDescent="0.25">
      <c r="A37" s="25" t="s">
        <v>11</v>
      </c>
      <c r="B37" s="19" t="s">
        <v>326</v>
      </c>
      <c r="C37" s="167">
        <f>SUM(C38:C48)</f>
        <v>0</v>
      </c>
      <c r="D37" s="254">
        <f>SUM(D38:D48)</f>
        <v>0</v>
      </c>
      <c r="E37" s="103">
        <f>SUM(E38:E48)</f>
        <v>0</v>
      </c>
    </row>
    <row r="38" spans="1:5" s="56" customFormat="1" ht="12" customHeight="1" x14ac:dyDescent="0.2">
      <c r="A38" s="198" t="s">
        <v>56</v>
      </c>
      <c r="B38" s="181" t="s">
        <v>169</v>
      </c>
      <c r="C38" s="169"/>
      <c r="D38" s="255"/>
      <c r="E38" s="211">
        <f t="shared" si="2"/>
        <v>0</v>
      </c>
    </row>
    <row r="39" spans="1:5" s="56" customFormat="1" ht="12" customHeight="1" x14ac:dyDescent="0.2">
      <c r="A39" s="199" t="s">
        <v>57</v>
      </c>
      <c r="B39" s="182" t="s">
        <v>170</v>
      </c>
      <c r="C39" s="168"/>
      <c r="D39" s="256"/>
      <c r="E39" s="303">
        <f t="shared" si="2"/>
        <v>0</v>
      </c>
    </row>
    <row r="40" spans="1:5" s="56" customFormat="1" ht="12" customHeight="1" x14ac:dyDescent="0.2">
      <c r="A40" s="199" t="s">
        <v>58</v>
      </c>
      <c r="B40" s="182" t="s">
        <v>171</v>
      </c>
      <c r="C40" s="168"/>
      <c r="D40" s="256"/>
      <c r="E40" s="303">
        <f t="shared" si="2"/>
        <v>0</v>
      </c>
    </row>
    <row r="41" spans="1:5" s="56" customFormat="1" ht="12" customHeight="1" x14ac:dyDescent="0.2">
      <c r="A41" s="199" t="s">
        <v>100</v>
      </c>
      <c r="B41" s="182" t="s">
        <v>172</v>
      </c>
      <c r="C41" s="168"/>
      <c r="D41" s="256"/>
      <c r="E41" s="303">
        <f t="shared" si="2"/>
        <v>0</v>
      </c>
    </row>
    <row r="42" spans="1:5" s="56" customFormat="1" ht="12" customHeight="1" x14ac:dyDescent="0.2">
      <c r="A42" s="199" t="s">
        <v>101</v>
      </c>
      <c r="B42" s="182" t="s">
        <v>173</v>
      </c>
      <c r="C42" s="168"/>
      <c r="D42" s="256"/>
      <c r="E42" s="303">
        <f t="shared" si="2"/>
        <v>0</v>
      </c>
    </row>
    <row r="43" spans="1:5" s="56" customFormat="1" ht="12" customHeight="1" x14ac:dyDescent="0.2">
      <c r="A43" s="199" t="s">
        <v>102</v>
      </c>
      <c r="B43" s="182" t="s">
        <v>174</v>
      </c>
      <c r="C43" s="168"/>
      <c r="D43" s="256"/>
      <c r="E43" s="303">
        <f t="shared" si="2"/>
        <v>0</v>
      </c>
    </row>
    <row r="44" spans="1:5" s="56" customFormat="1" ht="12" customHeight="1" x14ac:dyDescent="0.2">
      <c r="A44" s="199" t="s">
        <v>103</v>
      </c>
      <c r="B44" s="182" t="s">
        <v>175</v>
      </c>
      <c r="C44" s="168"/>
      <c r="D44" s="256"/>
      <c r="E44" s="303">
        <f t="shared" si="2"/>
        <v>0</v>
      </c>
    </row>
    <row r="45" spans="1:5" s="56" customFormat="1" ht="12" customHeight="1" x14ac:dyDescent="0.2">
      <c r="A45" s="199" t="s">
        <v>104</v>
      </c>
      <c r="B45" s="182" t="s">
        <v>176</v>
      </c>
      <c r="C45" s="168"/>
      <c r="D45" s="256"/>
      <c r="E45" s="303">
        <f t="shared" si="2"/>
        <v>0</v>
      </c>
    </row>
    <row r="46" spans="1:5" s="56" customFormat="1" ht="12" customHeight="1" x14ac:dyDescent="0.2">
      <c r="A46" s="199" t="s">
        <v>167</v>
      </c>
      <c r="B46" s="182" t="s">
        <v>177</v>
      </c>
      <c r="C46" s="171"/>
      <c r="D46" s="290"/>
      <c r="E46" s="305">
        <f t="shared" si="2"/>
        <v>0</v>
      </c>
    </row>
    <row r="47" spans="1:5" s="56" customFormat="1" ht="12" customHeight="1" x14ac:dyDescent="0.2">
      <c r="A47" s="200" t="s">
        <v>168</v>
      </c>
      <c r="B47" s="183" t="s">
        <v>328</v>
      </c>
      <c r="C47" s="172"/>
      <c r="D47" s="291"/>
      <c r="E47" s="306">
        <f t="shared" si="2"/>
        <v>0</v>
      </c>
    </row>
    <row r="48" spans="1:5" s="56" customFormat="1" ht="12" customHeight="1" thickBot="1" x14ac:dyDescent="0.25">
      <c r="A48" s="200" t="s">
        <v>327</v>
      </c>
      <c r="B48" s="183" t="s">
        <v>178</v>
      </c>
      <c r="C48" s="172"/>
      <c r="D48" s="291"/>
      <c r="E48" s="306">
        <f t="shared" si="2"/>
        <v>0</v>
      </c>
    </row>
    <row r="49" spans="1:5" s="56" customFormat="1" ht="12" customHeight="1" thickBot="1" x14ac:dyDescent="0.25">
      <c r="A49" s="25" t="s">
        <v>12</v>
      </c>
      <c r="B49" s="19" t="s">
        <v>179</v>
      </c>
      <c r="C49" s="167">
        <f>SUM(C50:C54)</f>
        <v>0</v>
      </c>
      <c r="D49" s="254">
        <f>SUM(D50:D54)</f>
        <v>0</v>
      </c>
      <c r="E49" s="103">
        <f>SUM(E50:E54)</f>
        <v>0</v>
      </c>
    </row>
    <row r="50" spans="1:5" s="56" customFormat="1" ht="12" customHeight="1" x14ac:dyDescent="0.2">
      <c r="A50" s="198" t="s">
        <v>59</v>
      </c>
      <c r="B50" s="181" t="s">
        <v>183</v>
      </c>
      <c r="C50" s="223"/>
      <c r="D50" s="292"/>
      <c r="E50" s="307">
        <f t="shared" si="2"/>
        <v>0</v>
      </c>
    </row>
    <row r="51" spans="1:5" s="56" customFormat="1" ht="12" customHeight="1" x14ac:dyDescent="0.2">
      <c r="A51" s="199" t="s">
        <v>60</v>
      </c>
      <c r="B51" s="182" t="s">
        <v>184</v>
      </c>
      <c r="C51" s="171"/>
      <c r="D51" s="290"/>
      <c r="E51" s="305">
        <f t="shared" si="2"/>
        <v>0</v>
      </c>
    </row>
    <row r="52" spans="1:5" s="56" customFormat="1" ht="12" customHeight="1" x14ac:dyDescent="0.2">
      <c r="A52" s="199" t="s">
        <v>180</v>
      </c>
      <c r="B52" s="182" t="s">
        <v>185</v>
      </c>
      <c r="C52" s="171"/>
      <c r="D52" s="290"/>
      <c r="E52" s="305">
        <f t="shared" si="2"/>
        <v>0</v>
      </c>
    </row>
    <row r="53" spans="1:5" s="56" customFormat="1" ht="12" customHeight="1" x14ac:dyDescent="0.2">
      <c r="A53" s="199" t="s">
        <v>181</v>
      </c>
      <c r="B53" s="182" t="s">
        <v>186</v>
      </c>
      <c r="C53" s="171"/>
      <c r="D53" s="290"/>
      <c r="E53" s="305">
        <f t="shared" si="2"/>
        <v>0</v>
      </c>
    </row>
    <row r="54" spans="1:5" s="56" customFormat="1" ht="12" customHeight="1" thickBot="1" x14ac:dyDescent="0.25">
      <c r="A54" s="200" t="s">
        <v>182</v>
      </c>
      <c r="B54" s="183" t="s">
        <v>187</v>
      </c>
      <c r="C54" s="172"/>
      <c r="D54" s="291"/>
      <c r="E54" s="306">
        <f t="shared" si="2"/>
        <v>0</v>
      </c>
    </row>
    <row r="55" spans="1:5" s="56" customFormat="1" ht="12" customHeight="1" thickBot="1" x14ac:dyDescent="0.25">
      <c r="A55" s="25" t="s">
        <v>105</v>
      </c>
      <c r="B55" s="19" t="s">
        <v>188</v>
      </c>
      <c r="C55" s="167">
        <f>SUM(C56:C58)</f>
        <v>0</v>
      </c>
      <c r="D55" s="254">
        <f>SUM(D56:D58)</f>
        <v>0</v>
      </c>
      <c r="E55" s="103">
        <f>SUM(E56:E58)</f>
        <v>0</v>
      </c>
    </row>
    <row r="56" spans="1:5" s="56" customFormat="1" ht="12" customHeight="1" x14ac:dyDescent="0.2">
      <c r="A56" s="198" t="s">
        <v>61</v>
      </c>
      <c r="B56" s="181" t="s">
        <v>189</v>
      </c>
      <c r="C56" s="169"/>
      <c r="D56" s="255"/>
      <c r="E56" s="211">
        <f t="shared" si="2"/>
        <v>0</v>
      </c>
    </row>
    <row r="57" spans="1:5" s="56" customFormat="1" ht="12" customHeight="1" x14ac:dyDescent="0.2">
      <c r="A57" s="199" t="s">
        <v>62</v>
      </c>
      <c r="B57" s="182" t="s">
        <v>320</v>
      </c>
      <c r="C57" s="168"/>
      <c r="D57" s="256"/>
      <c r="E57" s="303">
        <f t="shared" si="2"/>
        <v>0</v>
      </c>
    </row>
    <row r="58" spans="1:5" s="56" customFormat="1" ht="12" customHeight="1" x14ac:dyDescent="0.2">
      <c r="A58" s="199" t="s">
        <v>192</v>
      </c>
      <c r="B58" s="182" t="s">
        <v>190</v>
      </c>
      <c r="C58" s="168"/>
      <c r="D58" s="256"/>
      <c r="E58" s="303">
        <f t="shared" si="2"/>
        <v>0</v>
      </c>
    </row>
    <row r="59" spans="1:5" s="56" customFormat="1" ht="12" customHeight="1" thickBot="1" x14ac:dyDescent="0.25">
      <c r="A59" s="200" t="s">
        <v>193</v>
      </c>
      <c r="B59" s="183" t="s">
        <v>191</v>
      </c>
      <c r="C59" s="170"/>
      <c r="D59" s="257"/>
      <c r="E59" s="304">
        <f t="shared" si="2"/>
        <v>0</v>
      </c>
    </row>
    <row r="60" spans="1:5" s="56" customFormat="1" ht="12" customHeight="1" thickBot="1" x14ac:dyDescent="0.25">
      <c r="A60" s="25" t="s">
        <v>14</v>
      </c>
      <c r="B60" s="104" t="s">
        <v>194</v>
      </c>
      <c r="C60" s="167">
        <f>SUM(C61:C63)</f>
        <v>0</v>
      </c>
      <c r="D60" s="254">
        <f>SUM(D61:D63)</f>
        <v>0</v>
      </c>
      <c r="E60" s="103">
        <f>SUM(E61:E63)</f>
        <v>0</v>
      </c>
    </row>
    <row r="61" spans="1:5" s="56" customFormat="1" ht="12" customHeight="1" x14ac:dyDescent="0.2">
      <c r="A61" s="198" t="s">
        <v>106</v>
      </c>
      <c r="B61" s="181" t="s">
        <v>196</v>
      </c>
      <c r="C61" s="171"/>
      <c r="D61" s="290"/>
      <c r="E61" s="305">
        <f t="shared" si="2"/>
        <v>0</v>
      </c>
    </row>
    <row r="62" spans="1:5" s="56" customFormat="1" ht="12" customHeight="1" x14ac:dyDescent="0.2">
      <c r="A62" s="199" t="s">
        <v>107</v>
      </c>
      <c r="B62" s="182" t="s">
        <v>321</v>
      </c>
      <c r="C62" s="171"/>
      <c r="D62" s="290"/>
      <c r="E62" s="305">
        <f t="shared" si="2"/>
        <v>0</v>
      </c>
    </row>
    <row r="63" spans="1:5" s="56" customFormat="1" ht="12" customHeight="1" x14ac:dyDescent="0.2">
      <c r="A63" s="199" t="s">
        <v>127</v>
      </c>
      <c r="B63" s="182" t="s">
        <v>197</v>
      </c>
      <c r="C63" s="171"/>
      <c r="D63" s="290"/>
      <c r="E63" s="305">
        <f t="shared" si="2"/>
        <v>0</v>
      </c>
    </row>
    <row r="64" spans="1:5" s="56" customFormat="1" ht="12" customHeight="1" thickBot="1" x14ac:dyDescent="0.25">
      <c r="A64" s="200" t="s">
        <v>195</v>
      </c>
      <c r="B64" s="183" t="s">
        <v>198</v>
      </c>
      <c r="C64" s="171"/>
      <c r="D64" s="290"/>
      <c r="E64" s="305">
        <f t="shared" si="2"/>
        <v>0</v>
      </c>
    </row>
    <row r="65" spans="1:5" s="56" customFormat="1" ht="12" customHeight="1" thickBot="1" x14ac:dyDescent="0.25">
      <c r="A65" s="25" t="s">
        <v>15</v>
      </c>
      <c r="B65" s="19" t="s">
        <v>199</v>
      </c>
      <c r="C65" s="173">
        <f>+C8+C15+C22+C29+C37+C49+C55+C60</f>
        <v>0</v>
      </c>
      <c r="D65" s="258">
        <f>+D8+D15+D22+D29+D37+D49+D55+D60</f>
        <v>0</v>
      </c>
      <c r="E65" s="210">
        <f>+E8+E15+E22+E29+E37+E49+E55+E60</f>
        <v>0</v>
      </c>
    </row>
    <row r="66" spans="1:5" s="56" customFormat="1" ht="12" customHeight="1" thickBot="1" x14ac:dyDescent="0.2">
      <c r="A66" s="201" t="s">
        <v>290</v>
      </c>
      <c r="B66" s="104" t="s">
        <v>201</v>
      </c>
      <c r="C66" s="167">
        <f>SUM(C67:C69)</f>
        <v>0</v>
      </c>
      <c r="D66" s="254">
        <f>SUM(D67:D69)</f>
        <v>0</v>
      </c>
      <c r="E66" s="103">
        <f>SUM(E67:E69)</f>
        <v>0</v>
      </c>
    </row>
    <row r="67" spans="1:5" s="56" customFormat="1" ht="12" customHeight="1" x14ac:dyDescent="0.2">
      <c r="A67" s="198" t="s">
        <v>232</v>
      </c>
      <c r="B67" s="181" t="s">
        <v>202</v>
      </c>
      <c r="C67" s="171"/>
      <c r="D67" s="290"/>
      <c r="E67" s="305">
        <f>C67+D67</f>
        <v>0</v>
      </c>
    </row>
    <row r="68" spans="1:5" s="56" customFormat="1" ht="12" customHeight="1" x14ac:dyDescent="0.2">
      <c r="A68" s="199" t="s">
        <v>241</v>
      </c>
      <c r="B68" s="182" t="s">
        <v>203</v>
      </c>
      <c r="C68" s="171"/>
      <c r="D68" s="290"/>
      <c r="E68" s="305">
        <f>C68+D68</f>
        <v>0</v>
      </c>
    </row>
    <row r="69" spans="1:5" s="56" customFormat="1" ht="12" customHeight="1" thickBot="1" x14ac:dyDescent="0.25">
      <c r="A69" s="200" t="s">
        <v>242</v>
      </c>
      <c r="B69" s="184" t="s">
        <v>204</v>
      </c>
      <c r="C69" s="171"/>
      <c r="D69" s="293"/>
      <c r="E69" s="305">
        <f>C69+D69</f>
        <v>0</v>
      </c>
    </row>
    <row r="70" spans="1:5" s="56" customFormat="1" ht="12" customHeight="1" thickBot="1" x14ac:dyDescent="0.2">
      <c r="A70" s="201" t="s">
        <v>205</v>
      </c>
      <c r="B70" s="104" t="s">
        <v>206</v>
      </c>
      <c r="C70" s="167">
        <f>SUM(C71:C74)</f>
        <v>0</v>
      </c>
      <c r="D70" s="167">
        <f>SUM(D71:D74)</f>
        <v>0</v>
      </c>
      <c r="E70" s="103">
        <f>SUM(E71:E74)</f>
        <v>0</v>
      </c>
    </row>
    <row r="71" spans="1:5" s="56" customFormat="1" ht="12" customHeight="1" x14ac:dyDescent="0.2">
      <c r="A71" s="198" t="s">
        <v>84</v>
      </c>
      <c r="B71" s="181" t="s">
        <v>207</v>
      </c>
      <c r="C71" s="171"/>
      <c r="D71" s="171"/>
      <c r="E71" s="305">
        <f>C71+D71</f>
        <v>0</v>
      </c>
    </row>
    <row r="72" spans="1:5" s="56" customFormat="1" ht="12" customHeight="1" x14ac:dyDescent="0.2">
      <c r="A72" s="199" t="s">
        <v>85</v>
      </c>
      <c r="B72" s="182" t="s">
        <v>208</v>
      </c>
      <c r="C72" s="171"/>
      <c r="D72" s="171"/>
      <c r="E72" s="305">
        <f>C72+D72</f>
        <v>0</v>
      </c>
    </row>
    <row r="73" spans="1:5" s="56" customFormat="1" ht="12" customHeight="1" x14ac:dyDescent="0.2">
      <c r="A73" s="199" t="s">
        <v>233</v>
      </c>
      <c r="B73" s="182" t="s">
        <v>209</v>
      </c>
      <c r="C73" s="171"/>
      <c r="D73" s="171"/>
      <c r="E73" s="305">
        <f>C73+D73</f>
        <v>0</v>
      </c>
    </row>
    <row r="74" spans="1:5" s="56" customFormat="1" ht="12" customHeight="1" thickBot="1" x14ac:dyDescent="0.25">
      <c r="A74" s="200" t="s">
        <v>234</v>
      </c>
      <c r="B74" s="183" t="s">
        <v>210</v>
      </c>
      <c r="C74" s="171"/>
      <c r="D74" s="171"/>
      <c r="E74" s="305">
        <f>C74+D74</f>
        <v>0</v>
      </c>
    </row>
    <row r="75" spans="1:5" s="56" customFormat="1" ht="12" customHeight="1" thickBot="1" x14ac:dyDescent="0.2">
      <c r="A75" s="201" t="s">
        <v>211</v>
      </c>
      <c r="B75" s="104" t="s">
        <v>212</v>
      </c>
      <c r="C75" s="167">
        <f>SUM(C76:C77)</f>
        <v>0</v>
      </c>
      <c r="D75" s="167">
        <f>SUM(D76:D77)</f>
        <v>0</v>
      </c>
      <c r="E75" s="103">
        <f>SUM(E76:E77)</f>
        <v>0</v>
      </c>
    </row>
    <row r="76" spans="1:5" s="56" customFormat="1" ht="12" customHeight="1" x14ac:dyDescent="0.2">
      <c r="A76" s="198" t="s">
        <v>235</v>
      </c>
      <c r="B76" s="181" t="s">
        <v>213</v>
      </c>
      <c r="C76" s="171"/>
      <c r="D76" s="171"/>
      <c r="E76" s="305">
        <f>C76+D76</f>
        <v>0</v>
      </c>
    </row>
    <row r="77" spans="1:5" s="56" customFormat="1" ht="12" customHeight="1" thickBot="1" x14ac:dyDescent="0.25">
      <c r="A77" s="200" t="s">
        <v>236</v>
      </c>
      <c r="B77" s="183" t="s">
        <v>214</v>
      </c>
      <c r="C77" s="171"/>
      <c r="D77" s="171"/>
      <c r="E77" s="305">
        <f>C77+D77</f>
        <v>0</v>
      </c>
    </row>
    <row r="78" spans="1:5" s="55" customFormat="1" ht="12" customHeight="1" thickBot="1" x14ac:dyDescent="0.2">
      <c r="A78" s="201" t="s">
        <v>215</v>
      </c>
      <c r="B78" s="104" t="s">
        <v>216</v>
      </c>
      <c r="C78" s="167">
        <f>SUM(C79:C81)</f>
        <v>0</v>
      </c>
      <c r="D78" s="167">
        <f>SUM(D79:D81)</f>
        <v>0</v>
      </c>
      <c r="E78" s="103">
        <f>SUM(E79:E81)</f>
        <v>0</v>
      </c>
    </row>
    <row r="79" spans="1:5" s="56" customFormat="1" ht="12" customHeight="1" x14ac:dyDescent="0.2">
      <c r="A79" s="198" t="s">
        <v>237</v>
      </c>
      <c r="B79" s="181" t="s">
        <v>217</v>
      </c>
      <c r="C79" s="171"/>
      <c r="D79" s="171"/>
      <c r="E79" s="305">
        <f>C79+D79</f>
        <v>0</v>
      </c>
    </row>
    <row r="80" spans="1:5" s="56" customFormat="1" ht="12" customHeight="1" x14ac:dyDescent="0.2">
      <c r="A80" s="199" t="s">
        <v>238</v>
      </c>
      <c r="B80" s="182" t="s">
        <v>218</v>
      </c>
      <c r="C80" s="171"/>
      <c r="D80" s="171"/>
      <c r="E80" s="305">
        <f>C80+D80</f>
        <v>0</v>
      </c>
    </row>
    <row r="81" spans="1:5" s="56" customFormat="1" ht="12" customHeight="1" thickBot="1" x14ac:dyDescent="0.25">
      <c r="A81" s="200" t="s">
        <v>239</v>
      </c>
      <c r="B81" s="183" t="s">
        <v>219</v>
      </c>
      <c r="C81" s="171"/>
      <c r="D81" s="171"/>
      <c r="E81" s="305">
        <f>C81+D81</f>
        <v>0</v>
      </c>
    </row>
    <row r="82" spans="1:5" s="56" customFormat="1" ht="12" customHeight="1" thickBot="1" x14ac:dyDescent="0.2">
      <c r="A82" s="201" t="s">
        <v>220</v>
      </c>
      <c r="B82" s="104" t="s">
        <v>240</v>
      </c>
      <c r="C82" s="167">
        <f>SUM(C83:C86)</f>
        <v>0</v>
      </c>
      <c r="D82" s="167">
        <f>SUM(D83:D86)</f>
        <v>0</v>
      </c>
      <c r="E82" s="103">
        <f>SUM(E83:E86)</f>
        <v>0</v>
      </c>
    </row>
    <row r="83" spans="1:5" s="56" customFormat="1" ht="12" customHeight="1" x14ac:dyDescent="0.2">
      <c r="A83" s="202" t="s">
        <v>221</v>
      </c>
      <c r="B83" s="181" t="s">
        <v>222</v>
      </c>
      <c r="C83" s="171"/>
      <c r="D83" s="171"/>
      <c r="E83" s="305">
        <f t="shared" ref="E83:E88" si="3">C83+D83</f>
        <v>0</v>
      </c>
    </row>
    <row r="84" spans="1:5" s="56" customFormat="1" ht="12" customHeight="1" x14ac:dyDescent="0.2">
      <c r="A84" s="203" t="s">
        <v>223</v>
      </c>
      <c r="B84" s="182" t="s">
        <v>224</v>
      </c>
      <c r="C84" s="171"/>
      <c r="D84" s="171"/>
      <c r="E84" s="305">
        <f t="shared" si="3"/>
        <v>0</v>
      </c>
    </row>
    <row r="85" spans="1:5" s="56" customFormat="1" ht="12" customHeight="1" x14ac:dyDescent="0.2">
      <c r="A85" s="203" t="s">
        <v>225</v>
      </c>
      <c r="B85" s="182" t="s">
        <v>226</v>
      </c>
      <c r="C85" s="171"/>
      <c r="D85" s="171"/>
      <c r="E85" s="305">
        <f t="shared" si="3"/>
        <v>0</v>
      </c>
    </row>
    <row r="86" spans="1:5" s="55" customFormat="1" ht="12" customHeight="1" thickBot="1" x14ac:dyDescent="0.25">
      <c r="A86" s="204" t="s">
        <v>227</v>
      </c>
      <c r="B86" s="183" t="s">
        <v>228</v>
      </c>
      <c r="C86" s="171"/>
      <c r="D86" s="171"/>
      <c r="E86" s="305">
        <f t="shared" si="3"/>
        <v>0</v>
      </c>
    </row>
    <row r="87" spans="1:5" s="55" customFormat="1" ht="12" customHeight="1" thickBot="1" x14ac:dyDescent="0.2">
      <c r="A87" s="201" t="s">
        <v>229</v>
      </c>
      <c r="B87" s="104" t="s">
        <v>367</v>
      </c>
      <c r="C87" s="226"/>
      <c r="D87" s="226"/>
      <c r="E87" s="103">
        <f t="shared" si="3"/>
        <v>0</v>
      </c>
    </row>
    <row r="88" spans="1:5" s="55" customFormat="1" ht="12" customHeight="1" thickBot="1" x14ac:dyDescent="0.2">
      <c r="A88" s="201" t="s">
        <v>388</v>
      </c>
      <c r="B88" s="104" t="s">
        <v>230</v>
      </c>
      <c r="C88" s="226"/>
      <c r="D88" s="226"/>
      <c r="E88" s="103">
        <f t="shared" si="3"/>
        <v>0</v>
      </c>
    </row>
    <row r="89" spans="1:5" s="55" customFormat="1" ht="12" customHeight="1" thickBot="1" x14ac:dyDescent="0.2">
      <c r="A89" s="201" t="s">
        <v>389</v>
      </c>
      <c r="B89" s="188" t="s">
        <v>370</v>
      </c>
      <c r="C89" s="173">
        <f>+C66+C70+C75+C78+C82+C88+C87</f>
        <v>0</v>
      </c>
      <c r="D89" s="173">
        <f>+D66+D70+D75+D78+D82+D88+D87</f>
        <v>0</v>
      </c>
      <c r="E89" s="210">
        <f>+E66+E70+E75+E78+E82+E88+E87</f>
        <v>0</v>
      </c>
    </row>
    <row r="90" spans="1:5" s="55" customFormat="1" ht="12" customHeight="1" thickBot="1" x14ac:dyDescent="0.2">
      <c r="A90" s="205" t="s">
        <v>390</v>
      </c>
      <c r="B90" s="189" t="s">
        <v>391</v>
      </c>
      <c r="C90" s="173">
        <f>+C65+C89</f>
        <v>0</v>
      </c>
      <c r="D90" s="173">
        <f>+D65+D89</f>
        <v>0</v>
      </c>
      <c r="E90" s="210">
        <f>+E65+E89</f>
        <v>0</v>
      </c>
    </row>
    <row r="91" spans="1:5" s="56" customFormat="1" ht="15" customHeight="1" thickBot="1" x14ac:dyDescent="0.25">
      <c r="A91" s="93"/>
      <c r="B91" s="94"/>
      <c r="C91" s="149"/>
    </row>
    <row r="92" spans="1:5" s="50" customFormat="1" ht="16.5" customHeight="1" thickBot="1" x14ac:dyDescent="0.25">
      <c r="A92" s="366" t="s">
        <v>40</v>
      </c>
      <c r="B92" s="367"/>
      <c r="C92" s="367"/>
      <c r="D92" s="367"/>
      <c r="E92" s="368"/>
    </row>
    <row r="93" spans="1:5" s="57" customFormat="1" ht="12" customHeight="1" thickBot="1" x14ac:dyDescent="0.25">
      <c r="A93" s="175" t="s">
        <v>7</v>
      </c>
      <c r="B93" s="24" t="s">
        <v>395</v>
      </c>
      <c r="C93" s="166">
        <f>+C94+C95+C96+C97+C98+C111</f>
        <v>0</v>
      </c>
      <c r="D93" s="166">
        <f>+D94+D95+D96+D97+D98+D111</f>
        <v>0</v>
      </c>
      <c r="E93" s="239">
        <f>+E94+E95+E96+E97+E98+E111</f>
        <v>0</v>
      </c>
    </row>
    <row r="94" spans="1:5" ht="12" customHeight="1" x14ac:dyDescent="0.2">
      <c r="A94" s="206" t="s">
        <v>63</v>
      </c>
      <c r="B94" s="8" t="s">
        <v>36</v>
      </c>
      <c r="C94" s="243"/>
      <c r="D94" s="243"/>
      <c r="E94" s="308">
        <f t="shared" ref="E94:E113" si="4">C94+D94</f>
        <v>0</v>
      </c>
    </row>
    <row r="95" spans="1:5" ht="12" customHeight="1" x14ac:dyDescent="0.2">
      <c r="A95" s="199" t="s">
        <v>64</v>
      </c>
      <c r="B95" s="6" t="s">
        <v>108</v>
      </c>
      <c r="C95" s="168"/>
      <c r="D95" s="168"/>
      <c r="E95" s="303">
        <f t="shared" si="4"/>
        <v>0</v>
      </c>
    </row>
    <row r="96" spans="1:5" ht="12" customHeight="1" x14ac:dyDescent="0.2">
      <c r="A96" s="199" t="s">
        <v>65</v>
      </c>
      <c r="B96" s="6" t="s">
        <v>82</v>
      </c>
      <c r="C96" s="170"/>
      <c r="D96" s="168"/>
      <c r="E96" s="304">
        <f t="shared" si="4"/>
        <v>0</v>
      </c>
    </row>
    <row r="97" spans="1:5" ht="12" customHeight="1" x14ac:dyDescent="0.2">
      <c r="A97" s="199" t="s">
        <v>66</v>
      </c>
      <c r="B97" s="9" t="s">
        <v>109</v>
      </c>
      <c r="C97" s="170"/>
      <c r="D97" s="257"/>
      <c r="E97" s="304">
        <f t="shared" si="4"/>
        <v>0</v>
      </c>
    </row>
    <row r="98" spans="1:5" ht="12" customHeight="1" x14ac:dyDescent="0.2">
      <c r="A98" s="199" t="s">
        <v>74</v>
      </c>
      <c r="B98" s="17" t="s">
        <v>110</v>
      </c>
      <c r="C98" s="170"/>
      <c r="D98" s="257"/>
      <c r="E98" s="304">
        <f t="shared" si="4"/>
        <v>0</v>
      </c>
    </row>
    <row r="99" spans="1:5" ht="12" customHeight="1" x14ac:dyDescent="0.2">
      <c r="A99" s="199" t="s">
        <v>67</v>
      </c>
      <c r="B99" s="6" t="s">
        <v>392</v>
      </c>
      <c r="C99" s="170"/>
      <c r="D99" s="257"/>
      <c r="E99" s="304">
        <f t="shared" si="4"/>
        <v>0</v>
      </c>
    </row>
    <row r="100" spans="1:5" ht="12" customHeight="1" x14ac:dyDescent="0.2">
      <c r="A100" s="199" t="s">
        <v>68</v>
      </c>
      <c r="B100" s="67" t="s">
        <v>333</v>
      </c>
      <c r="C100" s="170"/>
      <c r="D100" s="257"/>
      <c r="E100" s="304">
        <f t="shared" si="4"/>
        <v>0</v>
      </c>
    </row>
    <row r="101" spans="1:5" ht="12" customHeight="1" x14ac:dyDescent="0.2">
      <c r="A101" s="199" t="s">
        <v>75</v>
      </c>
      <c r="B101" s="67" t="s">
        <v>332</v>
      </c>
      <c r="C101" s="170"/>
      <c r="D101" s="257"/>
      <c r="E101" s="304">
        <f t="shared" si="4"/>
        <v>0</v>
      </c>
    </row>
    <row r="102" spans="1:5" ht="12" customHeight="1" x14ac:dyDescent="0.2">
      <c r="A102" s="199" t="s">
        <v>76</v>
      </c>
      <c r="B102" s="67" t="s">
        <v>246</v>
      </c>
      <c r="C102" s="170"/>
      <c r="D102" s="257"/>
      <c r="E102" s="304">
        <f t="shared" si="4"/>
        <v>0</v>
      </c>
    </row>
    <row r="103" spans="1:5" ht="12" customHeight="1" x14ac:dyDescent="0.2">
      <c r="A103" s="199" t="s">
        <v>77</v>
      </c>
      <c r="B103" s="68" t="s">
        <v>247</v>
      </c>
      <c r="C103" s="170"/>
      <c r="D103" s="257"/>
      <c r="E103" s="304">
        <f t="shared" si="4"/>
        <v>0</v>
      </c>
    </row>
    <row r="104" spans="1:5" ht="12" customHeight="1" x14ac:dyDescent="0.2">
      <c r="A104" s="199" t="s">
        <v>78</v>
      </c>
      <c r="B104" s="68" t="s">
        <v>248</v>
      </c>
      <c r="C104" s="170"/>
      <c r="D104" s="257"/>
      <c r="E104" s="304">
        <f t="shared" si="4"/>
        <v>0</v>
      </c>
    </row>
    <row r="105" spans="1:5" ht="12" customHeight="1" x14ac:dyDescent="0.2">
      <c r="A105" s="199" t="s">
        <v>80</v>
      </c>
      <c r="B105" s="67" t="s">
        <v>249</v>
      </c>
      <c r="C105" s="170"/>
      <c r="D105" s="257"/>
      <c r="E105" s="304">
        <f t="shared" si="4"/>
        <v>0</v>
      </c>
    </row>
    <row r="106" spans="1:5" ht="12" customHeight="1" x14ac:dyDescent="0.2">
      <c r="A106" s="199" t="s">
        <v>111</v>
      </c>
      <c r="B106" s="67" t="s">
        <v>250</v>
      </c>
      <c r="C106" s="170"/>
      <c r="D106" s="257"/>
      <c r="E106" s="304">
        <f t="shared" si="4"/>
        <v>0</v>
      </c>
    </row>
    <row r="107" spans="1:5" ht="12" customHeight="1" x14ac:dyDescent="0.2">
      <c r="A107" s="199" t="s">
        <v>244</v>
      </c>
      <c r="B107" s="68" t="s">
        <v>251</v>
      </c>
      <c r="C107" s="168"/>
      <c r="D107" s="257"/>
      <c r="E107" s="304">
        <f t="shared" si="4"/>
        <v>0</v>
      </c>
    </row>
    <row r="108" spans="1:5" ht="12" customHeight="1" x14ac:dyDescent="0.2">
      <c r="A108" s="207" t="s">
        <v>245</v>
      </c>
      <c r="B108" s="69" t="s">
        <v>252</v>
      </c>
      <c r="C108" s="170"/>
      <c r="D108" s="257"/>
      <c r="E108" s="304">
        <f t="shared" si="4"/>
        <v>0</v>
      </c>
    </row>
    <row r="109" spans="1:5" ht="12" customHeight="1" x14ac:dyDescent="0.2">
      <c r="A109" s="199" t="s">
        <v>330</v>
      </c>
      <c r="B109" s="69" t="s">
        <v>253</v>
      </c>
      <c r="C109" s="170"/>
      <c r="D109" s="257"/>
      <c r="E109" s="304">
        <f t="shared" si="4"/>
        <v>0</v>
      </c>
    </row>
    <row r="110" spans="1:5" ht="12" customHeight="1" x14ac:dyDescent="0.2">
      <c r="A110" s="199" t="s">
        <v>331</v>
      </c>
      <c r="B110" s="68" t="s">
        <v>254</v>
      </c>
      <c r="C110" s="168"/>
      <c r="D110" s="256"/>
      <c r="E110" s="303">
        <f t="shared" si="4"/>
        <v>0</v>
      </c>
    </row>
    <row r="111" spans="1:5" ht="12" customHeight="1" x14ac:dyDescent="0.2">
      <c r="A111" s="199" t="s">
        <v>335</v>
      </c>
      <c r="B111" s="9" t="s">
        <v>37</v>
      </c>
      <c r="C111" s="168"/>
      <c r="D111" s="256"/>
      <c r="E111" s="303">
        <f t="shared" si="4"/>
        <v>0</v>
      </c>
    </row>
    <row r="112" spans="1:5" ht="12" customHeight="1" x14ac:dyDescent="0.2">
      <c r="A112" s="200" t="s">
        <v>336</v>
      </c>
      <c r="B112" s="6" t="s">
        <v>393</v>
      </c>
      <c r="C112" s="170"/>
      <c r="D112" s="257"/>
      <c r="E112" s="304">
        <f t="shared" si="4"/>
        <v>0</v>
      </c>
    </row>
    <row r="113" spans="1:5" ht="12" customHeight="1" thickBot="1" x14ac:dyDescent="0.25">
      <c r="A113" s="208" t="s">
        <v>337</v>
      </c>
      <c r="B113" s="70" t="s">
        <v>394</v>
      </c>
      <c r="C113" s="244"/>
      <c r="D113" s="295"/>
      <c r="E113" s="309">
        <f t="shared" si="4"/>
        <v>0</v>
      </c>
    </row>
    <row r="114" spans="1:5" ht="12" customHeight="1" thickBot="1" x14ac:dyDescent="0.25">
      <c r="A114" s="25" t="s">
        <v>8</v>
      </c>
      <c r="B114" s="23" t="s">
        <v>255</v>
      </c>
      <c r="C114" s="167">
        <f>+C115+C117+C119</f>
        <v>0</v>
      </c>
      <c r="D114" s="254">
        <f>+D115+D117+D119</f>
        <v>0</v>
      </c>
      <c r="E114" s="103">
        <f>+E115+E117+E119</f>
        <v>0</v>
      </c>
    </row>
    <row r="115" spans="1:5" ht="12" customHeight="1" x14ac:dyDescent="0.2">
      <c r="A115" s="198" t="s">
        <v>69</v>
      </c>
      <c r="B115" s="6" t="s">
        <v>126</v>
      </c>
      <c r="C115" s="169"/>
      <c r="D115" s="255"/>
      <c r="E115" s="211">
        <f t="shared" ref="E115:E127" si="5">C115+D115</f>
        <v>0</v>
      </c>
    </row>
    <row r="116" spans="1:5" ht="12" customHeight="1" x14ac:dyDescent="0.2">
      <c r="A116" s="198" t="s">
        <v>70</v>
      </c>
      <c r="B116" s="10" t="s">
        <v>259</v>
      </c>
      <c r="C116" s="169"/>
      <c r="D116" s="255"/>
      <c r="E116" s="211">
        <f t="shared" si="5"/>
        <v>0</v>
      </c>
    </row>
    <row r="117" spans="1:5" ht="12" customHeight="1" x14ac:dyDescent="0.2">
      <c r="A117" s="198" t="s">
        <v>71</v>
      </c>
      <c r="B117" s="10" t="s">
        <v>112</v>
      </c>
      <c r="C117" s="168"/>
      <c r="D117" s="256"/>
      <c r="E117" s="303">
        <f t="shared" si="5"/>
        <v>0</v>
      </c>
    </row>
    <row r="118" spans="1:5" ht="12" customHeight="1" x14ac:dyDescent="0.2">
      <c r="A118" s="198" t="s">
        <v>72</v>
      </c>
      <c r="B118" s="10" t="s">
        <v>260</v>
      </c>
      <c r="C118" s="168"/>
      <c r="D118" s="256"/>
      <c r="E118" s="303">
        <f t="shared" si="5"/>
        <v>0</v>
      </c>
    </row>
    <row r="119" spans="1:5" ht="12" customHeight="1" x14ac:dyDescent="0.2">
      <c r="A119" s="198" t="s">
        <v>73</v>
      </c>
      <c r="B119" s="106" t="s">
        <v>128</v>
      </c>
      <c r="C119" s="168"/>
      <c r="D119" s="256"/>
      <c r="E119" s="303">
        <f t="shared" si="5"/>
        <v>0</v>
      </c>
    </row>
    <row r="120" spans="1:5" ht="12" customHeight="1" x14ac:dyDescent="0.2">
      <c r="A120" s="198" t="s">
        <v>79</v>
      </c>
      <c r="B120" s="105" t="s">
        <v>322</v>
      </c>
      <c r="C120" s="168"/>
      <c r="D120" s="256"/>
      <c r="E120" s="303">
        <f t="shared" si="5"/>
        <v>0</v>
      </c>
    </row>
    <row r="121" spans="1:5" ht="12" customHeight="1" x14ac:dyDescent="0.2">
      <c r="A121" s="198" t="s">
        <v>81</v>
      </c>
      <c r="B121" s="177" t="s">
        <v>265</v>
      </c>
      <c r="C121" s="168"/>
      <c r="D121" s="256"/>
      <c r="E121" s="303">
        <f t="shared" si="5"/>
        <v>0</v>
      </c>
    </row>
    <row r="122" spans="1:5" ht="12" customHeight="1" x14ac:dyDescent="0.2">
      <c r="A122" s="198" t="s">
        <v>113</v>
      </c>
      <c r="B122" s="68" t="s">
        <v>248</v>
      </c>
      <c r="C122" s="168"/>
      <c r="D122" s="256"/>
      <c r="E122" s="303">
        <f t="shared" si="5"/>
        <v>0</v>
      </c>
    </row>
    <row r="123" spans="1:5" ht="12" customHeight="1" x14ac:dyDescent="0.2">
      <c r="A123" s="198" t="s">
        <v>114</v>
      </c>
      <c r="B123" s="68" t="s">
        <v>264</v>
      </c>
      <c r="C123" s="168"/>
      <c r="D123" s="256"/>
      <c r="E123" s="303">
        <f t="shared" si="5"/>
        <v>0</v>
      </c>
    </row>
    <row r="124" spans="1:5" ht="12" customHeight="1" x14ac:dyDescent="0.2">
      <c r="A124" s="198" t="s">
        <v>115</v>
      </c>
      <c r="B124" s="68" t="s">
        <v>263</v>
      </c>
      <c r="C124" s="168"/>
      <c r="D124" s="256"/>
      <c r="E124" s="303">
        <f t="shared" si="5"/>
        <v>0</v>
      </c>
    </row>
    <row r="125" spans="1:5" ht="12" customHeight="1" x14ac:dyDescent="0.2">
      <c r="A125" s="198" t="s">
        <v>256</v>
      </c>
      <c r="B125" s="68" t="s">
        <v>251</v>
      </c>
      <c r="C125" s="168"/>
      <c r="D125" s="256"/>
      <c r="E125" s="303">
        <f t="shared" si="5"/>
        <v>0</v>
      </c>
    </row>
    <row r="126" spans="1:5" ht="12" customHeight="1" x14ac:dyDescent="0.2">
      <c r="A126" s="198" t="s">
        <v>257</v>
      </c>
      <c r="B126" s="68" t="s">
        <v>262</v>
      </c>
      <c r="C126" s="168"/>
      <c r="D126" s="256"/>
      <c r="E126" s="303">
        <f t="shared" si="5"/>
        <v>0</v>
      </c>
    </row>
    <row r="127" spans="1:5" ht="12" customHeight="1" thickBot="1" x14ac:dyDescent="0.25">
      <c r="A127" s="207" t="s">
        <v>258</v>
      </c>
      <c r="B127" s="68" t="s">
        <v>261</v>
      </c>
      <c r="C127" s="170"/>
      <c r="D127" s="257"/>
      <c r="E127" s="304">
        <f t="shared" si="5"/>
        <v>0</v>
      </c>
    </row>
    <row r="128" spans="1:5" ht="12" customHeight="1" thickBot="1" x14ac:dyDescent="0.25">
      <c r="A128" s="25" t="s">
        <v>9</v>
      </c>
      <c r="B128" s="61" t="s">
        <v>340</v>
      </c>
      <c r="C128" s="167">
        <f>+C93+C114</f>
        <v>0</v>
      </c>
      <c r="D128" s="254">
        <f>+D93+D114</f>
        <v>0</v>
      </c>
      <c r="E128" s="103">
        <f>+E93+E114</f>
        <v>0</v>
      </c>
    </row>
    <row r="129" spans="1:11" ht="12" customHeight="1" thickBot="1" x14ac:dyDescent="0.25">
      <c r="A129" s="25" t="s">
        <v>10</v>
      </c>
      <c r="B129" s="61" t="s">
        <v>341</v>
      </c>
      <c r="C129" s="167">
        <f>+C130+C131+C132</f>
        <v>0</v>
      </c>
      <c r="D129" s="254">
        <f>+D130+D131+D132</f>
        <v>0</v>
      </c>
      <c r="E129" s="103">
        <f>+E130+E131+E132</f>
        <v>0</v>
      </c>
    </row>
    <row r="130" spans="1:11" s="57" customFormat="1" ht="12" customHeight="1" x14ac:dyDescent="0.2">
      <c r="A130" s="198" t="s">
        <v>160</v>
      </c>
      <c r="B130" s="7" t="s">
        <v>398</v>
      </c>
      <c r="C130" s="168"/>
      <c r="D130" s="256"/>
      <c r="E130" s="303">
        <f>C130+D130</f>
        <v>0</v>
      </c>
    </row>
    <row r="131" spans="1:11" ht="12" customHeight="1" x14ac:dyDescent="0.2">
      <c r="A131" s="198" t="s">
        <v>161</v>
      </c>
      <c r="B131" s="7" t="s">
        <v>349</v>
      </c>
      <c r="C131" s="168"/>
      <c r="D131" s="256"/>
      <c r="E131" s="303">
        <f>C131+D131</f>
        <v>0</v>
      </c>
    </row>
    <row r="132" spans="1:11" ht="12" customHeight="1" thickBot="1" x14ac:dyDescent="0.25">
      <c r="A132" s="207" t="s">
        <v>162</v>
      </c>
      <c r="B132" s="5" t="s">
        <v>397</v>
      </c>
      <c r="C132" s="168"/>
      <c r="D132" s="256"/>
      <c r="E132" s="303">
        <f>C132+D132</f>
        <v>0</v>
      </c>
    </row>
    <row r="133" spans="1:11" ht="12" customHeight="1" thickBot="1" x14ac:dyDescent="0.25">
      <c r="A133" s="25" t="s">
        <v>11</v>
      </c>
      <c r="B133" s="61" t="s">
        <v>342</v>
      </c>
      <c r="C133" s="167">
        <f>+C134+C135+C136+C137+C138+C139</f>
        <v>0</v>
      </c>
      <c r="D133" s="254">
        <f>+D134+D135+D136+D137+D138+D139</f>
        <v>0</v>
      </c>
      <c r="E133" s="103">
        <f>+E134+E135+E136+E137+E138+E139</f>
        <v>0</v>
      </c>
    </row>
    <row r="134" spans="1:11" ht="12" customHeight="1" x14ac:dyDescent="0.2">
      <c r="A134" s="198" t="s">
        <v>56</v>
      </c>
      <c r="B134" s="7" t="s">
        <v>351</v>
      </c>
      <c r="C134" s="168"/>
      <c r="D134" s="256"/>
      <c r="E134" s="303">
        <f t="shared" ref="E134:E139" si="6">C134+D134</f>
        <v>0</v>
      </c>
    </row>
    <row r="135" spans="1:11" ht="12" customHeight="1" x14ac:dyDescent="0.2">
      <c r="A135" s="198" t="s">
        <v>57</v>
      </c>
      <c r="B135" s="7" t="s">
        <v>343</v>
      </c>
      <c r="C135" s="168"/>
      <c r="D135" s="256"/>
      <c r="E135" s="303">
        <f t="shared" si="6"/>
        <v>0</v>
      </c>
    </row>
    <row r="136" spans="1:11" ht="12" customHeight="1" x14ac:dyDescent="0.2">
      <c r="A136" s="198" t="s">
        <v>58</v>
      </c>
      <c r="B136" s="7" t="s">
        <v>344</v>
      </c>
      <c r="C136" s="168"/>
      <c r="D136" s="256"/>
      <c r="E136" s="303">
        <f t="shared" si="6"/>
        <v>0</v>
      </c>
    </row>
    <row r="137" spans="1:11" ht="12" customHeight="1" x14ac:dyDescent="0.2">
      <c r="A137" s="198" t="s">
        <v>100</v>
      </c>
      <c r="B137" s="7" t="s">
        <v>396</v>
      </c>
      <c r="C137" s="168"/>
      <c r="D137" s="256"/>
      <c r="E137" s="303">
        <f t="shared" si="6"/>
        <v>0</v>
      </c>
    </row>
    <row r="138" spans="1:11" ht="12" customHeight="1" x14ac:dyDescent="0.2">
      <c r="A138" s="198" t="s">
        <v>101</v>
      </c>
      <c r="B138" s="7" t="s">
        <v>346</v>
      </c>
      <c r="C138" s="168"/>
      <c r="D138" s="256"/>
      <c r="E138" s="303">
        <f t="shared" si="6"/>
        <v>0</v>
      </c>
    </row>
    <row r="139" spans="1:11" s="57" customFormat="1" ht="12" customHeight="1" thickBot="1" x14ac:dyDescent="0.25">
      <c r="A139" s="207" t="s">
        <v>102</v>
      </c>
      <c r="B139" s="5" t="s">
        <v>347</v>
      </c>
      <c r="C139" s="168"/>
      <c r="D139" s="256"/>
      <c r="E139" s="303">
        <f t="shared" si="6"/>
        <v>0</v>
      </c>
    </row>
    <row r="140" spans="1:11" ht="12" customHeight="1" thickBot="1" x14ac:dyDescent="0.25">
      <c r="A140" s="25" t="s">
        <v>12</v>
      </c>
      <c r="B140" s="61" t="s">
        <v>412</v>
      </c>
      <c r="C140" s="173">
        <f>+C141+C142+C144+C145+C143</f>
        <v>0</v>
      </c>
      <c r="D140" s="258">
        <f>+D141+D142+D144+D145+D143</f>
        <v>0</v>
      </c>
      <c r="E140" s="210">
        <f>+E141+E142+E144+E145+E143</f>
        <v>0</v>
      </c>
      <c r="K140" s="102"/>
    </row>
    <row r="141" spans="1:11" x14ac:dyDescent="0.2">
      <c r="A141" s="198" t="s">
        <v>59</v>
      </c>
      <c r="B141" s="7" t="s">
        <v>266</v>
      </c>
      <c r="C141" s="168"/>
      <c r="D141" s="256"/>
      <c r="E141" s="303">
        <f>C141+D141</f>
        <v>0</v>
      </c>
    </row>
    <row r="142" spans="1:11" ht="12" customHeight="1" x14ac:dyDescent="0.2">
      <c r="A142" s="198" t="s">
        <v>60</v>
      </c>
      <c r="B142" s="7" t="s">
        <v>267</v>
      </c>
      <c r="C142" s="168"/>
      <c r="D142" s="256"/>
      <c r="E142" s="303">
        <f>C142+D142</f>
        <v>0</v>
      </c>
    </row>
    <row r="143" spans="1:11" ht="12" customHeight="1" x14ac:dyDescent="0.2">
      <c r="A143" s="198" t="s">
        <v>180</v>
      </c>
      <c r="B143" s="7" t="s">
        <v>411</v>
      </c>
      <c r="C143" s="168"/>
      <c r="D143" s="256"/>
      <c r="E143" s="303">
        <f>C143+D143</f>
        <v>0</v>
      </c>
    </row>
    <row r="144" spans="1:11" s="57" customFormat="1" ht="12" customHeight="1" x14ac:dyDescent="0.2">
      <c r="A144" s="198" t="s">
        <v>181</v>
      </c>
      <c r="B144" s="7" t="s">
        <v>356</v>
      </c>
      <c r="C144" s="168"/>
      <c r="D144" s="256"/>
      <c r="E144" s="303">
        <f>C144+D144</f>
        <v>0</v>
      </c>
    </row>
    <row r="145" spans="1:5" s="57" customFormat="1" ht="12" customHeight="1" thickBot="1" x14ac:dyDescent="0.25">
      <c r="A145" s="207" t="s">
        <v>182</v>
      </c>
      <c r="B145" s="5" t="s">
        <v>286</v>
      </c>
      <c r="C145" s="168"/>
      <c r="D145" s="256"/>
      <c r="E145" s="303">
        <f>C145+D145</f>
        <v>0</v>
      </c>
    </row>
    <row r="146" spans="1:5" s="57" customFormat="1" ht="12" customHeight="1" thickBot="1" x14ac:dyDescent="0.25">
      <c r="A146" s="25" t="s">
        <v>13</v>
      </c>
      <c r="B146" s="61" t="s">
        <v>357</v>
      </c>
      <c r="C146" s="246">
        <f>+C147+C148+C149+C150+C151</f>
        <v>0</v>
      </c>
      <c r="D146" s="259">
        <f>+D147+D148+D149+D150+D151</f>
        <v>0</v>
      </c>
      <c r="E146" s="241">
        <f>+E147+E148+E149+E150+E151</f>
        <v>0</v>
      </c>
    </row>
    <row r="147" spans="1:5" s="57" customFormat="1" ht="12" customHeight="1" x14ac:dyDescent="0.2">
      <c r="A147" s="198" t="s">
        <v>61</v>
      </c>
      <c r="B147" s="7" t="s">
        <v>352</v>
      </c>
      <c r="C147" s="168"/>
      <c r="D147" s="256"/>
      <c r="E147" s="303">
        <f t="shared" ref="E147:E153" si="7">C147+D147</f>
        <v>0</v>
      </c>
    </row>
    <row r="148" spans="1:5" s="57" customFormat="1" ht="12" customHeight="1" x14ac:dyDescent="0.2">
      <c r="A148" s="198" t="s">
        <v>62</v>
      </c>
      <c r="B148" s="7" t="s">
        <v>359</v>
      </c>
      <c r="C148" s="168"/>
      <c r="D148" s="256"/>
      <c r="E148" s="303">
        <f t="shared" si="7"/>
        <v>0</v>
      </c>
    </row>
    <row r="149" spans="1:5" s="57" customFormat="1" ht="12" customHeight="1" x14ac:dyDescent="0.2">
      <c r="A149" s="198" t="s">
        <v>192</v>
      </c>
      <c r="B149" s="7" t="s">
        <v>354</v>
      </c>
      <c r="C149" s="168"/>
      <c r="D149" s="256"/>
      <c r="E149" s="303">
        <f t="shared" si="7"/>
        <v>0</v>
      </c>
    </row>
    <row r="150" spans="1:5" s="57" customFormat="1" ht="12" customHeight="1" x14ac:dyDescent="0.2">
      <c r="A150" s="198" t="s">
        <v>193</v>
      </c>
      <c r="B150" s="7" t="s">
        <v>399</v>
      </c>
      <c r="C150" s="168"/>
      <c r="D150" s="256"/>
      <c r="E150" s="303">
        <f t="shared" si="7"/>
        <v>0</v>
      </c>
    </row>
    <row r="151" spans="1:5" ht="12.75" customHeight="1" thickBot="1" x14ac:dyDescent="0.25">
      <c r="A151" s="207" t="s">
        <v>358</v>
      </c>
      <c r="B151" s="5" t="s">
        <v>361</v>
      </c>
      <c r="C151" s="170"/>
      <c r="D151" s="257"/>
      <c r="E151" s="304">
        <f t="shared" si="7"/>
        <v>0</v>
      </c>
    </row>
    <row r="152" spans="1:5" ht="12.75" customHeight="1" thickBot="1" x14ac:dyDescent="0.25">
      <c r="A152" s="238" t="s">
        <v>14</v>
      </c>
      <c r="B152" s="61" t="s">
        <v>362</v>
      </c>
      <c r="C152" s="247"/>
      <c r="D152" s="260"/>
      <c r="E152" s="241">
        <f t="shared" si="7"/>
        <v>0</v>
      </c>
    </row>
    <row r="153" spans="1:5" ht="12.75" customHeight="1" thickBot="1" x14ac:dyDescent="0.25">
      <c r="A153" s="238" t="s">
        <v>15</v>
      </c>
      <c r="B153" s="61" t="s">
        <v>363</v>
      </c>
      <c r="C153" s="247"/>
      <c r="D153" s="260"/>
      <c r="E153" s="241">
        <f t="shared" si="7"/>
        <v>0</v>
      </c>
    </row>
    <row r="154" spans="1:5" ht="12" customHeight="1" thickBot="1" x14ac:dyDescent="0.25">
      <c r="A154" s="25" t="s">
        <v>16</v>
      </c>
      <c r="B154" s="61" t="s">
        <v>365</v>
      </c>
      <c r="C154" s="248">
        <f>+C129+C133+C140+C146+C152+C153</f>
        <v>0</v>
      </c>
      <c r="D154" s="261">
        <f>+D129+D133+D140+D146+D152+D153</f>
        <v>0</v>
      </c>
      <c r="E154" s="242">
        <f>+E129+E133+E140+E146+E152+E153</f>
        <v>0</v>
      </c>
    </row>
    <row r="155" spans="1:5" ht="15" customHeight="1" thickBot="1" x14ac:dyDescent="0.25">
      <c r="A155" s="209" t="s">
        <v>17</v>
      </c>
      <c r="B155" s="154" t="s">
        <v>364</v>
      </c>
      <c r="C155" s="248">
        <f>+C128+C154</f>
        <v>0</v>
      </c>
      <c r="D155" s="261">
        <f>+D128+D154</f>
        <v>0</v>
      </c>
      <c r="E155" s="345">
        <v>0</v>
      </c>
    </row>
    <row r="156" spans="1:5" ht="13.5" thickBot="1" x14ac:dyDescent="0.25">
      <c r="A156" s="157"/>
      <c r="B156" s="158"/>
      <c r="C156" s="159"/>
      <c r="D156" s="159"/>
      <c r="E156" s="159"/>
    </row>
    <row r="157" spans="1:5" ht="15" customHeight="1" thickBot="1" x14ac:dyDescent="0.25">
      <c r="A157" s="100" t="s">
        <v>400</v>
      </c>
      <c r="B157" s="101"/>
      <c r="C157" s="294"/>
      <c r="D157" s="294"/>
      <c r="E157" s="310">
        <f>C157+D157</f>
        <v>0</v>
      </c>
    </row>
    <row r="158" spans="1:5" ht="14.25" customHeight="1" thickBot="1" x14ac:dyDescent="0.25">
      <c r="A158" s="100" t="s">
        <v>123</v>
      </c>
      <c r="B158" s="101"/>
      <c r="C158" s="294"/>
      <c r="D158" s="294"/>
      <c r="E158" s="310">
        <f>C158+D158</f>
        <v>0</v>
      </c>
    </row>
  </sheetData>
  <sheetProtection formatCells="0"/>
  <mergeCells count="4">
    <mergeCell ref="B2:D2"/>
    <mergeCell ref="B3:D3"/>
    <mergeCell ref="A7:E7"/>
    <mergeCell ref="A92:E92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3" orientation="portrait" verticalDpi="300" r:id="rId1"/>
  <headerFooter alignWithMargins="0"/>
  <rowBreaks count="2" manualBreakCount="2">
    <brk id="69" max="16383" man="1"/>
    <brk id="90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A0B38-B295-47CB-9721-23254E6EA25B}">
  <sheetPr>
    <tabColor rgb="FF92D050"/>
  </sheetPr>
  <dimension ref="A1:E61"/>
  <sheetViews>
    <sheetView zoomScale="130" zoomScaleNormal="130" workbookViewId="0">
      <selection activeCell="H58" sqref="H58"/>
    </sheetView>
  </sheetViews>
  <sheetFormatPr defaultRowHeight="12.75" x14ac:dyDescent="0.2"/>
  <cols>
    <col min="1" max="1" width="13" style="98" customWidth="1"/>
    <col min="2" max="2" width="59" style="99" customWidth="1"/>
    <col min="3" max="5" width="15.83203125" style="99" customWidth="1"/>
    <col min="6" max="16384" width="9.33203125" style="99"/>
  </cols>
  <sheetData>
    <row r="1" spans="1:5" s="85" customFormat="1" ht="21" customHeight="1" thickBot="1" x14ac:dyDescent="0.25">
      <c r="A1" s="84"/>
      <c r="B1" s="86"/>
      <c r="C1" s="1"/>
      <c r="D1" s="1"/>
      <c r="E1" s="285" t="s">
        <v>478</v>
      </c>
    </row>
    <row r="2" spans="1:5" s="218" customFormat="1" ht="24.75" thickBot="1" x14ac:dyDescent="0.25">
      <c r="A2" s="77" t="s">
        <v>438</v>
      </c>
      <c r="B2" s="370" t="s">
        <v>498</v>
      </c>
      <c r="C2" s="371"/>
      <c r="D2" s="372"/>
      <c r="E2" s="297" t="s">
        <v>42</v>
      </c>
    </row>
    <row r="3" spans="1:5" s="218" customFormat="1" ht="24.75" thickBot="1" x14ac:dyDescent="0.25">
      <c r="A3" s="77" t="s">
        <v>121</v>
      </c>
      <c r="B3" s="370" t="s">
        <v>294</v>
      </c>
      <c r="C3" s="371"/>
      <c r="D3" s="372"/>
      <c r="E3" s="297" t="s">
        <v>38</v>
      </c>
    </row>
    <row r="4" spans="1:5" s="219" customFormat="1" ht="15.95" customHeight="1" thickBot="1" x14ac:dyDescent="0.3">
      <c r="A4" s="87"/>
      <c r="B4" s="87"/>
      <c r="C4" s="88"/>
      <c r="D4" s="54"/>
      <c r="E4" s="88" t="str">
        <f>'5.1.3. sz. mell'!E4</f>
        <v>Forintban!</v>
      </c>
    </row>
    <row r="5" spans="1:5" ht="24.75" thickBot="1" x14ac:dyDescent="0.25">
      <c r="A5" s="174" t="s">
        <v>122</v>
      </c>
      <c r="B5" s="89" t="s">
        <v>489</v>
      </c>
      <c r="C5" s="327" t="s">
        <v>413</v>
      </c>
      <c r="D5" s="327" t="s">
        <v>471</v>
      </c>
      <c r="E5" s="328" t="str">
        <f>+CONCATENATE(LEFT(ÖSSZEFÜGGÉSEK!A7,4),"2017.12.31.",CHAR(10),"Módosítás utáni")</f>
        <v>2017.12.31.
Módosítás utáni</v>
      </c>
    </row>
    <row r="6" spans="1:5" s="220" customFormat="1" ht="12.95" customHeight="1" thickBot="1" x14ac:dyDescent="0.25">
      <c r="A6" s="78" t="s">
        <v>379</v>
      </c>
      <c r="B6" s="79" t="s">
        <v>380</v>
      </c>
      <c r="C6" s="79" t="s">
        <v>381</v>
      </c>
      <c r="D6" s="289" t="s">
        <v>383</v>
      </c>
      <c r="E6" s="338" t="s">
        <v>487</v>
      </c>
    </row>
    <row r="7" spans="1:5" s="220" customFormat="1" ht="15.95" customHeight="1" thickBot="1" x14ac:dyDescent="0.25">
      <c r="A7" s="366" t="s">
        <v>39</v>
      </c>
      <c r="B7" s="367"/>
      <c r="C7" s="367"/>
      <c r="D7" s="367"/>
      <c r="E7" s="368"/>
    </row>
    <row r="8" spans="1:5" s="153" customFormat="1" ht="12" customHeight="1" thickBot="1" x14ac:dyDescent="0.25">
      <c r="A8" s="78" t="s">
        <v>7</v>
      </c>
      <c r="B8" s="90" t="s">
        <v>401</v>
      </c>
      <c r="C8" s="114">
        <f>SUM(C9:C19)</f>
        <v>0</v>
      </c>
      <c r="D8" s="114">
        <f>SUM(D9:D19)</f>
        <v>14461</v>
      </c>
      <c r="E8" s="148">
        <f>SUM(E9:E19)</f>
        <v>14461</v>
      </c>
    </row>
    <row r="9" spans="1:5" s="153" customFormat="1" ht="12" customHeight="1" x14ac:dyDescent="0.2">
      <c r="A9" s="213" t="s">
        <v>63</v>
      </c>
      <c r="B9" s="8" t="s">
        <v>169</v>
      </c>
      <c r="C9" s="274"/>
      <c r="D9" s="274"/>
      <c r="E9" s="329">
        <f>C9+D9</f>
        <v>0</v>
      </c>
    </row>
    <row r="10" spans="1:5" s="153" customFormat="1" ht="12" customHeight="1" x14ac:dyDescent="0.2">
      <c r="A10" s="214" t="s">
        <v>64</v>
      </c>
      <c r="B10" s="6" t="s">
        <v>170</v>
      </c>
      <c r="C10" s="111"/>
      <c r="D10" s="111"/>
      <c r="E10" s="320">
        <f t="shared" ref="E10:E18" si="0">C10+D10</f>
        <v>0</v>
      </c>
    </row>
    <row r="11" spans="1:5" s="153" customFormat="1" ht="12" customHeight="1" x14ac:dyDescent="0.2">
      <c r="A11" s="214" t="s">
        <v>65</v>
      </c>
      <c r="B11" s="6" t="s">
        <v>171</v>
      </c>
      <c r="C11" s="111"/>
      <c r="D11" s="111"/>
      <c r="E11" s="320">
        <f t="shared" si="0"/>
        <v>0</v>
      </c>
    </row>
    <row r="12" spans="1:5" s="153" customFormat="1" ht="12" customHeight="1" x14ac:dyDescent="0.2">
      <c r="A12" s="214" t="s">
        <v>66</v>
      </c>
      <c r="B12" s="6" t="s">
        <v>172</v>
      </c>
      <c r="C12" s="111"/>
      <c r="D12" s="111"/>
      <c r="E12" s="320">
        <f t="shared" si="0"/>
        <v>0</v>
      </c>
    </row>
    <row r="13" spans="1:5" s="153" customFormat="1" ht="12" customHeight="1" x14ac:dyDescent="0.2">
      <c r="A13" s="214" t="s">
        <v>83</v>
      </c>
      <c r="B13" s="6" t="s">
        <v>173</v>
      </c>
      <c r="C13" s="111"/>
      <c r="D13" s="111"/>
      <c r="E13" s="320">
        <f t="shared" si="0"/>
        <v>0</v>
      </c>
    </row>
    <row r="14" spans="1:5" s="153" customFormat="1" ht="12" customHeight="1" x14ac:dyDescent="0.2">
      <c r="A14" s="214" t="s">
        <v>67</v>
      </c>
      <c r="B14" s="6" t="s">
        <v>295</v>
      </c>
      <c r="C14" s="111"/>
      <c r="D14" s="111"/>
      <c r="E14" s="320">
        <f t="shared" si="0"/>
        <v>0</v>
      </c>
    </row>
    <row r="15" spans="1:5" s="153" customFormat="1" ht="12" customHeight="1" x14ac:dyDescent="0.2">
      <c r="A15" s="214" t="s">
        <v>68</v>
      </c>
      <c r="B15" s="5" t="s">
        <v>296</v>
      </c>
      <c r="C15" s="111"/>
      <c r="D15" s="111"/>
      <c r="E15" s="320">
        <f t="shared" si="0"/>
        <v>0</v>
      </c>
    </row>
    <row r="16" spans="1:5" s="153" customFormat="1" ht="12" customHeight="1" x14ac:dyDescent="0.2">
      <c r="A16" s="214" t="s">
        <v>75</v>
      </c>
      <c r="B16" s="6" t="s">
        <v>176</v>
      </c>
      <c r="C16" s="272"/>
      <c r="D16" s="272">
        <v>10</v>
      </c>
      <c r="E16" s="321">
        <f t="shared" si="0"/>
        <v>10</v>
      </c>
    </row>
    <row r="17" spans="1:5" s="221" customFormat="1" ht="12" customHeight="1" x14ac:dyDescent="0.2">
      <c r="A17" s="214" t="s">
        <v>76</v>
      </c>
      <c r="B17" s="6" t="s">
        <v>177</v>
      </c>
      <c r="C17" s="111"/>
      <c r="D17" s="111"/>
      <c r="E17" s="320">
        <f t="shared" si="0"/>
        <v>0</v>
      </c>
    </row>
    <row r="18" spans="1:5" s="221" customFormat="1" ht="12" customHeight="1" x14ac:dyDescent="0.2">
      <c r="A18" s="214" t="s">
        <v>77</v>
      </c>
      <c r="B18" s="6" t="s">
        <v>328</v>
      </c>
      <c r="C18" s="113"/>
      <c r="D18" s="113"/>
      <c r="E18" s="330">
        <f t="shared" si="0"/>
        <v>0</v>
      </c>
    </row>
    <row r="19" spans="1:5" s="221" customFormat="1" ht="12" customHeight="1" thickBot="1" x14ac:dyDescent="0.25">
      <c r="A19" s="214" t="s">
        <v>78</v>
      </c>
      <c r="B19" s="5" t="s">
        <v>178</v>
      </c>
      <c r="C19" s="113"/>
      <c r="D19" s="113">
        <v>14451</v>
      </c>
      <c r="E19" s="330">
        <f>C19+D19</f>
        <v>14451</v>
      </c>
    </row>
    <row r="20" spans="1:5" s="153" customFormat="1" ht="12" customHeight="1" thickBot="1" x14ac:dyDescent="0.25">
      <c r="A20" s="78" t="s">
        <v>8</v>
      </c>
      <c r="B20" s="90" t="s">
        <v>297</v>
      </c>
      <c r="C20" s="114">
        <f>SUM(C21:C23)</f>
        <v>0</v>
      </c>
      <c r="D20" s="114">
        <f>SUM(D21:D23)</f>
        <v>0</v>
      </c>
      <c r="E20" s="148">
        <f>SUM(E21:E23)</f>
        <v>0</v>
      </c>
    </row>
    <row r="21" spans="1:5" s="221" customFormat="1" ht="12" customHeight="1" x14ac:dyDescent="0.2">
      <c r="A21" s="214" t="s">
        <v>69</v>
      </c>
      <c r="B21" s="7" t="s">
        <v>151</v>
      </c>
      <c r="C21" s="111"/>
      <c r="D21" s="111"/>
      <c r="E21" s="320">
        <f>C21+D21</f>
        <v>0</v>
      </c>
    </row>
    <row r="22" spans="1:5" s="221" customFormat="1" ht="12" customHeight="1" x14ac:dyDescent="0.2">
      <c r="A22" s="214" t="s">
        <v>70</v>
      </c>
      <c r="B22" s="6" t="s">
        <v>298</v>
      </c>
      <c r="C22" s="111"/>
      <c r="D22" s="111"/>
      <c r="E22" s="320">
        <f>C22+D22</f>
        <v>0</v>
      </c>
    </row>
    <row r="23" spans="1:5" s="221" customFormat="1" ht="12" customHeight="1" x14ac:dyDescent="0.2">
      <c r="A23" s="214" t="s">
        <v>71</v>
      </c>
      <c r="B23" s="6" t="s">
        <v>299</v>
      </c>
      <c r="C23" s="111"/>
      <c r="D23" s="111"/>
      <c r="E23" s="320">
        <f>C23+D23</f>
        <v>0</v>
      </c>
    </row>
    <row r="24" spans="1:5" s="221" customFormat="1" ht="12" customHeight="1" thickBot="1" x14ac:dyDescent="0.25">
      <c r="A24" s="214" t="s">
        <v>72</v>
      </c>
      <c r="B24" s="6" t="s">
        <v>402</v>
      </c>
      <c r="C24" s="111"/>
      <c r="D24" s="111"/>
      <c r="E24" s="320">
        <f>C24+D24</f>
        <v>0</v>
      </c>
    </row>
    <row r="25" spans="1:5" s="221" customFormat="1" ht="12" customHeight="1" thickBot="1" x14ac:dyDescent="0.25">
      <c r="A25" s="80" t="s">
        <v>9</v>
      </c>
      <c r="B25" s="61" t="s">
        <v>99</v>
      </c>
      <c r="C25" s="298">
        <v>20000</v>
      </c>
      <c r="D25" s="298">
        <v>6000</v>
      </c>
      <c r="E25" s="148">
        <v>26000</v>
      </c>
    </row>
    <row r="26" spans="1:5" s="221" customFormat="1" ht="12" customHeight="1" thickBot="1" x14ac:dyDescent="0.25">
      <c r="A26" s="80" t="s">
        <v>10</v>
      </c>
      <c r="B26" s="61" t="s">
        <v>403</v>
      </c>
      <c r="C26" s="114">
        <f>+C27+C28+C29</f>
        <v>0</v>
      </c>
      <c r="D26" s="114">
        <f>+D27+D28+D29</f>
        <v>0</v>
      </c>
      <c r="E26" s="148">
        <f>+E27+E28+E29</f>
        <v>0</v>
      </c>
    </row>
    <row r="27" spans="1:5" s="221" customFormat="1" ht="12" customHeight="1" x14ac:dyDescent="0.2">
      <c r="A27" s="215" t="s">
        <v>160</v>
      </c>
      <c r="B27" s="216" t="s">
        <v>156</v>
      </c>
      <c r="C27" s="273"/>
      <c r="D27" s="273"/>
      <c r="E27" s="322">
        <f>C27+D27</f>
        <v>0</v>
      </c>
    </row>
    <row r="28" spans="1:5" s="221" customFormat="1" ht="12" customHeight="1" x14ac:dyDescent="0.2">
      <c r="A28" s="215" t="s">
        <v>161</v>
      </c>
      <c r="B28" s="216" t="s">
        <v>298</v>
      </c>
      <c r="C28" s="111"/>
      <c r="D28" s="111"/>
      <c r="E28" s="320">
        <f>C28+D28</f>
        <v>0</v>
      </c>
    </row>
    <row r="29" spans="1:5" s="221" customFormat="1" ht="12" customHeight="1" x14ac:dyDescent="0.2">
      <c r="A29" s="215" t="s">
        <v>162</v>
      </c>
      <c r="B29" s="217" t="s">
        <v>301</v>
      </c>
      <c r="C29" s="111"/>
      <c r="D29" s="111"/>
      <c r="E29" s="320">
        <f>C29+D29</f>
        <v>0</v>
      </c>
    </row>
    <row r="30" spans="1:5" s="221" customFormat="1" ht="12" customHeight="1" thickBot="1" x14ac:dyDescent="0.25">
      <c r="A30" s="214" t="s">
        <v>163</v>
      </c>
      <c r="B30" s="66" t="s">
        <v>404</v>
      </c>
      <c r="C30" s="52"/>
      <c r="D30" s="52"/>
      <c r="E30" s="331">
        <f>C30+D30</f>
        <v>0</v>
      </c>
    </row>
    <row r="31" spans="1:5" s="221" customFormat="1" ht="12" customHeight="1" thickBot="1" x14ac:dyDescent="0.25">
      <c r="A31" s="80" t="s">
        <v>11</v>
      </c>
      <c r="B31" s="61" t="s">
        <v>302</v>
      </c>
      <c r="C31" s="114">
        <f>+C32+C33+C34</f>
        <v>0</v>
      </c>
      <c r="D31" s="114">
        <f>+D32+D33+D34</f>
        <v>0</v>
      </c>
      <c r="E31" s="148">
        <f>+E32+E33+E34</f>
        <v>0</v>
      </c>
    </row>
    <row r="32" spans="1:5" s="221" customFormat="1" ht="12" customHeight="1" x14ac:dyDescent="0.2">
      <c r="A32" s="215" t="s">
        <v>56</v>
      </c>
      <c r="B32" s="216" t="s">
        <v>183</v>
      </c>
      <c r="C32" s="273"/>
      <c r="D32" s="273"/>
      <c r="E32" s="322">
        <f>C32+D32</f>
        <v>0</v>
      </c>
    </row>
    <row r="33" spans="1:5" s="221" customFormat="1" ht="12" customHeight="1" x14ac:dyDescent="0.2">
      <c r="A33" s="215" t="s">
        <v>57</v>
      </c>
      <c r="B33" s="217" t="s">
        <v>184</v>
      </c>
      <c r="C33" s="115"/>
      <c r="D33" s="115"/>
      <c r="E33" s="317">
        <f>C33+D33</f>
        <v>0</v>
      </c>
    </row>
    <row r="34" spans="1:5" s="221" customFormat="1" ht="12" customHeight="1" thickBot="1" x14ac:dyDescent="0.25">
      <c r="A34" s="214" t="s">
        <v>58</v>
      </c>
      <c r="B34" s="66" t="s">
        <v>185</v>
      </c>
      <c r="C34" s="52"/>
      <c r="D34" s="52"/>
      <c r="E34" s="331">
        <f>C34+D34</f>
        <v>0</v>
      </c>
    </row>
    <row r="35" spans="1:5" s="153" customFormat="1" ht="12" customHeight="1" thickBot="1" x14ac:dyDescent="0.25">
      <c r="A35" s="80" t="s">
        <v>12</v>
      </c>
      <c r="B35" s="61" t="s">
        <v>271</v>
      </c>
      <c r="C35" s="298"/>
      <c r="D35" s="298"/>
      <c r="E35" s="148">
        <f>C35+D35</f>
        <v>0</v>
      </c>
    </row>
    <row r="36" spans="1:5" s="153" customFormat="1" ht="12" customHeight="1" thickBot="1" x14ac:dyDescent="0.25">
      <c r="A36" s="80" t="s">
        <v>13</v>
      </c>
      <c r="B36" s="61" t="s">
        <v>303</v>
      </c>
      <c r="C36" s="298"/>
      <c r="D36" s="298"/>
      <c r="E36" s="148">
        <f>C36+D36</f>
        <v>0</v>
      </c>
    </row>
    <row r="37" spans="1:5" s="153" customFormat="1" ht="12" customHeight="1" thickBot="1" x14ac:dyDescent="0.25">
      <c r="A37" s="78" t="s">
        <v>14</v>
      </c>
      <c r="B37" s="61" t="s">
        <v>304</v>
      </c>
      <c r="C37" s="114">
        <f>+C8+C20+C25+C26+C31+C35+C36</f>
        <v>20000</v>
      </c>
      <c r="D37" s="114">
        <f>+D8+D20+D25+D26+D31+D35+D36</f>
        <v>20461</v>
      </c>
      <c r="E37" s="148">
        <f>+E8+E20+E25+E26+E31+E35+E36</f>
        <v>40461</v>
      </c>
    </row>
    <row r="38" spans="1:5" s="153" customFormat="1" ht="12" customHeight="1" thickBot="1" x14ac:dyDescent="0.25">
      <c r="A38" s="91" t="s">
        <v>15</v>
      </c>
      <c r="B38" s="61" t="s">
        <v>305</v>
      </c>
      <c r="C38" s="114">
        <f>+C39+C40+C41</f>
        <v>52678976</v>
      </c>
      <c r="D38" s="114">
        <f>+D39+D40+D41</f>
        <v>553755</v>
      </c>
      <c r="E38" s="148">
        <f>+E39+E40+E41</f>
        <v>53232731</v>
      </c>
    </row>
    <row r="39" spans="1:5" s="153" customFormat="1" ht="12" customHeight="1" x14ac:dyDescent="0.2">
      <c r="A39" s="215" t="s">
        <v>306</v>
      </c>
      <c r="B39" s="216" t="s">
        <v>133</v>
      </c>
      <c r="C39" s="273">
        <v>537610</v>
      </c>
      <c r="D39" s="273">
        <v>224907</v>
      </c>
      <c r="E39" s="322">
        <f>C39+D39</f>
        <v>762517</v>
      </c>
    </row>
    <row r="40" spans="1:5" s="153" customFormat="1" ht="12" customHeight="1" x14ac:dyDescent="0.2">
      <c r="A40" s="215" t="s">
        <v>307</v>
      </c>
      <c r="B40" s="217" t="s">
        <v>2</v>
      </c>
      <c r="C40" s="115"/>
      <c r="D40" s="115"/>
      <c r="E40" s="317">
        <f>C40+D40</f>
        <v>0</v>
      </c>
    </row>
    <row r="41" spans="1:5" s="221" customFormat="1" ht="12" customHeight="1" thickBot="1" x14ac:dyDescent="0.25">
      <c r="A41" s="214" t="s">
        <v>308</v>
      </c>
      <c r="B41" s="66" t="s">
        <v>309</v>
      </c>
      <c r="C41" s="52">
        <v>52141366</v>
      </c>
      <c r="D41" s="52">
        <v>328848</v>
      </c>
      <c r="E41" s="331">
        <f>C41+D41</f>
        <v>52470214</v>
      </c>
    </row>
    <row r="42" spans="1:5" s="221" customFormat="1" ht="15" customHeight="1" thickBot="1" x14ac:dyDescent="0.25">
      <c r="A42" s="91" t="s">
        <v>16</v>
      </c>
      <c r="B42" s="92" t="s">
        <v>310</v>
      </c>
      <c r="C42" s="299">
        <f>+C37+C38</f>
        <v>52698976</v>
      </c>
      <c r="D42" s="299">
        <f>+D37+D38</f>
        <v>574216</v>
      </c>
      <c r="E42" s="151">
        <f>+E37+E38</f>
        <v>53273192</v>
      </c>
    </row>
    <row r="43" spans="1:5" s="221" customFormat="1" ht="15" customHeight="1" x14ac:dyDescent="0.2">
      <c r="A43" s="93"/>
      <c r="B43" s="94"/>
      <c r="C43" s="149"/>
    </row>
    <row r="44" spans="1:5" ht="13.5" thickBot="1" x14ac:dyDescent="0.25">
      <c r="A44" s="95"/>
      <c r="B44" s="96"/>
      <c r="C44" s="150"/>
    </row>
    <row r="45" spans="1:5" s="220" customFormat="1" ht="16.5" customHeight="1" thickBot="1" x14ac:dyDescent="0.25">
      <c r="A45" s="366" t="s">
        <v>40</v>
      </c>
      <c r="B45" s="367"/>
      <c r="C45" s="367"/>
      <c r="D45" s="367"/>
      <c r="E45" s="368"/>
    </row>
    <row r="46" spans="1:5" s="222" customFormat="1" ht="12" customHeight="1" thickBot="1" x14ac:dyDescent="0.25">
      <c r="A46" s="80" t="s">
        <v>7</v>
      </c>
      <c r="B46" s="61" t="s">
        <v>311</v>
      </c>
      <c r="C46" s="114">
        <f>SUM(C47:C51)</f>
        <v>51428976</v>
      </c>
      <c r="D46" s="114">
        <f>SUM(D47:D51)</f>
        <v>1513399</v>
      </c>
      <c r="E46" s="148">
        <f>SUM(E47:E51)</f>
        <v>52942375</v>
      </c>
    </row>
    <row r="47" spans="1:5" ht="12" customHeight="1" x14ac:dyDescent="0.2">
      <c r="A47" s="214" t="s">
        <v>63</v>
      </c>
      <c r="B47" s="7" t="s">
        <v>36</v>
      </c>
      <c r="C47" s="273">
        <v>31719500</v>
      </c>
      <c r="D47" s="273">
        <v>2648519</v>
      </c>
      <c r="E47" s="322">
        <f>C47+D47</f>
        <v>34368019</v>
      </c>
    </row>
    <row r="48" spans="1:5" ht="12" customHeight="1" x14ac:dyDescent="0.2">
      <c r="A48" s="214" t="s">
        <v>64</v>
      </c>
      <c r="B48" s="6" t="s">
        <v>108</v>
      </c>
      <c r="C48" s="51">
        <v>7187276</v>
      </c>
      <c r="D48" s="51">
        <v>901276</v>
      </c>
      <c r="E48" s="318">
        <f>C48+D48</f>
        <v>8088552</v>
      </c>
    </row>
    <row r="49" spans="1:5" ht="12" customHeight="1" x14ac:dyDescent="0.2">
      <c r="A49" s="214" t="s">
        <v>65</v>
      </c>
      <c r="B49" s="6" t="s">
        <v>82</v>
      </c>
      <c r="C49" s="51">
        <v>12522200</v>
      </c>
      <c r="D49" s="51">
        <v>-2036396</v>
      </c>
      <c r="E49" s="318">
        <f>C49+D49</f>
        <v>10485804</v>
      </c>
    </row>
    <row r="50" spans="1:5" ht="12" customHeight="1" x14ac:dyDescent="0.2">
      <c r="A50" s="214" t="s">
        <v>66</v>
      </c>
      <c r="B50" s="6" t="s">
        <v>109</v>
      </c>
      <c r="C50" s="51"/>
      <c r="D50" s="51"/>
      <c r="E50" s="318">
        <f>C50+D50</f>
        <v>0</v>
      </c>
    </row>
    <row r="51" spans="1:5" ht="12" customHeight="1" thickBot="1" x14ac:dyDescent="0.25">
      <c r="A51" s="214" t="s">
        <v>83</v>
      </c>
      <c r="B51" s="6" t="s">
        <v>110</v>
      </c>
      <c r="C51" s="51"/>
      <c r="D51" s="51"/>
      <c r="E51" s="318">
        <f>C51+D51</f>
        <v>0</v>
      </c>
    </row>
    <row r="52" spans="1:5" ht="12" customHeight="1" thickBot="1" x14ac:dyDescent="0.25">
      <c r="A52" s="80" t="s">
        <v>8</v>
      </c>
      <c r="B52" s="61" t="s">
        <v>312</v>
      </c>
      <c r="C52" s="114">
        <f>SUM(C53:C55)</f>
        <v>1270000</v>
      </c>
      <c r="D52" s="114">
        <f>SUM(D53:D55)</f>
        <v>-939183</v>
      </c>
      <c r="E52" s="148">
        <f>SUM(E53:E55)</f>
        <v>330817</v>
      </c>
    </row>
    <row r="53" spans="1:5" s="222" customFormat="1" ht="12" customHeight="1" x14ac:dyDescent="0.2">
      <c r="A53" s="214" t="s">
        <v>69</v>
      </c>
      <c r="B53" s="7" t="s">
        <v>126</v>
      </c>
      <c r="C53" s="273">
        <v>1270000</v>
      </c>
      <c r="D53" s="273">
        <v>-939183</v>
      </c>
      <c r="E53" s="322">
        <f>C53+D53</f>
        <v>330817</v>
      </c>
    </row>
    <row r="54" spans="1:5" ht="12" customHeight="1" x14ac:dyDescent="0.2">
      <c r="A54" s="214" t="s">
        <v>70</v>
      </c>
      <c r="B54" s="6" t="s">
        <v>112</v>
      </c>
      <c r="C54" s="51"/>
      <c r="D54" s="51"/>
      <c r="E54" s="318">
        <f>C54+D54</f>
        <v>0</v>
      </c>
    </row>
    <row r="55" spans="1:5" ht="12" customHeight="1" x14ac:dyDescent="0.2">
      <c r="A55" s="214" t="s">
        <v>71</v>
      </c>
      <c r="B55" s="6" t="s">
        <v>41</v>
      </c>
      <c r="C55" s="51"/>
      <c r="D55" s="51"/>
      <c r="E55" s="318">
        <f>C55+D55</f>
        <v>0</v>
      </c>
    </row>
    <row r="56" spans="1:5" ht="12" customHeight="1" thickBot="1" x14ac:dyDescent="0.25">
      <c r="A56" s="214" t="s">
        <v>72</v>
      </c>
      <c r="B56" s="6" t="s">
        <v>405</v>
      </c>
      <c r="C56" s="51"/>
      <c r="D56" s="51"/>
      <c r="E56" s="318">
        <f>C56+D56</f>
        <v>0</v>
      </c>
    </row>
    <row r="57" spans="1:5" ht="12" customHeight="1" thickBot="1" x14ac:dyDescent="0.25">
      <c r="A57" s="80" t="s">
        <v>9</v>
      </c>
      <c r="B57" s="61" t="s">
        <v>4</v>
      </c>
      <c r="C57" s="298"/>
      <c r="D57" s="298"/>
      <c r="E57" s="148">
        <f>C57+D57</f>
        <v>0</v>
      </c>
    </row>
    <row r="58" spans="1:5" ht="15" customHeight="1" thickBot="1" x14ac:dyDescent="0.25">
      <c r="A58" s="80" t="s">
        <v>10</v>
      </c>
      <c r="B58" s="97" t="s">
        <v>409</v>
      </c>
      <c r="C58" s="299">
        <f>+C46+C52+C57</f>
        <v>52698976</v>
      </c>
      <c r="D58" s="299">
        <f>+D46+D52+D57</f>
        <v>574216</v>
      </c>
      <c r="E58" s="151">
        <f>+E46+E52+E57</f>
        <v>53273192</v>
      </c>
    </row>
    <row r="59" spans="1:5" ht="13.5" thickBot="1" x14ac:dyDescent="0.25">
      <c r="C59" s="152"/>
      <c r="D59" s="152"/>
      <c r="E59" s="152"/>
    </row>
    <row r="60" spans="1:5" ht="15" customHeight="1" thickBot="1" x14ac:dyDescent="0.25">
      <c r="A60" s="100" t="s">
        <v>400</v>
      </c>
      <c r="B60" s="101"/>
      <c r="C60" s="294">
        <v>7</v>
      </c>
      <c r="D60" s="294">
        <v>0</v>
      </c>
      <c r="E60" s="310">
        <f>C60+D60</f>
        <v>7</v>
      </c>
    </row>
    <row r="61" spans="1:5" ht="14.25" customHeight="1" thickBot="1" x14ac:dyDescent="0.25">
      <c r="A61" s="100" t="s">
        <v>123</v>
      </c>
      <c r="B61" s="101"/>
      <c r="C61" s="294">
        <v>0</v>
      </c>
      <c r="D61" s="294">
        <v>0</v>
      </c>
      <c r="E61" s="310">
        <f>C61+D61</f>
        <v>0</v>
      </c>
    </row>
  </sheetData>
  <sheetProtection formatCells="0"/>
  <mergeCells count="4">
    <mergeCell ref="B2:D2"/>
    <mergeCell ref="B3:D3"/>
    <mergeCell ref="A7:E7"/>
    <mergeCell ref="A45:E45"/>
  </mergeCells>
  <phoneticPr fontId="25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8D01A-9938-486D-B439-AF87FEB42719}">
  <sheetPr>
    <tabColor rgb="FF92D050"/>
  </sheetPr>
  <dimension ref="A1:E61"/>
  <sheetViews>
    <sheetView topLeftCell="A17" zoomScale="130" zoomScaleNormal="130" workbookViewId="0">
      <selection activeCell="D61" sqref="D61"/>
    </sheetView>
  </sheetViews>
  <sheetFormatPr defaultRowHeight="12.75" x14ac:dyDescent="0.2"/>
  <cols>
    <col min="1" max="1" width="13" style="98" customWidth="1"/>
    <col min="2" max="2" width="59" style="99" customWidth="1"/>
    <col min="3" max="5" width="15.83203125" style="99" customWidth="1"/>
    <col min="6" max="16384" width="9.33203125" style="99"/>
  </cols>
  <sheetData>
    <row r="1" spans="1:5" s="85" customFormat="1" ht="21" customHeight="1" thickBot="1" x14ac:dyDescent="0.25">
      <c r="A1" s="84"/>
      <c r="B1" s="86"/>
      <c r="C1" s="1"/>
      <c r="D1" s="1"/>
      <c r="E1" s="285" t="s">
        <v>479</v>
      </c>
    </row>
    <row r="2" spans="1:5" s="218" customFormat="1" ht="24.75" thickBot="1" x14ac:dyDescent="0.25">
      <c r="A2" s="77" t="s">
        <v>438</v>
      </c>
      <c r="B2" s="370" t="s">
        <v>498</v>
      </c>
      <c r="C2" s="371"/>
      <c r="D2" s="372"/>
      <c r="E2" s="297" t="s">
        <v>42</v>
      </c>
    </row>
    <row r="3" spans="1:5" s="218" customFormat="1" ht="24.75" thickBot="1" x14ac:dyDescent="0.25">
      <c r="A3" s="77" t="s">
        <v>121</v>
      </c>
      <c r="B3" s="370" t="s">
        <v>313</v>
      </c>
      <c r="C3" s="371"/>
      <c r="D3" s="372"/>
      <c r="E3" s="297" t="s">
        <v>42</v>
      </c>
    </row>
    <row r="4" spans="1:5" s="219" customFormat="1" ht="15.95" customHeight="1" thickBot="1" x14ac:dyDescent="0.3">
      <c r="A4" s="87"/>
      <c r="B4" s="87"/>
      <c r="C4" s="88"/>
      <c r="D4" s="54"/>
      <c r="E4" s="88" t="str">
        <f>'5.2. sz. mell'!E4</f>
        <v>Forintban!</v>
      </c>
    </row>
    <row r="5" spans="1:5" ht="24.75" thickBot="1" x14ac:dyDescent="0.25">
      <c r="A5" s="174" t="s">
        <v>122</v>
      </c>
      <c r="B5" s="89" t="s">
        <v>489</v>
      </c>
      <c r="C5" s="327" t="s">
        <v>413</v>
      </c>
      <c r="D5" s="327" t="s">
        <v>471</v>
      </c>
      <c r="E5" s="328" t="str">
        <f>+CONCATENATE(LEFT(ÖSSZEFÜGGÉSEK!A7,4),"2017.12.31.",CHAR(10),"Módosítás utáni")</f>
        <v>2017.12.31.
Módosítás utáni</v>
      </c>
    </row>
    <row r="6" spans="1:5" s="220" customFormat="1" ht="12.95" customHeight="1" thickBot="1" x14ac:dyDescent="0.25">
      <c r="A6" s="78" t="s">
        <v>379</v>
      </c>
      <c r="B6" s="79" t="s">
        <v>380</v>
      </c>
      <c r="C6" s="79" t="s">
        <v>381</v>
      </c>
      <c r="D6" s="289" t="s">
        <v>383</v>
      </c>
      <c r="E6" s="338" t="s">
        <v>499</v>
      </c>
    </row>
    <row r="7" spans="1:5" s="220" customFormat="1" ht="15.95" customHeight="1" thickBot="1" x14ac:dyDescent="0.25">
      <c r="A7" s="366" t="s">
        <v>39</v>
      </c>
      <c r="B7" s="367"/>
      <c r="C7" s="367"/>
      <c r="D7" s="367"/>
      <c r="E7" s="368"/>
    </row>
    <row r="8" spans="1:5" s="153" customFormat="1" ht="12" customHeight="1" thickBot="1" x14ac:dyDescent="0.25">
      <c r="A8" s="78" t="s">
        <v>7</v>
      </c>
      <c r="B8" s="90" t="s">
        <v>401</v>
      </c>
      <c r="C8" s="114">
        <f>SUM(C9:C19)</f>
        <v>0</v>
      </c>
      <c r="D8" s="114">
        <f>SUM(D9:D19)</f>
        <v>14461</v>
      </c>
      <c r="E8" s="148">
        <f>SUM(E9:E19)</f>
        <v>14461</v>
      </c>
    </row>
    <row r="9" spans="1:5" s="153" customFormat="1" ht="12" customHeight="1" x14ac:dyDescent="0.2">
      <c r="A9" s="213" t="s">
        <v>63</v>
      </c>
      <c r="B9" s="8" t="s">
        <v>169</v>
      </c>
      <c r="C9" s="274"/>
      <c r="D9" s="274"/>
      <c r="E9" s="329">
        <f>C9+D9</f>
        <v>0</v>
      </c>
    </row>
    <row r="10" spans="1:5" s="153" customFormat="1" ht="12" customHeight="1" x14ac:dyDescent="0.2">
      <c r="A10" s="214" t="s">
        <v>64</v>
      </c>
      <c r="B10" s="6" t="s">
        <v>170</v>
      </c>
      <c r="C10" s="111"/>
      <c r="D10" s="111"/>
      <c r="E10" s="320">
        <f t="shared" ref="E10:E24" si="0">C10+D10</f>
        <v>0</v>
      </c>
    </row>
    <row r="11" spans="1:5" s="153" customFormat="1" ht="12" customHeight="1" x14ac:dyDescent="0.2">
      <c r="A11" s="214" t="s">
        <v>65</v>
      </c>
      <c r="B11" s="6" t="s">
        <v>171</v>
      </c>
      <c r="C11" s="111"/>
      <c r="D11" s="111"/>
      <c r="E11" s="320">
        <f t="shared" si="0"/>
        <v>0</v>
      </c>
    </row>
    <row r="12" spans="1:5" s="153" customFormat="1" ht="12" customHeight="1" x14ac:dyDescent="0.2">
      <c r="A12" s="214" t="s">
        <v>66</v>
      </c>
      <c r="B12" s="6" t="s">
        <v>172</v>
      </c>
      <c r="C12" s="111"/>
      <c r="D12" s="111"/>
      <c r="E12" s="320">
        <f t="shared" si="0"/>
        <v>0</v>
      </c>
    </row>
    <row r="13" spans="1:5" s="153" customFormat="1" ht="12" customHeight="1" x14ac:dyDescent="0.2">
      <c r="A13" s="214" t="s">
        <v>83</v>
      </c>
      <c r="B13" s="6" t="s">
        <v>173</v>
      </c>
      <c r="C13" s="111"/>
      <c r="D13" s="111"/>
      <c r="E13" s="320">
        <f t="shared" si="0"/>
        <v>0</v>
      </c>
    </row>
    <row r="14" spans="1:5" s="153" customFormat="1" ht="12" customHeight="1" x14ac:dyDescent="0.2">
      <c r="A14" s="214" t="s">
        <v>67</v>
      </c>
      <c r="B14" s="6" t="s">
        <v>295</v>
      </c>
      <c r="C14" s="111"/>
      <c r="D14" s="111"/>
      <c r="E14" s="320">
        <f t="shared" si="0"/>
        <v>0</v>
      </c>
    </row>
    <row r="15" spans="1:5" s="153" customFormat="1" ht="12" customHeight="1" x14ac:dyDescent="0.2">
      <c r="A15" s="214" t="s">
        <v>68</v>
      </c>
      <c r="B15" s="5" t="s">
        <v>296</v>
      </c>
      <c r="C15" s="111"/>
      <c r="D15" s="111"/>
      <c r="E15" s="320">
        <f t="shared" si="0"/>
        <v>0</v>
      </c>
    </row>
    <row r="16" spans="1:5" s="153" customFormat="1" ht="12" customHeight="1" x14ac:dyDescent="0.2">
      <c r="A16" s="214" t="s">
        <v>75</v>
      </c>
      <c r="B16" s="6" t="s">
        <v>176</v>
      </c>
      <c r="C16" s="272"/>
      <c r="D16" s="272">
        <v>10</v>
      </c>
      <c r="E16" s="321">
        <f t="shared" si="0"/>
        <v>10</v>
      </c>
    </row>
    <row r="17" spans="1:5" s="221" customFormat="1" ht="12" customHeight="1" x14ac:dyDescent="0.2">
      <c r="A17" s="214" t="s">
        <v>76</v>
      </c>
      <c r="B17" s="6" t="s">
        <v>177</v>
      </c>
      <c r="C17" s="111"/>
      <c r="D17" s="111"/>
      <c r="E17" s="320">
        <f t="shared" si="0"/>
        <v>0</v>
      </c>
    </row>
    <row r="18" spans="1:5" s="221" customFormat="1" ht="12" customHeight="1" x14ac:dyDescent="0.2">
      <c r="A18" s="214" t="s">
        <v>77</v>
      </c>
      <c r="B18" s="6" t="s">
        <v>328</v>
      </c>
      <c r="C18" s="113"/>
      <c r="D18" s="113"/>
      <c r="E18" s="330">
        <f t="shared" si="0"/>
        <v>0</v>
      </c>
    </row>
    <row r="19" spans="1:5" s="221" customFormat="1" ht="12" customHeight="1" thickBot="1" x14ac:dyDescent="0.25">
      <c r="A19" s="214" t="s">
        <v>78</v>
      </c>
      <c r="B19" s="5" t="s">
        <v>178</v>
      </c>
      <c r="C19" s="113"/>
      <c r="D19" s="113">
        <v>14451</v>
      </c>
      <c r="E19" s="330">
        <v>14451</v>
      </c>
    </row>
    <row r="20" spans="1:5" s="153" customFormat="1" ht="12" customHeight="1" thickBot="1" x14ac:dyDescent="0.25">
      <c r="A20" s="78" t="s">
        <v>8</v>
      </c>
      <c r="B20" s="90" t="s">
        <v>297</v>
      </c>
      <c r="C20" s="114">
        <f>SUM(C21:C23)</f>
        <v>0</v>
      </c>
      <c r="D20" s="114">
        <f>SUM(D21:D23)</f>
        <v>0</v>
      </c>
      <c r="E20" s="148">
        <f>SUM(E21:E23)</f>
        <v>0</v>
      </c>
    </row>
    <row r="21" spans="1:5" s="221" customFormat="1" ht="12" customHeight="1" x14ac:dyDescent="0.2">
      <c r="A21" s="214" t="s">
        <v>69</v>
      </c>
      <c r="B21" s="7" t="s">
        <v>151</v>
      </c>
      <c r="C21" s="111"/>
      <c r="D21" s="111"/>
      <c r="E21" s="320">
        <f t="shared" si="0"/>
        <v>0</v>
      </c>
    </row>
    <row r="22" spans="1:5" s="221" customFormat="1" ht="12" customHeight="1" x14ac:dyDescent="0.2">
      <c r="A22" s="214" t="s">
        <v>70</v>
      </c>
      <c r="B22" s="6" t="s">
        <v>298</v>
      </c>
      <c r="C22" s="111"/>
      <c r="D22" s="111"/>
      <c r="E22" s="320">
        <f t="shared" si="0"/>
        <v>0</v>
      </c>
    </row>
    <row r="23" spans="1:5" s="221" customFormat="1" ht="12" customHeight="1" x14ac:dyDescent="0.2">
      <c r="A23" s="214" t="s">
        <v>71</v>
      </c>
      <c r="B23" s="6" t="s">
        <v>299</v>
      </c>
      <c r="C23" s="111"/>
      <c r="D23" s="111"/>
      <c r="E23" s="320">
        <f t="shared" si="0"/>
        <v>0</v>
      </c>
    </row>
    <row r="24" spans="1:5" s="221" customFormat="1" ht="12" customHeight="1" thickBot="1" x14ac:dyDescent="0.25">
      <c r="A24" s="214" t="s">
        <v>72</v>
      </c>
      <c r="B24" s="6" t="s">
        <v>402</v>
      </c>
      <c r="C24" s="111"/>
      <c r="D24" s="111"/>
      <c r="E24" s="320">
        <f t="shared" si="0"/>
        <v>0</v>
      </c>
    </row>
    <row r="25" spans="1:5" s="221" customFormat="1" ht="12" customHeight="1" thickBot="1" x14ac:dyDescent="0.25">
      <c r="A25" s="80" t="s">
        <v>9</v>
      </c>
      <c r="B25" s="61" t="s">
        <v>99</v>
      </c>
      <c r="C25" s="298">
        <v>20000</v>
      </c>
      <c r="D25" s="298">
        <v>6000</v>
      </c>
      <c r="E25" s="148">
        <v>26000</v>
      </c>
    </row>
    <row r="26" spans="1:5" s="221" customFormat="1" ht="12" customHeight="1" thickBot="1" x14ac:dyDescent="0.25">
      <c r="A26" s="80" t="s">
        <v>10</v>
      </c>
      <c r="B26" s="61" t="s">
        <v>403</v>
      </c>
      <c r="C26" s="114">
        <f>+C27+C28+C29</f>
        <v>0</v>
      </c>
      <c r="D26" s="114">
        <f>+D27+D28+D29</f>
        <v>0</v>
      </c>
      <c r="E26" s="148">
        <f>+E27+E28+E29</f>
        <v>0</v>
      </c>
    </row>
    <row r="27" spans="1:5" s="221" customFormat="1" ht="12" customHeight="1" x14ac:dyDescent="0.2">
      <c r="A27" s="215" t="s">
        <v>160</v>
      </c>
      <c r="B27" s="216" t="s">
        <v>156</v>
      </c>
      <c r="C27" s="273"/>
      <c r="D27" s="273"/>
      <c r="E27" s="322">
        <f>C27+D27</f>
        <v>0</v>
      </c>
    </row>
    <row r="28" spans="1:5" s="221" customFormat="1" ht="12" customHeight="1" x14ac:dyDescent="0.2">
      <c r="A28" s="215" t="s">
        <v>161</v>
      </c>
      <c r="B28" s="216" t="s">
        <v>298</v>
      </c>
      <c r="C28" s="111"/>
      <c r="D28" s="111"/>
      <c r="E28" s="320">
        <f>C28+D28</f>
        <v>0</v>
      </c>
    </row>
    <row r="29" spans="1:5" s="221" customFormat="1" ht="12" customHeight="1" x14ac:dyDescent="0.2">
      <c r="A29" s="215" t="s">
        <v>162</v>
      </c>
      <c r="B29" s="217" t="s">
        <v>301</v>
      </c>
      <c r="C29" s="111"/>
      <c r="D29" s="111"/>
      <c r="E29" s="320">
        <f>C29+D29</f>
        <v>0</v>
      </c>
    </row>
    <row r="30" spans="1:5" s="221" customFormat="1" ht="12" customHeight="1" thickBot="1" x14ac:dyDescent="0.25">
      <c r="A30" s="214" t="s">
        <v>163</v>
      </c>
      <c r="B30" s="66" t="s">
        <v>404</v>
      </c>
      <c r="C30" s="52"/>
      <c r="D30" s="52"/>
      <c r="E30" s="331">
        <f>C30+D30</f>
        <v>0</v>
      </c>
    </row>
    <row r="31" spans="1:5" s="221" customFormat="1" ht="12" customHeight="1" thickBot="1" x14ac:dyDescent="0.25">
      <c r="A31" s="80" t="s">
        <v>11</v>
      </c>
      <c r="B31" s="61" t="s">
        <v>302</v>
      </c>
      <c r="C31" s="114">
        <f>+C32+C33+C34</f>
        <v>0</v>
      </c>
      <c r="D31" s="114">
        <f>+D32+D33+D34</f>
        <v>0</v>
      </c>
      <c r="E31" s="148">
        <f>+E32+E33+E34</f>
        <v>0</v>
      </c>
    </row>
    <row r="32" spans="1:5" s="221" customFormat="1" ht="12" customHeight="1" x14ac:dyDescent="0.2">
      <c r="A32" s="215" t="s">
        <v>56</v>
      </c>
      <c r="B32" s="216" t="s">
        <v>183</v>
      </c>
      <c r="C32" s="273"/>
      <c r="D32" s="273"/>
      <c r="E32" s="322">
        <f>C32+D32</f>
        <v>0</v>
      </c>
    </row>
    <row r="33" spans="1:5" s="221" customFormat="1" ht="12" customHeight="1" x14ac:dyDescent="0.2">
      <c r="A33" s="215" t="s">
        <v>57</v>
      </c>
      <c r="B33" s="217" t="s">
        <v>184</v>
      </c>
      <c r="C33" s="115"/>
      <c r="D33" s="115"/>
      <c r="E33" s="317">
        <f>C33+D33</f>
        <v>0</v>
      </c>
    </row>
    <row r="34" spans="1:5" s="221" customFormat="1" ht="12" customHeight="1" thickBot="1" x14ac:dyDescent="0.25">
      <c r="A34" s="214" t="s">
        <v>58</v>
      </c>
      <c r="B34" s="66" t="s">
        <v>185</v>
      </c>
      <c r="C34" s="52"/>
      <c r="D34" s="52"/>
      <c r="E34" s="331">
        <f>C34+D34</f>
        <v>0</v>
      </c>
    </row>
    <row r="35" spans="1:5" s="153" customFormat="1" ht="12" customHeight="1" thickBot="1" x14ac:dyDescent="0.25">
      <c r="A35" s="80" t="s">
        <v>12</v>
      </c>
      <c r="B35" s="61" t="s">
        <v>271</v>
      </c>
      <c r="C35" s="298"/>
      <c r="D35" s="298"/>
      <c r="E35" s="148">
        <f>C35+D35</f>
        <v>0</v>
      </c>
    </row>
    <row r="36" spans="1:5" s="153" customFormat="1" ht="12" customHeight="1" thickBot="1" x14ac:dyDescent="0.25">
      <c r="A36" s="80" t="s">
        <v>13</v>
      </c>
      <c r="B36" s="61" t="s">
        <v>303</v>
      </c>
      <c r="C36" s="298"/>
      <c r="D36" s="298"/>
      <c r="E36" s="148">
        <f>C36+D36</f>
        <v>0</v>
      </c>
    </row>
    <row r="37" spans="1:5" s="153" customFormat="1" ht="12" customHeight="1" thickBot="1" x14ac:dyDescent="0.25">
      <c r="A37" s="78" t="s">
        <v>14</v>
      </c>
      <c r="B37" s="61" t="s">
        <v>304</v>
      </c>
      <c r="C37" s="114">
        <f>+C8+C20+C25+C26+C31+C35+C36</f>
        <v>20000</v>
      </c>
      <c r="D37" s="114">
        <f>+D8+D20+D25+D26+D31+D35+D36</f>
        <v>20461</v>
      </c>
      <c r="E37" s="148">
        <f>+E8+E20+E25+E26+E31+E35+E36</f>
        <v>40461</v>
      </c>
    </row>
    <row r="38" spans="1:5" s="153" customFormat="1" ht="12" customHeight="1" thickBot="1" x14ac:dyDescent="0.25">
      <c r="A38" s="91" t="s">
        <v>15</v>
      </c>
      <c r="B38" s="61" t="s">
        <v>305</v>
      </c>
      <c r="C38" s="114">
        <f>+C39+C40+C41</f>
        <v>52678976</v>
      </c>
      <c r="D38" s="114">
        <f>+D39+D40+D41</f>
        <v>553755</v>
      </c>
      <c r="E38" s="148">
        <f>+E39+E40+E41</f>
        <v>53232731</v>
      </c>
    </row>
    <row r="39" spans="1:5" s="153" customFormat="1" ht="12" customHeight="1" x14ac:dyDescent="0.2">
      <c r="A39" s="215" t="s">
        <v>306</v>
      </c>
      <c r="B39" s="216" t="s">
        <v>133</v>
      </c>
      <c r="C39" s="273">
        <v>537610</v>
      </c>
      <c r="D39" s="273">
        <v>224907</v>
      </c>
      <c r="E39" s="322">
        <f>C39+D39</f>
        <v>762517</v>
      </c>
    </row>
    <row r="40" spans="1:5" s="153" customFormat="1" ht="12" customHeight="1" x14ac:dyDescent="0.2">
      <c r="A40" s="215" t="s">
        <v>307</v>
      </c>
      <c r="B40" s="217" t="s">
        <v>2</v>
      </c>
      <c r="C40" s="115"/>
      <c r="D40" s="115"/>
      <c r="E40" s="317">
        <f>C40+D40</f>
        <v>0</v>
      </c>
    </row>
    <row r="41" spans="1:5" s="221" customFormat="1" ht="12" customHeight="1" thickBot="1" x14ac:dyDescent="0.25">
      <c r="A41" s="214" t="s">
        <v>308</v>
      </c>
      <c r="B41" s="66" t="s">
        <v>309</v>
      </c>
      <c r="C41" s="52">
        <v>52141366</v>
      </c>
      <c r="D41" s="52">
        <v>328848</v>
      </c>
      <c r="E41" s="331">
        <f>C41+D41</f>
        <v>52470214</v>
      </c>
    </row>
    <row r="42" spans="1:5" s="221" customFormat="1" ht="15" customHeight="1" thickBot="1" x14ac:dyDescent="0.25">
      <c r="A42" s="91" t="s">
        <v>16</v>
      </c>
      <c r="B42" s="92" t="s">
        <v>310</v>
      </c>
      <c r="C42" s="299">
        <f>+C37+C38</f>
        <v>52698976</v>
      </c>
      <c r="D42" s="299">
        <f>+D37+D38</f>
        <v>574216</v>
      </c>
      <c r="E42" s="151">
        <f>+E37+E38</f>
        <v>53273192</v>
      </c>
    </row>
    <row r="43" spans="1:5" s="221" customFormat="1" ht="15" customHeight="1" x14ac:dyDescent="0.2">
      <c r="A43" s="93"/>
      <c r="B43" s="94"/>
      <c r="C43" s="149"/>
    </row>
    <row r="44" spans="1:5" ht="13.5" thickBot="1" x14ac:dyDescent="0.25">
      <c r="A44" s="95"/>
      <c r="B44" s="96"/>
      <c r="C44" s="150"/>
    </row>
    <row r="45" spans="1:5" s="220" customFormat="1" ht="16.5" customHeight="1" thickBot="1" x14ac:dyDescent="0.25">
      <c r="A45" s="366" t="s">
        <v>40</v>
      </c>
      <c r="B45" s="367"/>
      <c r="C45" s="367"/>
      <c r="D45" s="367"/>
      <c r="E45" s="368"/>
    </row>
    <row r="46" spans="1:5" s="222" customFormat="1" ht="12" customHeight="1" thickBot="1" x14ac:dyDescent="0.25">
      <c r="A46" s="80" t="s">
        <v>7</v>
      </c>
      <c r="B46" s="61" t="s">
        <v>311</v>
      </c>
      <c r="C46" s="114">
        <f>SUM(C47:C51)</f>
        <v>51428976</v>
      </c>
      <c r="D46" s="114">
        <f>SUM(D47:D51)</f>
        <v>1513399</v>
      </c>
      <c r="E46" s="148">
        <f>SUM(E47:E51)</f>
        <v>52942375</v>
      </c>
    </row>
    <row r="47" spans="1:5" ht="12" customHeight="1" x14ac:dyDescent="0.2">
      <c r="A47" s="214" t="s">
        <v>63</v>
      </c>
      <c r="B47" s="7" t="s">
        <v>36</v>
      </c>
      <c r="C47" s="273">
        <v>31719500</v>
      </c>
      <c r="D47" s="273">
        <v>2648519</v>
      </c>
      <c r="E47" s="322">
        <f>C47+D47</f>
        <v>34368019</v>
      </c>
    </row>
    <row r="48" spans="1:5" ht="12" customHeight="1" x14ac:dyDescent="0.2">
      <c r="A48" s="214" t="s">
        <v>64</v>
      </c>
      <c r="B48" s="6" t="s">
        <v>108</v>
      </c>
      <c r="C48" s="51">
        <v>7187276</v>
      </c>
      <c r="D48" s="51">
        <v>901276</v>
      </c>
      <c r="E48" s="318">
        <f>C48+D48</f>
        <v>8088552</v>
      </c>
    </row>
    <row r="49" spans="1:5" ht="12" customHeight="1" x14ac:dyDescent="0.2">
      <c r="A49" s="214" t="s">
        <v>65</v>
      </c>
      <c r="B49" s="6" t="s">
        <v>82</v>
      </c>
      <c r="C49" s="51">
        <v>12522200</v>
      </c>
      <c r="D49" s="51">
        <v>-2036396</v>
      </c>
      <c r="E49" s="318">
        <f>C49+D49</f>
        <v>10485804</v>
      </c>
    </row>
    <row r="50" spans="1:5" ht="12" customHeight="1" x14ac:dyDescent="0.2">
      <c r="A50" s="214" t="s">
        <v>66</v>
      </c>
      <c r="B50" s="6" t="s">
        <v>109</v>
      </c>
      <c r="C50" s="51"/>
      <c r="D50" s="51"/>
      <c r="E50" s="318">
        <f>C50+D50</f>
        <v>0</v>
      </c>
    </row>
    <row r="51" spans="1:5" ht="12" customHeight="1" thickBot="1" x14ac:dyDescent="0.25">
      <c r="A51" s="214" t="s">
        <v>83</v>
      </c>
      <c r="B51" s="6" t="s">
        <v>110</v>
      </c>
      <c r="C51" s="51"/>
      <c r="D51" s="51"/>
      <c r="E51" s="318">
        <f>C51+D51</f>
        <v>0</v>
      </c>
    </row>
    <row r="52" spans="1:5" ht="12" customHeight="1" thickBot="1" x14ac:dyDescent="0.25">
      <c r="A52" s="80" t="s">
        <v>8</v>
      </c>
      <c r="B52" s="61" t="s">
        <v>312</v>
      </c>
      <c r="C52" s="114">
        <f>SUM(C53:C55)</f>
        <v>1270000</v>
      </c>
      <c r="D52" s="114">
        <f>SUM(D53:D55)</f>
        <v>-939183</v>
      </c>
      <c r="E52" s="148">
        <f>SUM(E53:E55)</f>
        <v>330817</v>
      </c>
    </row>
    <row r="53" spans="1:5" s="222" customFormat="1" ht="12" customHeight="1" x14ac:dyDescent="0.2">
      <c r="A53" s="214" t="s">
        <v>69</v>
      </c>
      <c r="B53" s="7" t="s">
        <v>126</v>
      </c>
      <c r="C53" s="273">
        <v>1270000</v>
      </c>
      <c r="D53" s="273">
        <v>-939183</v>
      </c>
      <c r="E53" s="322">
        <f>C53+D53</f>
        <v>330817</v>
      </c>
    </row>
    <row r="54" spans="1:5" ht="12" customHeight="1" x14ac:dyDescent="0.2">
      <c r="A54" s="214" t="s">
        <v>70</v>
      </c>
      <c r="B54" s="6" t="s">
        <v>112</v>
      </c>
      <c r="C54" s="51"/>
      <c r="D54" s="51"/>
      <c r="E54" s="318">
        <f>C54+D54</f>
        <v>0</v>
      </c>
    </row>
    <row r="55" spans="1:5" ht="12" customHeight="1" x14ac:dyDescent="0.2">
      <c r="A55" s="214" t="s">
        <v>71</v>
      </c>
      <c r="B55" s="6" t="s">
        <v>41</v>
      </c>
      <c r="C55" s="51"/>
      <c r="D55" s="51"/>
      <c r="E55" s="318">
        <f>C55+D55</f>
        <v>0</v>
      </c>
    </row>
    <row r="56" spans="1:5" ht="12" customHeight="1" thickBot="1" x14ac:dyDescent="0.25">
      <c r="A56" s="214" t="s">
        <v>72</v>
      </c>
      <c r="B56" s="6" t="s">
        <v>405</v>
      </c>
      <c r="C56" s="51"/>
      <c r="D56" s="51"/>
      <c r="E56" s="318">
        <f>C56+D56</f>
        <v>0</v>
      </c>
    </row>
    <row r="57" spans="1:5" ht="12" customHeight="1" thickBot="1" x14ac:dyDescent="0.25">
      <c r="A57" s="80" t="s">
        <v>9</v>
      </c>
      <c r="B57" s="61" t="s">
        <v>4</v>
      </c>
      <c r="C57" s="298"/>
      <c r="D57" s="298"/>
      <c r="E57" s="148">
        <f>C57+D57</f>
        <v>0</v>
      </c>
    </row>
    <row r="58" spans="1:5" ht="15" customHeight="1" thickBot="1" x14ac:dyDescent="0.25">
      <c r="A58" s="80" t="s">
        <v>10</v>
      </c>
      <c r="B58" s="97" t="s">
        <v>409</v>
      </c>
      <c r="C58" s="299">
        <f>+C46+C52+C57</f>
        <v>52698976</v>
      </c>
      <c r="D58" s="299">
        <f>+D46+D52+D57</f>
        <v>574216</v>
      </c>
      <c r="E58" s="151">
        <f>+E46+E52+E57</f>
        <v>53273192</v>
      </c>
    </row>
    <row r="59" spans="1:5" ht="13.5" thickBot="1" x14ac:dyDescent="0.25">
      <c r="C59" s="152"/>
      <c r="D59" s="152"/>
      <c r="E59" s="152"/>
    </row>
    <row r="60" spans="1:5" ht="15" customHeight="1" thickBot="1" x14ac:dyDescent="0.25">
      <c r="A60" s="100" t="s">
        <v>400</v>
      </c>
      <c r="B60" s="101"/>
      <c r="C60" s="294">
        <v>7</v>
      </c>
      <c r="D60" s="294">
        <v>0</v>
      </c>
      <c r="E60" s="310">
        <f>C60+D60</f>
        <v>7</v>
      </c>
    </row>
    <row r="61" spans="1:5" ht="14.25" customHeight="1" thickBot="1" x14ac:dyDescent="0.25">
      <c r="A61" s="100" t="s">
        <v>123</v>
      </c>
      <c r="B61" s="101"/>
      <c r="C61" s="294">
        <v>0</v>
      </c>
      <c r="D61" s="294">
        <v>0</v>
      </c>
      <c r="E61" s="310">
        <f>C61+D61</f>
        <v>0</v>
      </c>
    </row>
  </sheetData>
  <sheetProtection formatCells="0"/>
  <mergeCells count="4">
    <mergeCell ref="B2:D2"/>
    <mergeCell ref="B3:D3"/>
    <mergeCell ref="A7:E7"/>
    <mergeCell ref="A45:E45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A4FC0-FEF3-4150-8BF9-5E8F6940B142}">
  <sheetPr>
    <tabColor rgb="FF92D050"/>
  </sheetPr>
  <dimension ref="A1:E61"/>
  <sheetViews>
    <sheetView topLeftCell="A22" zoomScale="130" zoomScaleNormal="130" workbookViewId="0">
      <selection activeCell="B62" sqref="B62"/>
    </sheetView>
  </sheetViews>
  <sheetFormatPr defaultRowHeight="12.75" x14ac:dyDescent="0.2"/>
  <cols>
    <col min="1" max="1" width="13" style="98" customWidth="1"/>
    <col min="2" max="2" width="59" style="99" customWidth="1"/>
    <col min="3" max="5" width="15.83203125" style="99" customWidth="1"/>
    <col min="6" max="16384" width="9.33203125" style="99"/>
  </cols>
  <sheetData>
    <row r="1" spans="1:5" s="85" customFormat="1" ht="21" customHeight="1" thickBot="1" x14ac:dyDescent="0.25">
      <c r="A1" s="84"/>
      <c r="B1" s="86"/>
      <c r="C1" s="1"/>
      <c r="D1" s="1"/>
      <c r="E1" s="285" t="s">
        <v>480</v>
      </c>
    </row>
    <row r="2" spans="1:5" s="218" customFormat="1" ht="24.75" thickBot="1" x14ac:dyDescent="0.25">
      <c r="A2" s="77" t="s">
        <v>438</v>
      </c>
      <c r="B2" s="370" t="s">
        <v>498</v>
      </c>
      <c r="C2" s="371"/>
      <c r="D2" s="372"/>
      <c r="E2" s="297" t="s">
        <v>42</v>
      </c>
    </row>
    <row r="3" spans="1:5" s="218" customFormat="1" ht="24.75" thickBot="1" x14ac:dyDescent="0.25">
      <c r="A3" s="77" t="s">
        <v>121</v>
      </c>
      <c r="B3" s="370" t="s">
        <v>314</v>
      </c>
      <c r="C3" s="371"/>
      <c r="D3" s="372"/>
      <c r="E3" s="297" t="s">
        <v>43</v>
      </c>
    </row>
    <row r="4" spans="1:5" s="219" customFormat="1" ht="15.95" customHeight="1" thickBot="1" x14ac:dyDescent="0.3">
      <c r="A4" s="87"/>
      <c r="B4" s="87"/>
      <c r="C4" s="88"/>
      <c r="D4" s="54"/>
      <c r="E4" s="88" t="str">
        <f>'5.2.1. sz. mell'!E4</f>
        <v>Forintban!</v>
      </c>
    </row>
    <row r="5" spans="1:5" ht="24.75" thickBot="1" x14ac:dyDescent="0.25">
      <c r="A5" s="174" t="s">
        <v>122</v>
      </c>
      <c r="B5" s="89" t="s">
        <v>489</v>
      </c>
      <c r="C5" s="327" t="s">
        <v>413</v>
      </c>
      <c r="D5" s="327" t="s">
        <v>471</v>
      </c>
      <c r="E5" s="328" t="str">
        <f>+CONCATENATE(LEFT(ÖSSZEFÜGGÉSEK!A7,4),"2017.12.31",CHAR(10),"Módosítás utáni")</f>
        <v>2017.12.31
Módosítás utáni</v>
      </c>
    </row>
    <row r="6" spans="1:5" s="220" customFormat="1" ht="12.95" customHeight="1" thickBot="1" x14ac:dyDescent="0.25">
      <c r="A6" s="78" t="s">
        <v>379</v>
      </c>
      <c r="B6" s="79" t="s">
        <v>380</v>
      </c>
      <c r="C6" s="79" t="s">
        <v>381</v>
      </c>
      <c r="D6" s="289" t="s">
        <v>383</v>
      </c>
      <c r="E6" s="338" t="s">
        <v>487</v>
      </c>
    </row>
    <row r="7" spans="1:5" s="220" customFormat="1" ht="15.95" customHeight="1" thickBot="1" x14ac:dyDescent="0.25">
      <c r="A7" s="366" t="s">
        <v>39</v>
      </c>
      <c r="B7" s="367"/>
      <c r="C7" s="367"/>
      <c r="D7" s="367"/>
      <c r="E7" s="368"/>
    </row>
    <row r="8" spans="1:5" s="153" customFormat="1" ht="12" customHeight="1" thickBot="1" x14ac:dyDescent="0.25">
      <c r="A8" s="78" t="s">
        <v>7</v>
      </c>
      <c r="B8" s="90" t="s">
        <v>401</v>
      </c>
      <c r="C8" s="114">
        <f>SUM(C9:C19)</f>
        <v>0</v>
      </c>
      <c r="D8" s="114">
        <f>SUM(D9:D19)</f>
        <v>0</v>
      </c>
      <c r="E8" s="148">
        <f>SUM(E9:E19)</f>
        <v>0</v>
      </c>
    </row>
    <row r="9" spans="1:5" s="153" customFormat="1" ht="12" customHeight="1" x14ac:dyDescent="0.2">
      <c r="A9" s="213" t="s">
        <v>63</v>
      </c>
      <c r="B9" s="8" t="s">
        <v>169</v>
      </c>
      <c r="C9" s="274"/>
      <c r="D9" s="274"/>
      <c r="E9" s="329">
        <f>C9+D9</f>
        <v>0</v>
      </c>
    </row>
    <row r="10" spans="1:5" s="153" customFormat="1" ht="12" customHeight="1" x14ac:dyDescent="0.2">
      <c r="A10" s="214" t="s">
        <v>64</v>
      </c>
      <c r="B10" s="6" t="s">
        <v>170</v>
      </c>
      <c r="C10" s="111"/>
      <c r="D10" s="111"/>
      <c r="E10" s="320">
        <f t="shared" ref="E10:E24" si="0">C10+D10</f>
        <v>0</v>
      </c>
    </row>
    <row r="11" spans="1:5" s="153" customFormat="1" ht="12" customHeight="1" x14ac:dyDescent="0.2">
      <c r="A11" s="214" t="s">
        <v>65</v>
      </c>
      <c r="B11" s="6" t="s">
        <v>171</v>
      </c>
      <c r="C11" s="111"/>
      <c r="D11" s="111"/>
      <c r="E11" s="320">
        <f t="shared" si="0"/>
        <v>0</v>
      </c>
    </row>
    <row r="12" spans="1:5" s="153" customFormat="1" ht="12" customHeight="1" x14ac:dyDescent="0.2">
      <c r="A12" s="214" t="s">
        <v>66</v>
      </c>
      <c r="B12" s="6" t="s">
        <v>172</v>
      </c>
      <c r="C12" s="111"/>
      <c r="D12" s="111"/>
      <c r="E12" s="320">
        <f t="shared" si="0"/>
        <v>0</v>
      </c>
    </row>
    <row r="13" spans="1:5" s="153" customFormat="1" ht="12" customHeight="1" x14ac:dyDescent="0.2">
      <c r="A13" s="214" t="s">
        <v>83</v>
      </c>
      <c r="B13" s="6" t="s">
        <v>173</v>
      </c>
      <c r="C13" s="111"/>
      <c r="D13" s="111"/>
      <c r="E13" s="320">
        <f t="shared" si="0"/>
        <v>0</v>
      </c>
    </row>
    <row r="14" spans="1:5" s="153" customFormat="1" ht="12" customHeight="1" x14ac:dyDescent="0.2">
      <c r="A14" s="214" t="s">
        <v>67</v>
      </c>
      <c r="B14" s="6" t="s">
        <v>295</v>
      </c>
      <c r="C14" s="111"/>
      <c r="D14" s="111"/>
      <c r="E14" s="320">
        <f t="shared" si="0"/>
        <v>0</v>
      </c>
    </row>
    <row r="15" spans="1:5" s="153" customFormat="1" ht="12" customHeight="1" x14ac:dyDescent="0.2">
      <c r="A15" s="214" t="s">
        <v>68</v>
      </c>
      <c r="B15" s="5" t="s">
        <v>296</v>
      </c>
      <c r="C15" s="111"/>
      <c r="D15" s="111"/>
      <c r="E15" s="320">
        <f t="shared" si="0"/>
        <v>0</v>
      </c>
    </row>
    <row r="16" spans="1:5" s="153" customFormat="1" ht="12" customHeight="1" x14ac:dyDescent="0.2">
      <c r="A16" s="214" t="s">
        <v>75</v>
      </c>
      <c r="B16" s="6" t="s">
        <v>176</v>
      </c>
      <c r="C16" s="272"/>
      <c r="D16" s="272"/>
      <c r="E16" s="321">
        <f t="shared" si="0"/>
        <v>0</v>
      </c>
    </row>
    <row r="17" spans="1:5" s="221" customFormat="1" ht="12" customHeight="1" x14ac:dyDescent="0.2">
      <c r="A17" s="214" t="s">
        <v>76</v>
      </c>
      <c r="B17" s="6" t="s">
        <v>177</v>
      </c>
      <c r="C17" s="111"/>
      <c r="D17" s="111"/>
      <c r="E17" s="320">
        <f t="shared" si="0"/>
        <v>0</v>
      </c>
    </row>
    <row r="18" spans="1:5" s="221" customFormat="1" ht="12" customHeight="1" x14ac:dyDescent="0.2">
      <c r="A18" s="214" t="s">
        <v>77</v>
      </c>
      <c r="B18" s="6" t="s">
        <v>328</v>
      </c>
      <c r="C18" s="113"/>
      <c r="D18" s="113"/>
      <c r="E18" s="330">
        <f t="shared" si="0"/>
        <v>0</v>
      </c>
    </row>
    <row r="19" spans="1:5" s="221" customFormat="1" ht="12" customHeight="1" thickBot="1" x14ac:dyDescent="0.25">
      <c r="A19" s="214" t="s">
        <v>78</v>
      </c>
      <c r="B19" s="5" t="s">
        <v>178</v>
      </c>
      <c r="C19" s="113"/>
      <c r="D19" s="113"/>
      <c r="E19" s="330">
        <f t="shared" si="0"/>
        <v>0</v>
      </c>
    </row>
    <row r="20" spans="1:5" s="153" customFormat="1" ht="12" customHeight="1" thickBot="1" x14ac:dyDescent="0.25">
      <c r="A20" s="78" t="s">
        <v>8</v>
      </c>
      <c r="B20" s="90" t="s">
        <v>297</v>
      </c>
      <c r="C20" s="114">
        <f>SUM(C21:C23)</f>
        <v>0</v>
      </c>
      <c r="D20" s="114">
        <f>SUM(D21:D23)</f>
        <v>0</v>
      </c>
      <c r="E20" s="148">
        <f>SUM(E21:E23)</f>
        <v>0</v>
      </c>
    </row>
    <row r="21" spans="1:5" s="221" customFormat="1" ht="12" customHeight="1" x14ac:dyDescent="0.2">
      <c r="A21" s="214" t="s">
        <v>69</v>
      </c>
      <c r="B21" s="7" t="s">
        <v>151</v>
      </c>
      <c r="C21" s="111"/>
      <c r="D21" s="111"/>
      <c r="E21" s="320">
        <f t="shared" si="0"/>
        <v>0</v>
      </c>
    </row>
    <row r="22" spans="1:5" s="221" customFormat="1" ht="12" customHeight="1" x14ac:dyDescent="0.2">
      <c r="A22" s="214" t="s">
        <v>70</v>
      </c>
      <c r="B22" s="6" t="s">
        <v>298</v>
      </c>
      <c r="C22" s="111"/>
      <c r="D22" s="111"/>
      <c r="E22" s="320">
        <f t="shared" si="0"/>
        <v>0</v>
      </c>
    </row>
    <row r="23" spans="1:5" s="221" customFormat="1" ht="12" customHeight="1" x14ac:dyDescent="0.2">
      <c r="A23" s="214" t="s">
        <v>71</v>
      </c>
      <c r="B23" s="6" t="s">
        <v>299</v>
      </c>
      <c r="C23" s="111"/>
      <c r="D23" s="111"/>
      <c r="E23" s="320">
        <f t="shared" si="0"/>
        <v>0</v>
      </c>
    </row>
    <row r="24" spans="1:5" s="221" customFormat="1" ht="12" customHeight="1" thickBot="1" x14ac:dyDescent="0.25">
      <c r="A24" s="214" t="s">
        <v>72</v>
      </c>
      <c r="B24" s="6" t="s">
        <v>402</v>
      </c>
      <c r="C24" s="111"/>
      <c r="D24" s="111"/>
      <c r="E24" s="320">
        <f t="shared" si="0"/>
        <v>0</v>
      </c>
    </row>
    <row r="25" spans="1:5" s="221" customFormat="1" ht="12" customHeight="1" thickBot="1" x14ac:dyDescent="0.25">
      <c r="A25" s="80" t="s">
        <v>9</v>
      </c>
      <c r="B25" s="61" t="s">
        <v>99</v>
      </c>
      <c r="C25" s="298"/>
      <c r="D25" s="298"/>
      <c r="E25" s="148"/>
    </row>
    <row r="26" spans="1:5" s="221" customFormat="1" ht="12" customHeight="1" thickBot="1" x14ac:dyDescent="0.25">
      <c r="A26" s="80" t="s">
        <v>10</v>
      </c>
      <c r="B26" s="61" t="s">
        <v>403</v>
      </c>
      <c r="C26" s="114">
        <f>+C27+C28+C29</f>
        <v>0</v>
      </c>
      <c r="D26" s="114">
        <f>+D27+D28+D29</f>
        <v>0</v>
      </c>
      <c r="E26" s="148">
        <f>+E27+E28+E29</f>
        <v>0</v>
      </c>
    </row>
    <row r="27" spans="1:5" s="221" customFormat="1" ht="12" customHeight="1" x14ac:dyDescent="0.2">
      <c r="A27" s="215" t="s">
        <v>160</v>
      </c>
      <c r="B27" s="216" t="s">
        <v>156</v>
      </c>
      <c r="C27" s="273"/>
      <c r="D27" s="273"/>
      <c r="E27" s="322">
        <f>C27+D27</f>
        <v>0</v>
      </c>
    </row>
    <row r="28" spans="1:5" s="221" customFormat="1" ht="12" customHeight="1" x14ac:dyDescent="0.2">
      <c r="A28" s="215" t="s">
        <v>161</v>
      </c>
      <c r="B28" s="216" t="s">
        <v>298</v>
      </c>
      <c r="C28" s="111"/>
      <c r="D28" s="111"/>
      <c r="E28" s="320">
        <f>C28+D28</f>
        <v>0</v>
      </c>
    </row>
    <row r="29" spans="1:5" s="221" customFormat="1" ht="12" customHeight="1" x14ac:dyDescent="0.2">
      <c r="A29" s="215" t="s">
        <v>162</v>
      </c>
      <c r="B29" s="217" t="s">
        <v>301</v>
      </c>
      <c r="C29" s="111"/>
      <c r="D29" s="111"/>
      <c r="E29" s="320">
        <f>C29+D29</f>
        <v>0</v>
      </c>
    </row>
    <row r="30" spans="1:5" s="221" customFormat="1" ht="12" customHeight="1" thickBot="1" x14ac:dyDescent="0.25">
      <c r="A30" s="214" t="s">
        <v>163</v>
      </c>
      <c r="B30" s="66" t="s">
        <v>404</v>
      </c>
      <c r="C30" s="52"/>
      <c r="D30" s="52"/>
      <c r="E30" s="331">
        <f>C30+D30</f>
        <v>0</v>
      </c>
    </row>
    <row r="31" spans="1:5" s="221" customFormat="1" ht="12" customHeight="1" thickBot="1" x14ac:dyDescent="0.25">
      <c r="A31" s="80" t="s">
        <v>11</v>
      </c>
      <c r="B31" s="61" t="s">
        <v>302</v>
      </c>
      <c r="C31" s="114">
        <f>+C32+C33+C34</f>
        <v>0</v>
      </c>
      <c r="D31" s="114">
        <f>+D32+D33+D34</f>
        <v>0</v>
      </c>
      <c r="E31" s="148">
        <f>+E32+E33+E34</f>
        <v>0</v>
      </c>
    </row>
    <row r="32" spans="1:5" s="221" customFormat="1" ht="12" customHeight="1" x14ac:dyDescent="0.2">
      <c r="A32" s="215" t="s">
        <v>56</v>
      </c>
      <c r="B32" s="216" t="s">
        <v>183</v>
      </c>
      <c r="C32" s="273"/>
      <c r="D32" s="273"/>
      <c r="E32" s="322">
        <f>C32+D32</f>
        <v>0</v>
      </c>
    </row>
    <row r="33" spans="1:5" s="221" customFormat="1" ht="12" customHeight="1" x14ac:dyDescent="0.2">
      <c r="A33" s="215" t="s">
        <v>57</v>
      </c>
      <c r="B33" s="217" t="s">
        <v>184</v>
      </c>
      <c r="C33" s="115"/>
      <c r="D33" s="115"/>
      <c r="E33" s="317">
        <f>C33+D33</f>
        <v>0</v>
      </c>
    </row>
    <row r="34" spans="1:5" s="221" customFormat="1" ht="12" customHeight="1" thickBot="1" x14ac:dyDescent="0.25">
      <c r="A34" s="214" t="s">
        <v>58</v>
      </c>
      <c r="B34" s="66" t="s">
        <v>185</v>
      </c>
      <c r="C34" s="52"/>
      <c r="D34" s="52"/>
      <c r="E34" s="331">
        <f>C34+D34</f>
        <v>0</v>
      </c>
    </row>
    <row r="35" spans="1:5" s="153" customFormat="1" ht="12" customHeight="1" thickBot="1" x14ac:dyDescent="0.25">
      <c r="A35" s="80" t="s">
        <v>12</v>
      </c>
      <c r="B35" s="61" t="s">
        <v>271</v>
      </c>
      <c r="C35" s="298"/>
      <c r="D35" s="298"/>
      <c r="E35" s="148">
        <f>C35+D35</f>
        <v>0</v>
      </c>
    </row>
    <row r="36" spans="1:5" s="153" customFormat="1" ht="12" customHeight="1" thickBot="1" x14ac:dyDescent="0.25">
      <c r="A36" s="80" t="s">
        <v>13</v>
      </c>
      <c r="B36" s="61" t="s">
        <v>303</v>
      </c>
      <c r="C36" s="298"/>
      <c r="D36" s="298"/>
      <c r="E36" s="148">
        <f>C36+D36</f>
        <v>0</v>
      </c>
    </row>
    <row r="37" spans="1:5" s="153" customFormat="1" ht="12" customHeight="1" thickBot="1" x14ac:dyDescent="0.25">
      <c r="A37" s="78" t="s">
        <v>14</v>
      </c>
      <c r="B37" s="61" t="s">
        <v>304</v>
      </c>
      <c r="C37" s="114">
        <f>+C8+C20+C25+C26+C31+C35+C36</f>
        <v>0</v>
      </c>
      <c r="D37" s="114">
        <f>+D8+D20+D25+D26+D31+D35+D36</f>
        <v>0</v>
      </c>
      <c r="E37" s="148">
        <f>+E8+E20+E25+E26+E31+E35+E36</f>
        <v>0</v>
      </c>
    </row>
    <row r="38" spans="1:5" s="153" customFormat="1" ht="12" customHeight="1" thickBot="1" x14ac:dyDescent="0.25">
      <c r="A38" s="91" t="s">
        <v>15</v>
      </c>
      <c r="B38" s="61" t="s">
        <v>305</v>
      </c>
      <c r="C38" s="114">
        <f>+C39+C40+C41</f>
        <v>0</v>
      </c>
      <c r="D38" s="114">
        <f>+D39+D40+D41</f>
        <v>0</v>
      </c>
      <c r="E38" s="148">
        <f>+E39+E40+E41</f>
        <v>0</v>
      </c>
    </row>
    <row r="39" spans="1:5" s="153" customFormat="1" ht="12" customHeight="1" x14ac:dyDescent="0.2">
      <c r="A39" s="215" t="s">
        <v>306</v>
      </c>
      <c r="B39" s="216" t="s">
        <v>133</v>
      </c>
      <c r="C39" s="273"/>
      <c r="D39" s="273"/>
      <c r="E39" s="322">
        <f>C39+D39</f>
        <v>0</v>
      </c>
    </row>
    <row r="40" spans="1:5" s="153" customFormat="1" ht="12" customHeight="1" x14ac:dyDescent="0.2">
      <c r="A40" s="215" t="s">
        <v>307</v>
      </c>
      <c r="B40" s="217" t="s">
        <v>2</v>
      </c>
      <c r="C40" s="115"/>
      <c r="D40" s="115"/>
      <c r="E40" s="317">
        <f>C40+D40</f>
        <v>0</v>
      </c>
    </row>
    <row r="41" spans="1:5" s="221" customFormat="1" ht="12" customHeight="1" thickBot="1" x14ac:dyDescent="0.25">
      <c r="A41" s="214" t="s">
        <v>308</v>
      </c>
      <c r="B41" s="66" t="s">
        <v>309</v>
      </c>
      <c r="C41" s="52"/>
      <c r="D41" s="52"/>
      <c r="E41" s="331">
        <f>C41+D41</f>
        <v>0</v>
      </c>
    </row>
    <row r="42" spans="1:5" s="221" customFormat="1" ht="15" customHeight="1" thickBot="1" x14ac:dyDescent="0.25">
      <c r="A42" s="91" t="s">
        <v>16</v>
      </c>
      <c r="B42" s="92" t="s">
        <v>310</v>
      </c>
      <c r="C42" s="299">
        <f>+C37+C38</f>
        <v>0</v>
      </c>
      <c r="D42" s="299">
        <f>+D37+D38</f>
        <v>0</v>
      </c>
      <c r="E42" s="151">
        <f>+E37+E38</f>
        <v>0</v>
      </c>
    </row>
    <row r="43" spans="1:5" s="221" customFormat="1" ht="15" customHeight="1" x14ac:dyDescent="0.2">
      <c r="A43" s="93"/>
      <c r="B43" s="94"/>
      <c r="C43" s="149"/>
    </row>
    <row r="44" spans="1:5" ht="13.5" thickBot="1" x14ac:dyDescent="0.25">
      <c r="A44" s="95"/>
      <c r="B44" s="96"/>
      <c r="C44" s="150"/>
    </row>
    <row r="45" spans="1:5" s="220" customFormat="1" ht="16.5" customHeight="1" thickBot="1" x14ac:dyDescent="0.25">
      <c r="A45" s="366" t="s">
        <v>40</v>
      </c>
      <c r="B45" s="367"/>
      <c r="C45" s="367"/>
      <c r="D45" s="367"/>
      <c r="E45" s="368"/>
    </row>
    <row r="46" spans="1:5" s="222" customFormat="1" ht="12" customHeight="1" thickBot="1" x14ac:dyDescent="0.25">
      <c r="A46" s="80" t="s">
        <v>7</v>
      </c>
      <c r="B46" s="61" t="s">
        <v>311</v>
      </c>
      <c r="C46" s="114">
        <f>SUM(C47:C51)</f>
        <v>0</v>
      </c>
      <c r="D46" s="114">
        <f>SUM(D47:D51)</f>
        <v>0</v>
      </c>
      <c r="E46" s="148">
        <f>SUM(E47:E51)</f>
        <v>0</v>
      </c>
    </row>
    <row r="47" spans="1:5" ht="12" customHeight="1" x14ac:dyDescent="0.2">
      <c r="A47" s="214" t="s">
        <v>63</v>
      </c>
      <c r="B47" s="7" t="s">
        <v>36</v>
      </c>
      <c r="C47" s="273"/>
      <c r="D47" s="273"/>
      <c r="E47" s="322">
        <f>C47+D47</f>
        <v>0</v>
      </c>
    </row>
    <row r="48" spans="1:5" ht="12" customHeight="1" x14ac:dyDescent="0.2">
      <c r="A48" s="214" t="s">
        <v>64</v>
      </c>
      <c r="B48" s="6" t="s">
        <v>108</v>
      </c>
      <c r="C48" s="51"/>
      <c r="D48" s="51"/>
      <c r="E48" s="318">
        <f>C48+D48</f>
        <v>0</v>
      </c>
    </row>
    <row r="49" spans="1:5" ht="12" customHeight="1" x14ac:dyDescent="0.2">
      <c r="A49" s="214" t="s">
        <v>65</v>
      </c>
      <c r="B49" s="6" t="s">
        <v>82</v>
      </c>
      <c r="C49" s="51"/>
      <c r="D49" s="51"/>
      <c r="E49" s="318">
        <f>C49+D49</f>
        <v>0</v>
      </c>
    </row>
    <row r="50" spans="1:5" ht="12" customHeight="1" x14ac:dyDescent="0.2">
      <c r="A50" s="214" t="s">
        <v>66</v>
      </c>
      <c r="B50" s="6" t="s">
        <v>109</v>
      </c>
      <c r="C50" s="51"/>
      <c r="D50" s="51"/>
      <c r="E50" s="318">
        <f>C50+D50</f>
        <v>0</v>
      </c>
    </row>
    <row r="51" spans="1:5" ht="12" customHeight="1" thickBot="1" x14ac:dyDescent="0.25">
      <c r="A51" s="214" t="s">
        <v>83</v>
      </c>
      <c r="B51" s="6" t="s">
        <v>110</v>
      </c>
      <c r="C51" s="51"/>
      <c r="D51" s="51"/>
      <c r="E51" s="318">
        <f>C51+D51</f>
        <v>0</v>
      </c>
    </row>
    <row r="52" spans="1:5" ht="12" customHeight="1" thickBot="1" x14ac:dyDescent="0.25">
      <c r="A52" s="80" t="s">
        <v>8</v>
      </c>
      <c r="B52" s="61" t="s">
        <v>312</v>
      </c>
      <c r="C52" s="114">
        <f>SUM(C53:C55)</f>
        <v>0</v>
      </c>
      <c r="D52" s="114">
        <f>SUM(D53:D55)</f>
        <v>0</v>
      </c>
      <c r="E52" s="148">
        <f>SUM(E53:E55)</f>
        <v>0</v>
      </c>
    </row>
    <row r="53" spans="1:5" s="222" customFormat="1" ht="12" customHeight="1" x14ac:dyDescent="0.2">
      <c r="A53" s="214" t="s">
        <v>69</v>
      </c>
      <c r="B53" s="7" t="s">
        <v>126</v>
      </c>
      <c r="C53" s="273"/>
      <c r="D53" s="273"/>
      <c r="E53" s="322">
        <f>C53+D53</f>
        <v>0</v>
      </c>
    </row>
    <row r="54" spans="1:5" ht="12" customHeight="1" x14ac:dyDescent="0.2">
      <c r="A54" s="214" t="s">
        <v>70</v>
      </c>
      <c r="B54" s="6" t="s">
        <v>112</v>
      </c>
      <c r="C54" s="51"/>
      <c r="D54" s="51"/>
      <c r="E54" s="318">
        <f>C54+D54</f>
        <v>0</v>
      </c>
    </row>
    <row r="55" spans="1:5" ht="12" customHeight="1" x14ac:dyDescent="0.2">
      <c r="A55" s="214" t="s">
        <v>71</v>
      </c>
      <c r="B55" s="6" t="s">
        <v>41</v>
      </c>
      <c r="C55" s="51"/>
      <c r="D55" s="51"/>
      <c r="E55" s="318">
        <f>C55+D55</f>
        <v>0</v>
      </c>
    </row>
    <row r="56" spans="1:5" ht="12" customHeight="1" thickBot="1" x14ac:dyDescent="0.25">
      <c r="A56" s="214" t="s">
        <v>72</v>
      </c>
      <c r="B56" s="6" t="s">
        <v>405</v>
      </c>
      <c r="C56" s="51"/>
      <c r="D56" s="51"/>
      <c r="E56" s="318">
        <f>C56+D56</f>
        <v>0</v>
      </c>
    </row>
    <row r="57" spans="1:5" ht="12" customHeight="1" thickBot="1" x14ac:dyDescent="0.25">
      <c r="A57" s="80" t="s">
        <v>9</v>
      </c>
      <c r="B57" s="61" t="s">
        <v>4</v>
      </c>
      <c r="C57" s="298"/>
      <c r="D57" s="298"/>
      <c r="E57" s="148">
        <f>C57+D57</f>
        <v>0</v>
      </c>
    </row>
    <row r="58" spans="1:5" ht="15" customHeight="1" thickBot="1" x14ac:dyDescent="0.25">
      <c r="A58" s="80" t="s">
        <v>10</v>
      </c>
      <c r="B58" s="97" t="s">
        <v>409</v>
      </c>
      <c r="C58" s="299">
        <f>+C46+C52+C57</f>
        <v>0</v>
      </c>
      <c r="D58" s="299">
        <f>+D46+D52+D57</f>
        <v>0</v>
      </c>
      <c r="E58" s="346">
        <f>+E46+E52+E57</f>
        <v>0</v>
      </c>
    </row>
    <row r="59" spans="1:5" ht="13.5" thickBot="1" x14ac:dyDescent="0.25">
      <c r="C59" s="152"/>
      <c r="D59" s="152"/>
      <c r="E59" s="152"/>
    </row>
    <row r="60" spans="1:5" ht="15" customHeight="1" thickBot="1" x14ac:dyDescent="0.25">
      <c r="A60" s="100" t="s">
        <v>400</v>
      </c>
      <c r="B60" s="101"/>
      <c r="C60" s="294"/>
      <c r="D60" s="294"/>
      <c r="E60" s="310">
        <f>C60+D60</f>
        <v>0</v>
      </c>
    </row>
    <row r="61" spans="1:5" ht="14.25" customHeight="1" thickBot="1" x14ac:dyDescent="0.25">
      <c r="A61" s="100" t="s">
        <v>123</v>
      </c>
      <c r="B61" s="101"/>
      <c r="C61" s="294"/>
      <c r="D61" s="294"/>
      <c r="E61" s="310">
        <f>C61+D61</f>
        <v>0</v>
      </c>
    </row>
  </sheetData>
  <sheetProtection formatCells="0"/>
  <mergeCells count="4">
    <mergeCell ref="B2:D2"/>
    <mergeCell ref="B3:D3"/>
    <mergeCell ref="A7:E7"/>
    <mergeCell ref="A45:E45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66175-EB76-480E-89A0-3C940D6CA4DE}">
  <sheetPr>
    <tabColor rgb="FF92D050"/>
  </sheetPr>
  <dimension ref="A1:E61"/>
  <sheetViews>
    <sheetView zoomScale="130" zoomScaleNormal="130" workbookViewId="0">
      <selection activeCell="E6" sqref="E6"/>
    </sheetView>
  </sheetViews>
  <sheetFormatPr defaultRowHeight="12.75" x14ac:dyDescent="0.2"/>
  <cols>
    <col min="1" max="1" width="13" style="98" customWidth="1"/>
    <col min="2" max="2" width="59" style="99" customWidth="1"/>
    <col min="3" max="5" width="15.83203125" style="99" customWidth="1"/>
    <col min="6" max="16384" width="9.33203125" style="99"/>
  </cols>
  <sheetData>
    <row r="1" spans="1:5" s="85" customFormat="1" ht="21" customHeight="1" thickBot="1" x14ac:dyDescent="0.25">
      <c r="A1" s="84"/>
      <c r="B1" s="86"/>
      <c r="C1" s="1"/>
      <c r="D1" s="1"/>
      <c r="E1" s="285" t="s">
        <v>481</v>
      </c>
    </row>
    <row r="2" spans="1:5" s="218" customFormat="1" ht="24.75" thickBot="1" x14ac:dyDescent="0.25">
      <c r="A2" s="77" t="s">
        <v>438</v>
      </c>
      <c r="B2" s="370" t="s">
        <v>498</v>
      </c>
      <c r="C2" s="371"/>
      <c r="D2" s="372"/>
      <c r="E2" s="297" t="s">
        <v>42</v>
      </c>
    </row>
    <row r="3" spans="1:5" s="218" customFormat="1" ht="24.75" thickBot="1" x14ac:dyDescent="0.25">
      <c r="A3" s="77" t="s">
        <v>121</v>
      </c>
      <c r="B3" s="370" t="s">
        <v>410</v>
      </c>
      <c r="C3" s="371"/>
      <c r="D3" s="372"/>
      <c r="E3" s="297" t="s">
        <v>323</v>
      </c>
    </row>
    <row r="4" spans="1:5" s="219" customFormat="1" ht="15.95" customHeight="1" thickBot="1" x14ac:dyDescent="0.3">
      <c r="A4" s="87"/>
      <c r="B4" s="87"/>
      <c r="C4" s="88"/>
      <c r="D4" s="54"/>
      <c r="E4" s="88" t="str">
        <f>'5.2.2. sz. mell'!E4</f>
        <v>Forintban!</v>
      </c>
    </row>
    <row r="5" spans="1:5" ht="24.75" thickBot="1" x14ac:dyDescent="0.25">
      <c r="A5" s="174" t="s">
        <v>122</v>
      </c>
      <c r="B5" s="89" t="s">
        <v>489</v>
      </c>
      <c r="C5" s="327" t="s">
        <v>413</v>
      </c>
      <c r="D5" s="327" t="s">
        <v>471</v>
      </c>
      <c r="E5" s="328" t="str">
        <f>+CONCATENATE(LEFT(ÖSSZEFÜGGÉSEK!A7,4),"2017.12.31.",CHAR(10),"Módosítás utáni")</f>
        <v>2017.12.31.
Módosítás utáni</v>
      </c>
    </row>
    <row r="6" spans="1:5" s="220" customFormat="1" ht="12.95" customHeight="1" thickBot="1" x14ac:dyDescent="0.25">
      <c r="A6" s="78" t="s">
        <v>379</v>
      </c>
      <c r="B6" s="79" t="s">
        <v>380</v>
      </c>
      <c r="C6" s="79" t="s">
        <v>381</v>
      </c>
      <c r="D6" s="289" t="s">
        <v>383</v>
      </c>
      <c r="E6" s="338" t="s">
        <v>487</v>
      </c>
    </row>
    <row r="7" spans="1:5" s="220" customFormat="1" ht="15.95" customHeight="1" thickBot="1" x14ac:dyDescent="0.25">
      <c r="A7" s="366" t="s">
        <v>39</v>
      </c>
      <c r="B7" s="367"/>
      <c r="C7" s="367"/>
      <c r="D7" s="367"/>
      <c r="E7" s="368"/>
    </row>
    <row r="8" spans="1:5" s="153" customFormat="1" ht="12" customHeight="1" thickBot="1" x14ac:dyDescent="0.25">
      <c r="A8" s="78" t="s">
        <v>7</v>
      </c>
      <c r="B8" s="90" t="s">
        <v>401</v>
      </c>
      <c r="C8" s="114">
        <f>SUM(C9:C19)</f>
        <v>0</v>
      </c>
      <c r="D8" s="114">
        <f>SUM(D9:D19)</f>
        <v>0</v>
      </c>
      <c r="E8" s="148">
        <f>SUM(E9:E19)</f>
        <v>0</v>
      </c>
    </row>
    <row r="9" spans="1:5" s="153" customFormat="1" ht="12" customHeight="1" x14ac:dyDescent="0.2">
      <c r="A9" s="213" t="s">
        <v>63</v>
      </c>
      <c r="B9" s="8" t="s">
        <v>169</v>
      </c>
      <c r="C9" s="274"/>
      <c r="D9" s="274"/>
      <c r="E9" s="329">
        <f>C9+D9</f>
        <v>0</v>
      </c>
    </row>
    <row r="10" spans="1:5" s="153" customFormat="1" ht="12" customHeight="1" x14ac:dyDescent="0.2">
      <c r="A10" s="214" t="s">
        <v>64</v>
      </c>
      <c r="B10" s="6" t="s">
        <v>170</v>
      </c>
      <c r="C10" s="111"/>
      <c r="D10" s="111"/>
      <c r="E10" s="320">
        <f t="shared" ref="E10:E24" si="0">C10+D10</f>
        <v>0</v>
      </c>
    </row>
    <row r="11" spans="1:5" s="153" customFormat="1" ht="12" customHeight="1" x14ac:dyDescent="0.2">
      <c r="A11" s="214" t="s">
        <v>65</v>
      </c>
      <c r="B11" s="6" t="s">
        <v>171</v>
      </c>
      <c r="C11" s="111"/>
      <c r="D11" s="111"/>
      <c r="E11" s="320">
        <f t="shared" si="0"/>
        <v>0</v>
      </c>
    </row>
    <row r="12" spans="1:5" s="153" customFormat="1" ht="12" customHeight="1" x14ac:dyDescent="0.2">
      <c r="A12" s="214" t="s">
        <v>66</v>
      </c>
      <c r="B12" s="6" t="s">
        <v>172</v>
      </c>
      <c r="C12" s="111"/>
      <c r="D12" s="111"/>
      <c r="E12" s="320">
        <f t="shared" si="0"/>
        <v>0</v>
      </c>
    </row>
    <row r="13" spans="1:5" s="153" customFormat="1" ht="12" customHeight="1" x14ac:dyDescent="0.2">
      <c r="A13" s="214" t="s">
        <v>83</v>
      </c>
      <c r="B13" s="6" t="s">
        <v>173</v>
      </c>
      <c r="C13" s="111"/>
      <c r="D13" s="111"/>
      <c r="E13" s="320">
        <f t="shared" si="0"/>
        <v>0</v>
      </c>
    </row>
    <row r="14" spans="1:5" s="153" customFormat="1" ht="12" customHeight="1" x14ac:dyDescent="0.2">
      <c r="A14" s="214" t="s">
        <v>67</v>
      </c>
      <c r="B14" s="6" t="s">
        <v>295</v>
      </c>
      <c r="C14" s="111"/>
      <c r="D14" s="111"/>
      <c r="E14" s="320">
        <f t="shared" si="0"/>
        <v>0</v>
      </c>
    </row>
    <row r="15" spans="1:5" s="153" customFormat="1" ht="12" customHeight="1" x14ac:dyDescent="0.2">
      <c r="A15" s="214" t="s">
        <v>68</v>
      </c>
      <c r="B15" s="5" t="s">
        <v>296</v>
      </c>
      <c r="C15" s="111"/>
      <c r="D15" s="111"/>
      <c r="E15" s="320">
        <f t="shared" si="0"/>
        <v>0</v>
      </c>
    </row>
    <row r="16" spans="1:5" s="153" customFormat="1" ht="12" customHeight="1" x14ac:dyDescent="0.2">
      <c r="A16" s="214" t="s">
        <v>75</v>
      </c>
      <c r="B16" s="6" t="s">
        <v>176</v>
      </c>
      <c r="C16" s="272"/>
      <c r="D16" s="272"/>
      <c r="E16" s="321">
        <f t="shared" si="0"/>
        <v>0</v>
      </c>
    </row>
    <row r="17" spans="1:5" s="221" customFormat="1" ht="12" customHeight="1" x14ac:dyDescent="0.2">
      <c r="A17" s="214" t="s">
        <v>76</v>
      </c>
      <c r="B17" s="6" t="s">
        <v>177</v>
      </c>
      <c r="C17" s="111"/>
      <c r="D17" s="111"/>
      <c r="E17" s="320">
        <f t="shared" si="0"/>
        <v>0</v>
      </c>
    </row>
    <row r="18" spans="1:5" s="221" customFormat="1" ht="12" customHeight="1" x14ac:dyDescent="0.2">
      <c r="A18" s="214" t="s">
        <v>77</v>
      </c>
      <c r="B18" s="6" t="s">
        <v>328</v>
      </c>
      <c r="C18" s="113"/>
      <c r="D18" s="113"/>
      <c r="E18" s="330">
        <f t="shared" si="0"/>
        <v>0</v>
      </c>
    </row>
    <row r="19" spans="1:5" s="221" customFormat="1" ht="12" customHeight="1" thickBot="1" x14ac:dyDescent="0.25">
      <c r="A19" s="214" t="s">
        <v>78</v>
      </c>
      <c r="B19" s="5" t="s">
        <v>178</v>
      </c>
      <c r="C19" s="113"/>
      <c r="D19" s="113"/>
      <c r="E19" s="330">
        <f t="shared" si="0"/>
        <v>0</v>
      </c>
    </row>
    <row r="20" spans="1:5" s="153" customFormat="1" ht="12" customHeight="1" thickBot="1" x14ac:dyDescent="0.25">
      <c r="A20" s="78" t="s">
        <v>8</v>
      </c>
      <c r="B20" s="90" t="s">
        <v>297</v>
      </c>
      <c r="C20" s="114">
        <f>SUM(C21:C23)</f>
        <v>0</v>
      </c>
      <c r="D20" s="114">
        <f>SUM(D21:D23)</f>
        <v>0</v>
      </c>
      <c r="E20" s="148">
        <f>SUM(E21:E23)</f>
        <v>0</v>
      </c>
    </row>
    <row r="21" spans="1:5" s="221" customFormat="1" ht="12" customHeight="1" x14ac:dyDescent="0.2">
      <c r="A21" s="214" t="s">
        <v>69</v>
      </c>
      <c r="B21" s="7" t="s">
        <v>151</v>
      </c>
      <c r="C21" s="111"/>
      <c r="D21" s="111"/>
      <c r="E21" s="320">
        <f t="shared" si="0"/>
        <v>0</v>
      </c>
    </row>
    <row r="22" spans="1:5" s="221" customFormat="1" ht="12" customHeight="1" x14ac:dyDescent="0.2">
      <c r="A22" s="214" t="s">
        <v>70</v>
      </c>
      <c r="B22" s="6" t="s">
        <v>298</v>
      </c>
      <c r="C22" s="111"/>
      <c r="D22" s="111"/>
      <c r="E22" s="320">
        <f t="shared" si="0"/>
        <v>0</v>
      </c>
    </row>
    <row r="23" spans="1:5" s="221" customFormat="1" ht="12" customHeight="1" x14ac:dyDescent="0.2">
      <c r="A23" s="214" t="s">
        <v>71</v>
      </c>
      <c r="B23" s="6" t="s">
        <v>299</v>
      </c>
      <c r="C23" s="111"/>
      <c r="D23" s="111"/>
      <c r="E23" s="320">
        <f t="shared" si="0"/>
        <v>0</v>
      </c>
    </row>
    <row r="24" spans="1:5" s="221" customFormat="1" ht="12" customHeight="1" thickBot="1" x14ac:dyDescent="0.25">
      <c r="A24" s="214" t="s">
        <v>72</v>
      </c>
      <c r="B24" s="6" t="s">
        <v>402</v>
      </c>
      <c r="C24" s="111"/>
      <c r="D24" s="111"/>
      <c r="E24" s="320">
        <f t="shared" si="0"/>
        <v>0</v>
      </c>
    </row>
    <row r="25" spans="1:5" s="221" customFormat="1" ht="12" customHeight="1" thickBot="1" x14ac:dyDescent="0.25">
      <c r="A25" s="80" t="s">
        <v>9</v>
      </c>
      <c r="B25" s="61" t="s">
        <v>99</v>
      </c>
      <c r="C25" s="298"/>
      <c r="D25" s="298"/>
      <c r="E25" s="148"/>
    </row>
    <row r="26" spans="1:5" s="221" customFormat="1" ht="12" customHeight="1" thickBot="1" x14ac:dyDescent="0.25">
      <c r="A26" s="80" t="s">
        <v>10</v>
      </c>
      <c r="B26" s="61" t="s">
        <v>403</v>
      </c>
      <c r="C26" s="114">
        <f>+C27+C28+C29</f>
        <v>0</v>
      </c>
      <c r="D26" s="114">
        <f>+D27+D28+D29</f>
        <v>0</v>
      </c>
      <c r="E26" s="148">
        <f>+E27+E28+E29</f>
        <v>0</v>
      </c>
    </row>
    <row r="27" spans="1:5" s="221" customFormat="1" ht="12" customHeight="1" x14ac:dyDescent="0.2">
      <c r="A27" s="215" t="s">
        <v>160</v>
      </c>
      <c r="B27" s="216" t="s">
        <v>156</v>
      </c>
      <c r="C27" s="273"/>
      <c r="D27" s="273"/>
      <c r="E27" s="322">
        <f>C27+D27</f>
        <v>0</v>
      </c>
    </row>
    <row r="28" spans="1:5" s="221" customFormat="1" ht="12" customHeight="1" x14ac:dyDescent="0.2">
      <c r="A28" s="215" t="s">
        <v>161</v>
      </c>
      <c r="B28" s="216" t="s">
        <v>298</v>
      </c>
      <c r="C28" s="111"/>
      <c r="D28" s="111"/>
      <c r="E28" s="320">
        <f>C28+D28</f>
        <v>0</v>
      </c>
    </row>
    <row r="29" spans="1:5" s="221" customFormat="1" ht="12" customHeight="1" x14ac:dyDescent="0.2">
      <c r="A29" s="215" t="s">
        <v>162</v>
      </c>
      <c r="B29" s="217" t="s">
        <v>301</v>
      </c>
      <c r="C29" s="111"/>
      <c r="D29" s="111"/>
      <c r="E29" s="320">
        <f>C29+D29</f>
        <v>0</v>
      </c>
    </row>
    <row r="30" spans="1:5" s="221" customFormat="1" ht="12" customHeight="1" thickBot="1" x14ac:dyDescent="0.25">
      <c r="A30" s="214" t="s">
        <v>163</v>
      </c>
      <c r="B30" s="66" t="s">
        <v>404</v>
      </c>
      <c r="C30" s="52"/>
      <c r="D30" s="52"/>
      <c r="E30" s="331">
        <f>C30+D30</f>
        <v>0</v>
      </c>
    </row>
    <row r="31" spans="1:5" s="221" customFormat="1" ht="12" customHeight="1" thickBot="1" x14ac:dyDescent="0.25">
      <c r="A31" s="80" t="s">
        <v>11</v>
      </c>
      <c r="B31" s="61" t="s">
        <v>302</v>
      </c>
      <c r="C31" s="114">
        <f>+C32+C33+C34</f>
        <v>0</v>
      </c>
      <c r="D31" s="114">
        <f>+D32+D33+D34</f>
        <v>0</v>
      </c>
      <c r="E31" s="148">
        <f>+E32+E33+E34</f>
        <v>0</v>
      </c>
    </row>
    <row r="32" spans="1:5" s="221" customFormat="1" ht="12" customHeight="1" x14ac:dyDescent="0.2">
      <c r="A32" s="215" t="s">
        <v>56</v>
      </c>
      <c r="B32" s="216" t="s">
        <v>183</v>
      </c>
      <c r="C32" s="273"/>
      <c r="D32" s="273"/>
      <c r="E32" s="322">
        <f>C32+D32</f>
        <v>0</v>
      </c>
    </row>
    <row r="33" spans="1:5" s="221" customFormat="1" ht="12" customHeight="1" x14ac:dyDescent="0.2">
      <c r="A33" s="215" t="s">
        <v>57</v>
      </c>
      <c r="B33" s="217" t="s">
        <v>184</v>
      </c>
      <c r="C33" s="115"/>
      <c r="D33" s="115"/>
      <c r="E33" s="317">
        <f>C33+D33</f>
        <v>0</v>
      </c>
    </row>
    <row r="34" spans="1:5" s="221" customFormat="1" ht="12" customHeight="1" thickBot="1" x14ac:dyDescent="0.25">
      <c r="A34" s="214" t="s">
        <v>58</v>
      </c>
      <c r="B34" s="66" t="s">
        <v>185</v>
      </c>
      <c r="C34" s="52"/>
      <c r="D34" s="52"/>
      <c r="E34" s="331">
        <f>C34+D34</f>
        <v>0</v>
      </c>
    </row>
    <row r="35" spans="1:5" s="153" customFormat="1" ht="12" customHeight="1" thickBot="1" x14ac:dyDescent="0.25">
      <c r="A35" s="80" t="s">
        <v>12</v>
      </c>
      <c r="B35" s="61" t="s">
        <v>271</v>
      </c>
      <c r="C35" s="298"/>
      <c r="D35" s="298"/>
      <c r="E35" s="148">
        <f>C35+D35</f>
        <v>0</v>
      </c>
    </row>
    <row r="36" spans="1:5" s="153" customFormat="1" ht="12" customHeight="1" thickBot="1" x14ac:dyDescent="0.25">
      <c r="A36" s="80" t="s">
        <v>13</v>
      </c>
      <c r="B36" s="61" t="s">
        <v>303</v>
      </c>
      <c r="C36" s="298"/>
      <c r="D36" s="298"/>
      <c r="E36" s="148">
        <f>C36+D36</f>
        <v>0</v>
      </c>
    </row>
    <row r="37" spans="1:5" s="153" customFormat="1" ht="12" customHeight="1" thickBot="1" x14ac:dyDescent="0.25">
      <c r="A37" s="78" t="s">
        <v>14</v>
      </c>
      <c r="B37" s="61" t="s">
        <v>304</v>
      </c>
      <c r="C37" s="114">
        <f>+C8+C20+C25+C26+C31+C35+C36</f>
        <v>0</v>
      </c>
      <c r="D37" s="114">
        <f>+D8+D20+D25+D26+D31+D35+D36</f>
        <v>0</v>
      </c>
      <c r="E37" s="148">
        <f>+E8+E20+E25+E26+E31+E35+E36</f>
        <v>0</v>
      </c>
    </row>
    <row r="38" spans="1:5" s="153" customFormat="1" ht="12" customHeight="1" thickBot="1" x14ac:dyDescent="0.25">
      <c r="A38" s="91" t="s">
        <v>15</v>
      </c>
      <c r="B38" s="61" t="s">
        <v>305</v>
      </c>
      <c r="C38" s="114">
        <f>+C39+C40+C41</f>
        <v>0</v>
      </c>
      <c r="D38" s="114">
        <f>+D39+D40+D41</f>
        <v>0</v>
      </c>
      <c r="E38" s="148">
        <f>+E39+E40+E41</f>
        <v>0</v>
      </c>
    </row>
    <row r="39" spans="1:5" s="153" customFormat="1" ht="12" customHeight="1" x14ac:dyDescent="0.2">
      <c r="A39" s="215" t="s">
        <v>306</v>
      </c>
      <c r="B39" s="216" t="s">
        <v>133</v>
      </c>
      <c r="C39" s="273"/>
      <c r="D39" s="273"/>
      <c r="E39" s="322">
        <f>C39+D39</f>
        <v>0</v>
      </c>
    </row>
    <row r="40" spans="1:5" s="153" customFormat="1" ht="12" customHeight="1" x14ac:dyDescent="0.2">
      <c r="A40" s="215" t="s">
        <v>307</v>
      </c>
      <c r="B40" s="217" t="s">
        <v>2</v>
      </c>
      <c r="C40" s="115"/>
      <c r="D40" s="115"/>
      <c r="E40" s="317">
        <f>C40+D40</f>
        <v>0</v>
      </c>
    </row>
    <row r="41" spans="1:5" s="221" customFormat="1" ht="12" customHeight="1" thickBot="1" x14ac:dyDescent="0.25">
      <c r="A41" s="214" t="s">
        <v>308</v>
      </c>
      <c r="B41" s="66" t="s">
        <v>309</v>
      </c>
      <c r="C41" s="52"/>
      <c r="D41" s="52"/>
      <c r="E41" s="331">
        <f>C41+D41</f>
        <v>0</v>
      </c>
    </row>
    <row r="42" spans="1:5" s="221" customFormat="1" ht="15" customHeight="1" thickBot="1" x14ac:dyDescent="0.25">
      <c r="A42" s="91" t="s">
        <v>16</v>
      </c>
      <c r="B42" s="92" t="s">
        <v>310</v>
      </c>
      <c r="C42" s="299">
        <f>+C37+C38</f>
        <v>0</v>
      </c>
      <c r="D42" s="299">
        <f>+D37+D38</f>
        <v>0</v>
      </c>
      <c r="E42" s="151">
        <f>+E37+E38</f>
        <v>0</v>
      </c>
    </row>
    <row r="43" spans="1:5" s="221" customFormat="1" ht="15" customHeight="1" x14ac:dyDescent="0.2">
      <c r="A43" s="93"/>
      <c r="B43" s="94"/>
      <c r="C43" s="149"/>
    </row>
    <row r="44" spans="1:5" ht="13.5" thickBot="1" x14ac:dyDescent="0.25">
      <c r="A44" s="95"/>
      <c r="B44" s="96"/>
      <c r="C44" s="150"/>
    </row>
    <row r="45" spans="1:5" s="220" customFormat="1" ht="16.5" customHeight="1" thickBot="1" x14ac:dyDescent="0.25">
      <c r="A45" s="366" t="s">
        <v>40</v>
      </c>
      <c r="B45" s="367"/>
      <c r="C45" s="367"/>
      <c r="D45" s="367"/>
      <c r="E45" s="368"/>
    </row>
    <row r="46" spans="1:5" s="222" customFormat="1" ht="12" customHeight="1" thickBot="1" x14ac:dyDescent="0.25">
      <c r="A46" s="80" t="s">
        <v>7</v>
      </c>
      <c r="B46" s="61" t="s">
        <v>311</v>
      </c>
      <c r="C46" s="114">
        <f>SUM(C47:C51)</f>
        <v>0</v>
      </c>
      <c r="D46" s="114">
        <f>SUM(D47:D51)</f>
        <v>0</v>
      </c>
      <c r="E46" s="148">
        <f>SUM(E47:E51)</f>
        <v>0</v>
      </c>
    </row>
    <row r="47" spans="1:5" ht="12" customHeight="1" x14ac:dyDescent="0.2">
      <c r="A47" s="214" t="s">
        <v>63</v>
      </c>
      <c r="B47" s="7" t="s">
        <v>36</v>
      </c>
      <c r="C47" s="273"/>
      <c r="D47" s="273"/>
      <c r="E47" s="322">
        <f>C47+D47</f>
        <v>0</v>
      </c>
    </row>
    <row r="48" spans="1:5" ht="12" customHeight="1" x14ac:dyDescent="0.2">
      <c r="A48" s="214" t="s">
        <v>64</v>
      </c>
      <c r="B48" s="6" t="s">
        <v>108</v>
      </c>
      <c r="C48" s="51"/>
      <c r="D48" s="51"/>
      <c r="E48" s="318">
        <f>C48+D48</f>
        <v>0</v>
      </c>
    </row>
    <row r="49" spans="1:5" ht="12" customHeight="1" x14ac:dyDescent="0.2">
      <c r="A49" s="214" t="s">
        <v>65</v>
      </c>
      <c r="B49" s="6" t="s">
        <v>82</v>
      </c>
      <c r="C49" s="51"/>
      <c r="D49" s="51"/>
      <c r="E49" s="318">
        <f>C49+D49</f>
        <v>0</v>
      </c>
    </row>
    <row r="50" spans="1:5" ht="12" customHeight="1" x14ac:dyDescent="0.2">
      <c r="A50" s="214" t="s">
        <v>66</v>
      </c>
      <c r="B50" s="6" t="s">
        <v>109</v>
      </c>
      <c r="C50" s="51"/>
      <c r="D50" s="51"/>
      <c r="E50" s="318">
        <f>C50+D50</f>
        <v>0</v>
      </c>
    </row>
    <row r="51" spans="1:5" ht="12" customHeight="1" thickBot="1" x14ac:dyDescent="0.25">
      <c r="A51" s="214" t="s">
        <v>83</v>
      </c>
      <c r="B51" s="6" t="s">
        <v>110</v>
      </c>
      <c r="C51" s="51"/>
      <c r="D51" s="51"/>
      <c r="E51" s="318">
        <f>C51+D51</f>
        <v>0</v>
      </c>
    </row>
    <row r="52" spans="1:5" ht="12" customHeight="1" thickBot="1" x14ac:dyDescent="0.25">
      <c r="A52" s="80" t="s">
        <v>8</v>
      </c>
      <c r="B52" s="61" t="s">
        <v>312</v>
      </c>
      <c r="C52" s="114">
        <f>SUM(C53:C55)</f>
        <v>0</v>
      </c>
      <c r="D52" s="114">
        <f>SUM(D53:D55)</f>
        <v>0</v>
      </c>
      <c r="E52" s="148">
        <f>SUM(E53:E55)</f>
        <v>0</v>
      </c>
    </row>
    <row r="53" spans="1:5" s="222" customFormat="1" ht="12" customHeight="1" x14ac:dyDescent="0.2">
      <c r="A53" s="214" t="s">
        <v>69</v>
      </c>
      <c r="B53" s="7" t="s">
        <v>126</v>
      </c>
      <c r="C53" s="273"/>
      <c r="D53" s="273"/>
      <c r="E53" s="322">
        <f>C53+D53</f>
        <v>0</v>
      </c>
    </row>
    <row r="54" spans="1:5" ht="12" customHeight="1" x14ac:dyDescent="0.2">
      <c r="A54" s="214" t="s">
        <v>70</v>
      </c>
      <c r="B54" s="6" t="s">
        <v>112</v>
      </c>
      <c r="C54" s="51"/>
      <c r="D54" s="51"/>
      <c r="E54" s="318">
        <f>C54+D54</f>
        <v>0</v>
      </c>
    </row>
    <row r="55" spans="1:5" ht="12" customHeight="1" x14ac:dyDescent="0.2">
      <c r="A55" s="214" t="s">
        <v>71</v>
      </c>
      <c r="B55" s="6" t="s">
        <v>41</v>
      </c>
      <c r="C55" s="51"/>
      <c r="D55" s="51"/>
      <c r="E55" s="318">
        <f>C55+D55</f>
        <v>0</v>
      </c>
    </row>
    <row r="56" spans="1:5" ht="12" customHeight="1" thickBot="1" x14ac:dyDescent="0.25">
      <c r="A56" s="214" t="s">
        <v>72</v>
      </c>
      <c r="B56" s="6" t="s">
        <v>405</v>
      </c>
      <c r="C56" s="51"/>
      <c r="D56" s="51"/>
      <c r="E56" s="318">
        <f>C56+D56</f>
        <v>0</v>
      </c>
    </row>
    <row r="57" spans="1:5" ht="12" customHeight="1" thickBot="1" x14ac:dyDescent="0.25">
      <c r="A57" s="80" t="s">
        <v>9</v>
      </c>
      <c r="B57" s="61" t="s">
        <v>4</v>
      </c>
      <c r="C57" s="298"/>
      <c r="D57" s="298"/>
      <c r="E57" s="148">
        <f>C57+D57</f>
        <v>0</v>
      </c>
    </row>
    <row r="58" spans="1:5" ht="15" customHeight="1" thickBot="1" x14ac:dyDescent="0.25">
      <c r="A58" s="80" t="s">
        <v>10</v>
      </c>
      <c r="B58" s="97" t="s">
        <v>409</v>
      </c>
      <c r="C58" s="299">
        <f>+C46+C52+C57</f>
        <v>0</v>
      </c>
      <c r="D58" s="299">
        <f>+D46+D52+D57</f>
        <v>0</v>
      </c>
      <c r="E58" s="346">
        <f>+E46+E52+E57</f>
        <v>0</v>
      </c>
    </row>
    <row r="59" spans="1:5" ht="13.5" thickBot="1" x14ac:dyDescent="0.25">
      <c r="C59" s="152"/>
      <c r="D59" s="152"/>
      <c r="E59" s="152"/>
    </row>
    <row r="60" spans="1:5" ht="15" customHeight="1" thickBot="1" x14ac:dyDescent="0.25">
      <c r="A60" s="100" t="s">
        <v>400</v>
      </c>
      <c r="B60" s="101"/>
      <c r="C60" s="294"/>
      <c r="D60" s="294"/>
      <c r="E60" s="310">
        <f>C60+D60</f>
        <v>0</v>
      </c>
    </row>
    <row r="61" spans="1:5" ht="14.25" customHeight="1" thickBot="1" x14ac:dyDescent="0.25">
      <c r="A61" s="100" t="s">
        <v>123</v>
      </c>
      <c r="B61" s="101"/>
      <c r="C61" s="294"/>
      <c r="D61" s="294"/>
      <c r="E61" s="310">
        <f>C61+D61</f>
        <v>0</v>
      </c>
    </row>
  </sheetData>
  <sheetProtection formatCells="0"/>
  <mergeCells count="4">
    <mergeCell ref="B2:D2"/>
    <mergeCell ref="B3:D3"/>
    <mergeCell ref="A7:E7"/>
    <mergeCell ref="A45:E45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E4CD6-7E54-4416-9361-5DD3F3FF8A7B}">
  <sheetPr>
    <tabColor rgb="FF92D050"/>
  </sheetPr>
  <dimension ref="A1:E60"/>
  <sheetViews>
    <sheetView topLeftCell="A25" zoomScale="145" zoomScaleNormal="145" workbookViewId="0">
      <selection activeCell="D60" sqref="D60"/>
    </sheetView>
  </sheetViews>
  <sheetFormatPr defaultRowHeight="12.75" x14ac:dyDescent="0.2"/>
  <cols>
    <col min="1" max="1" width="13.83203125" style="98" customWidth="1"/>
    <col min="2" max="2" width="54.5" style="99" customWidth="1"/>
    <col min="3" max="5" width="15.83203125" style="99" customWidth="1"/>
    <col min="6" max="16384" width="9.33203125" style="99"/>
  </cols>
  <sheetData>
    <row r="1" spans="1:5" s="85" customFormat="1" ht="16.5" thickBot="1" x14ac:dyDescent="0.25">
      <c r="A1" s="84"/>
      <c r="B1" s="86"/>
      <c r="C1" s="1"/>
      <c r="D1" s="1"/>
      <c r="E1" s="285" t="s">
        <v>482</v>
      </c>
    </row>
    <row r="2" spans="1:5" s="218" customFormat="1" ht="25.5" customHeight="1" thickBot="1" x14ac:dyDescent="0.25">
      <c r="A2" s="77" t="s">
        <v>438</v>
      </c>
      <c r="B2" s="370" t="s">
        <v>500</v>
      </c>
      <c r="C2" s="371"/>
      <c r="D2" s="372"/>
      <c r="E2" s="297" t="s">
        <v>43</v>
      </c>
    </row>
    <row r="3" spans="1:5" s="218" customFormat="1" ht="24.75" thickBot="1" x14ac:dyDescent="0.25">
      <c r="A3" s="77" t="s">
        <v>121</v>
      </c>
      <c r="B3" s="370" t="s">
        <v>294</v>
      </c>
      <c r="C3" s="371"/>
      <c r="D3" s="372"/>
      <c r="E3" s="297" t="s">
        <v>38</v>
      </c>
    </row>
    <row r="4" spans="1:5" s="219" customFormat="1" ht="15.95" customHeight="1" thickBot="1" x14ac:dyDescent="0.3">
      <c r="A4" s="87"/>
      <c r="B4" s="87"/>
      <c r="C4" s="88"/>
      <c r="D4" s="54"/>
      <c r="E4" s="88" t="str">
        <f>'5.2.3. sz. mell'!E4</f>
        <v>Forintban!</v>
      </c>
    </row>
    <row r="5" spans="1:5" ht="24.75" thickBot="1" x14ac:dyDescent="0.25">
      <c r="A5" s="174" t="s">
        <v>122</v>
      </c>
      <c r="B5" s="89" t="s">
        <v>489</v>
      </c>
      <c r="C5" s="327" t="s">
        <v>413</v>
      </c>
      <c r="D5" s="327" t="s">
        <v>471</v>
      </c>
      <c r="E5" s="328" t="str">
        <f>+CONCATENATE(LEFT(ÖSSZEFÜGGÉSEK!A7,4),"2017.12.31.",CHAR(10),"Módosítás utáni")</f>
        <v>2017.12.31.
Módosítás utáni</v>
      </c>
    </row>
    <row r="6" spans="1:5" s="220" customFormat="1" ht="12.95" customHeight="1" thickBot="1" x14ac:dyDescent="0.25">
      <c r="A6" s="78" t="s">
        <v>379</v>
      </c>
      <c r="B6" s="79" t="s">
        <v>380</v>
      </c>
      <c r="C6" s="79" t="s">
        <v>381</v>
      </c>
      <c r="D6" s="289" t="s">
        <v>383</v>
      </c>
      <c r="E6" s="338" t="s">
        <v>487</v>
      </c>
    </row>
    <row r="7" spans="1:5" s="220" customFormat="1" ht="15.95" customHeight="1" thickBot="1" x14ac:dyDescent="0.25">
      <c r="A7" s="366" t="s">
        <v>39</v>
      </c>
      <c r="B7" s="367"/>
      <c r="C7" s="367"/>
      <c r="D7" s="367"/>
      <c r="E7" s="368"/>
    </row>
    <row r="8" spans="1:5" s="153" customFormat="1" ht="12" customHeight="1" thickBot="1" x14ac:dyDescent="0.25">
      <c r="A8" s="78" t="s">
        <v>7</v>
      </c>
      <c r="B8" s="90" t="s">
        <v>401</v>
      </c>
      <c r="C8" s="114">
        <f>SUM(C9:C19)</f>
        <v>11409120</v>
      </c>
      <c r="D8" s="114">
        <f>SUM(D9:D19)</f>
        <v>1121398</v>
      </c>
      <c r="E8" s="148">
        <f>SUM(E9:E19)</f>
        <v>12530518</v>
      </c>
    </row>
    <row r="9" spans="1:5" s="153" customFormat="1" ht="12" customHeight="1" x14ac:dyDescent="0.2">
      <c r="A9" s="213" t="s">
        <v>63</v>
      </c>
      <c r="B9" s="8" t="s">
        <v>169</v>
      </c>
      <c r="C9" s="274"/>
      <c r="D9" s="274"/>
      <c r="E9" s="329">
        <f>C9+D9</f>
        <v>0</v>
      </c>
    </row>
    <row r="10" spans="1:5" s="153" customFormat="1" ht="12" customHeight="1" x14ac:dyDescent="0.2">
      <c r="A10" s="214" t="s">
        <v>64</v>
      </c>
      <c r="B10" s="6" t="s">
        <v>170</v>
      </c>
      <c r="C10" s="111">
        <v>100000</v>
      </c>
      <c r="D10" s="265">
        <v>8906567</v>
      </c>
      <c r="E10" s="320">
        <f t="shared" ref="E10:E25" si="0">C10+D10</f>
        <v>9006567</v>
      </c>
    </row>
    <row r="11" spans="1:5" s="153" customFormat="1" ht="12" customHeight="1" x14ac:dyDescent="0.2">
      <c r="A11" s="214" t="s">
        <v>65</v>
      </c>
      <c r="B11" s="6" t="s">
        <v>171</v>
      </c>
      <c r="C11" s="111"/>
      <c r="D11" s="265"/>
      <c r="E11" s="320">
        <f t="shared" si="0"/>
        <v>0</v>
      </c>
    </row>
    <row r="12" spans="1:5" s="153" customFormat="1" ht="12" customHeight="1" x14ac:dyDescent="0.2">
      <c r="A12" s="214" t="s">
        <v>66</v>
      </c>
      <c r="B12" s="6" t="s">
        <v>172</v>
      </c>
      <c r="C12" s="111"/>
      <c r="D12" s="265"/>
      <c r="E12" s="320">
        <f t="shared" si="0"/>
        <v>0</v>
      </c>
    </row>
    <row r="13" spans="1:5" s="153" customFormat="1" ht="12" customHeight="1" x14ac:dyDescent="0.2">
      <c r="A13" s="214" t="s">
        <v>83</v>
      </c>
      <c r="B13" s="6" t="s">
        <v>173</v>
      </c>
      <c r="C13" s="111">
        <v>8968600</v>
      </c>
      <c r="D13" s="265">
        <v>-8069412</v>
      </c>
      <c r="E13" s="320">
        <f t="shared" si="0"/>
        <v>899188</v>
      </c>
    </row>
    <row r="14" spans="1:5" s="153" customFormat="1" ht="12" customHeight="1" x14ac:dyDescent="0.2">
      <c r="A14" s="214" t="s">
        <v>67</v>
      </c>
      <c r="B14" s="6" t="s">
        <v>295</v>
      </c>
      <c r="C14" s="111">
        <v>2340520</v>
      </c>
      <c r="D14" s="265">
        <v>259737</v>
      </c>
      <c r="E14" s="320">
        <f t="shared" si="0"/>
        <v>2600257</v>
      </c>
    </row>
    <row r="15" spans="1:5" s="153" customFormat="1" ht="12" customHeight="1" x14ac:dyDescent="0.2">
      <c r="A15" s="214" t="s">
        <v>68</v>
      </c>
      <c r="B15" s="5" t="s">
        <v>296</v>
      </c>
      <c r="C15" s="111"/>
      <c r="D15" s="265"/>
      <c r="E15" s="320">
        <f t="shared" si="0"/>
        <v>0</v>
      </c>
    </row>
    <row r="16" spans="1:5" s="153" customFormat="1" ht="12" customHeight="1" x14ac:dyDescent="0.2">
      <c r="A16" s="214" t="s">
        <v>75</v>
      </c>
      <c r="B16" s="6" t="s">
        <v>176</v>
      </c>
      <c r="C16" s="272"/>
      <c r="D16" s="301">
        <v>6</v>
      </c>
      <c r="E16" s="321">
        <f t="shared" si="0"/>
        <v>6</v>
      </c>
    </row>
    <row r="17" spans="1:5" s="221" customFormat="1" ht="12" customHeight="1" x14ac:dyDescent="0.2">
      <c r="A17" s="214" t="s">
        <v>76</v>
      </c>
      <c r="B17" s="6" t="s">
        <v>177</v>
      </c>
      <c r="C17" s="111"/>
      <c r="D17" s="265"/>
      <c r="E17" s="320">
        <f t="shared" si="0"/>
        <v>0</v>
      </c>
    </row>
    <row r="18" spans="1:5" s="221" customFormat="1" ht="12" customHeight="1" x14ac:dyDescent="0.2">
      <c r="A18" s="214" t="s">
        <v>77</v>
      </c>
      <c r="B18" s="6" t="s">
        <v>328</v>
      </c>
      <c r="C18" s="113"/>
      <c r="D18" s="266"/>
      <c r="E18" s="330">
        <f t="shared" si="0"/>
        <v>0</v>
      </c>
    </row>
    <row r="19" spans="1:5" s="221" customFormat="1" ht="12" customHeight="1" thickBot="1" x14ac:dyDescent="0.25">
      <c r="A19" s="214" t="s">
        <v>78</v>
      </c>
      <c r="B19" s="5" t="s">
        <v>178</v>
      </c>
      <c r="C19" s="113"/>
      <c r="D19" s="266">
        <v>24500</v>
      </c>
      <c r="E19" s="330">
        <f t="shared" si="0"/>
        <v>24500</v>
      </c>
    </row>
    <row r="20" spans="1:5" s="153" customFormat="1" ht="12" customHeight="1" thickBot="1" x14ac:dyDescent="0.25">
      <c r="A20" s="78" t="s">
        <v>8</v>
      </c>
      <c r="B20" s="90" t="s">
        <v>297</v>
      </c>
      <c r="C20" s="114">
        <f>SUM(C21:C23)</f>
        <v>0</v>
      </c>
      <c r="D20" s="267">
        <f>SUM(D21:D23)</f>
        <v>0</v>
      </c>
      <c r="E20" s="148">
        <f>SUM(E21:E23)</f>
        <v>0</v>
      </c>
    </row>
    <row r="21" spans="1:5" s="221" customFormat="1" ht="12" customHeight="1" x14ac:dyDescent="0.2">
      <c r="A21" s="214" t="s">
        <v>69</v>
      </c>
      <c r="B21" s="7" t="s">
        <v>151</v>
      </c>
      <c r="C21" s="111"/>
      <c r="D21" s="265"/>
      <c r="E21" s="320">
        <f t="shared" si="0"/>
        <v>0</v>
      </c>
    </row>
    <row r="22" spans="1:5" s="221" customFormat="1" ht="12" customHeight="1" x14ac:dyDescent="0.2">
      <c r="A22" s="214" t="s">
        <v>70</v>
      </c>
      <c r="B22" s="6" t="s">
        <v>298</v>
      </c>
      <c r="C22" s="111"/>
      <c r="D22" s="265"/>
      <c r="E22" s="320">
        <f t="shared" si="0"/>
        <v>0</v>
      </c>
    </row>
    <row r="23" spans="1:5" s="221" customFormat="1" ht="12" customHeight="1" x14ac:dyDescent="0.2">
      <c r="A23" s="214" t="s">
        <v>71</v>
      </c>
      <c r="B23" s="6" t="s">
        <v>299</v>
      </c>
      <c r="C23" s="111"/>
      <c r="D23" s="265"/>
      <c r="E23" s="320">
        <f t="shared" si="0"/>
        <v>0</v>
      </c>
    </row>
    <row r="24" spans="1:5" s="221" customFormat="1" ht="12" customHeight="1" thickBot="1" x14ac:dyDescent="0.25">
      <c r="A24" s="214" t="s">
        <v>72</v>
      </c>
      <c r="B24" s="6" t="s">
        <v>406</v>
      </c>
      <c r="C24" s="111"/>
      <c r="D24" s="265"/>
      <c r="E24" s="320">
        <f t="shared" si="0"/>
        <v>0</v>
      </c>
    </row>
    <row r="25" spans="1:5" s="221" customFormat="1" ht="12" customHeight="1" thickBot="1" x14ac:dyDescent="0.25">
      <c r="A25" s="80" t="s">
        <v>9</v>
      </c>
      <c r="B25" s="61" t="s">
        <v>99</v>
      </c>
      <c r="C25" s="298"/>
      <c r="D25" s="300"/>
      <c r="E25" s="148">
        <f t="shared" si="0"/>
        <v>0</v>
      </c>
    </row>
    <row r="26" spans="1:5" s="221" customFormat="1" ht="12" customHeight="1" thickBot="1" x14ac:dyDescent="0.25">
      <c r="A26" s="80" t="s">
        <v>10</v>
      </c>
      <c r="B26" s="61" t="s">
        <v>300</v>
      </c>
      <c r="C26" s="114">
        <f>+C27+C28</f>
        <v>0</v>
      </c>
      <c r="D26" s="267">
        <f>+D27+D28</f>
        <v>0</v>
      </c>
      <c r="E26" s="148">
        <f>+E27+E28+E29</f>
        <v>0</v>
      </c>
    </row>
    <row r="27" spans="1:5" s="221" customFormat="1" ht="12" customHeight="1" x14ac:dyDescent="0.2">
      <c r="A27" s="215" t="s">
        <v>160</v>
      </c>
      <c r="B27" s="216" t="s">
        <v>298</v>
      </c>
      <c r="C27" s="273"/>
      <c r="D27" s="63"/>
      <c r="E27" s="322">
        <f>C27+D27</f>
        <v>0</v>
      </c>
    </row>
    <row r="28" spans="1:5" s="221" customFormat="1" ht="12" customHeight="1" x14ac:dyDescent="0.2">
      <c r="A28" s="215" t="s">
        <v>161</v>
      </c>
      <c r="B28" s="217" t="s">
        <v>301</v>
      </c>
      <c r="C28" s="115"/>
      <c r="D28" s="268"/>
      <c r="E28" s="320">
        <f>C28+D28</f>
        <v>0</v>
      </c>
    </row>
    <row r="29" spans="1:5" s="221" customFormat="1" ht="12" customHeight="1" thickBot="1" x14ac:dyDescent="0.25">
      <c r="A29" s="214" t="s">
        <v>162</v>
      </c>
      <c r="B29" s="66" t="s">
        <v>407</v>
      </c>
      <c r="C29" s="52"/>
      <c r="D29" s="333"/>
      <c r="E29" s="330">
        <f>C29+D29</f>
        <v>0</v>
      </c>
    </row>
    <row r="30" spans="1:5" s="221" customFormat="1" ht="12" customHeight="1" thickBot="1" x14ac:dyDescent="0.25">
      <c r="A30" s="80" t="s">
        <v>11</v>
      </c>
      <c r="B30" s="61" t="s">
        <v>302</v>
      </c>
      <c r="C30" s="114">
        <f>+C31+C32+C33</f>
        <v>0</v>
      </c>
      <c r="D30" s="114">
        <f>+D31+D32+D33</f>
        <v>0</v>
      </c>
      <c r="E30" s="334">
        <f>C30+D30</f>
        <v>0</v>
      </c>
    </row>
    <row r="31" spans="1:5" s="221" customFormat="1" ht="12" customHeight="1" x14ac:dyDescent="0.2">
      <c r="A31" s="215" t="s">
        <v>56</v>
      </c>
      <c r="B31" s="216" t="s">
        <v>183</v>
      </c>
      <c r="C31" s="273"/>
      <c r="D31" s="63"/>
      <c r="E31" s="335">
        <f>+E32+E33+E34</f>
        <v>233500</v>
      </c>
    </row>
    <row r="32" spans="1:5" s="221" customFormat="1" ht="12" customHeight="1" x14ac:dyDescent="0.2">
      <c r="A32" s="215" t="s">
        <v>57</v>
      </c>
      <c r="B32" s="217" t="s">
        <v>184</v>
      </c>
      <c r="C32" s="115"/>
      <c r="D32" s="268"/>
      <c r="E32" s="322">
        <f>C32+D32</f>
        <v>0</v>
      </c>
    </row>
    <row r="33" spans="1:5" s="221" customFormat="1" ht="12" customHeight="1" thickBot="1" x14ac:dyDescent="0.25">
      <c r="A33" s="214" t="s">
        <v>58</v>
      </c>
      <c r="B33" s="66" t="s">
        <v>185</v>
      </c>
      <c r="C33" s="52"/>
      <c r="D33" s="302"/>
      <c r="E33" s="317">
        <f>C33+D33</f>
        <v>0</v>
      </c>
    </row>
    <row r="34" spans="1:5" s="153" customFormat="1" ht="12" customHeight="1" thickBot="1" x14ac:dyDescent="0.25">
      <c r="A34" s="80" t="s">
        <v>12</v>
      </c>
      <c r="B34" s="61" t="s">
        <v>271</v>
      </c>
      <c r="C34" s="298"/>
      <c r="D34" s="300">
        <v>233500</v>
      </c>
      <c r="E34" s="336">
        <f>C34+D34</f>
        <v>233500</v>
      </c>
    </row>
    <row r="35" spans="1:5" s="153" customFormat="1" ht="12" customHeight="1" thickBot="1" x14ac:dyDescent="0.25">
      <c r="A35" s="80" t="s">
        <v>13</v>
      </c>
      <c r="B35" s="61" t="s">
        <v>303</v>
      </c>
      <c r="C35" s="298"/>
      <c r="D35" s="300"/>
      <c r="E35" s="148">
        <f>C35+D35</f>
        <v>0</v>
      </c>
    </row>
    <row r="36" spans="1:5" s="153" customFormat="1" ht="12" customHeight="1" thickBot="1" x14ac:dyDescent="0.25">
      <c r="A36" s="78" t="s">
        <v>14</v>
      </c>
      <c r="B36" s="61" t="s">
        <v>408</v>
      </c>
      <c r="C36" s="114">
        <f>+C8+C20+C25+C26+C30+C34+C35</f>
        <v>11409120</v>
      </c>
      <c r="D36" s="267">
        <f>+D8+D20+D25+D26+D30+D34+D35</f>
        <v>1354898</v>
      </c>
      <c r="E36" s="148">
        <f>C36+D36</f>
        <v>12764018</v>
      </c>
    </row>
    <row r="37" spans="1:5" s="153" customFormat="1" ht="12" customHeight="1" thickBot="1" x14ac:dyDescent="0.25">
      <c r="A37" s="91" t="s">
        <v>15</v>
      </c>
      <c r="B37" s="61" t="s">
        <v>305</v>
      </c>
      <c r="C37" s="114">
        <f>+C38+C39+C40</f>
        <v>83708199</v>
      </c>
      <c r="D37" s="267">
        <f>+D38+D39+D40</f>
        <v>-4159604</v>
      </c>
      <c r="E37" s="148">
        <f>+E8+E20+E25+E26+E31+E35+E36</f>
        <v>25528036</v>
      </c>
    </row>
    <row r="38" spans="1:5" s="153" customFormat="1" ht="12" customHeight="1" x14ac:dyDescent="0.2">
      <c r="A38" s="215" t="s">
        <v>306</v>
      </c>
      <c r="B38" s="216" t="s">
        <v>133</v>
      </c>
      <c r="C38" s="273">
        <v>151432</v>
      </c>
      <c r="D38" s="63">
        <v>-67</v>
      </c>
      <c r="E38" s="335">
        <f>C38+D38</f>
        <v>151365</v>
      </c>
    </row>
    <row r="39" spans="1:5" s="153" customFormat="1" ht="12" customHeight="1" x14ac:dyDescent="0.2">
      <c r="A39" s="215" t="s">
        <v>307</v>
      </c>
      <c r="B39" s="217" t="s">
        <v>2</v>
      </c>
      <c r="C39" s="115"/>
      <c r="D39" s="268"/>
      <c r="E39" s="322">
        <f>C39+D39</f>
        <v>0</v>
      </c>
    </row>
    <row r="40" spans="1:5" s="221" customFormat="1" ht="12" customHeight="1" thickBot="1" x14ac:dyDescent="0.25">
      <c r="A40" s="214" t="s">
        <v>308</v>
      </c>
      <c r="B40" s="66" t="s">
        <v>309</v>
      </c>
      <c r="C40" s="52">
        <v>83556767</v>
      </c>
      <c r="D40" s="302">
        <v>-4159537</v>
      </c>
      <c r="E40" s="317">
        <f>C40+D40</f>
        <v>79397230</v>
      </c>
    </row>
    <row r="41" spans="1:5" s="221" customFormat="1" ht="15" customHeight="1" thickBot="1" x14ac:dyDescent="0.25">
      <c r="A41" s="91" t="s">
        <v>16</v>
      </c>
      <c r="B41" s="92" t="s">
        <v>310</v>
      </c>
      <c r="C41" s="299">
        <f>+C36+C37</f>
        <v>95117319</v>
      </c>
      <c r="D41" s="296">
        <f>+D36+D37</f>
        <v>-2804706</v>
      </c>
      <c r="E41" s="347">
        <f>C41+D41</f>
        <v>92312613</v>
      </c>
    </row>
    <row r="42" spans="1:5" s="221" customFormat="1" ht="15" customHeight="1" x14ac:dyDescent="0.2">
      <c r="A42" s="93"/>
      <c r="B42" s="94"/>
      <c r="C42" s="149"/>
      <c r="E42" s="332"/>
    </row>
    <row r="43" spans="1:5" ht="13.5" thickBot="1" x14ac:dyDescent="0.25">
      <c r="A43" s="95"/>
      <c r="B43" s="96"/>
      <c r="C43" s="150"/>
    </row>
    <row r="44" spans="1:5" s="220" customFormat="1" ht="16.5" customHeight="1" thickBot="1" x14ac:dyDescent="0.25">
      <c r="A44" s="366" t="s">
        <v>40</v>
      </c>
      <c r="B44" s="367"/>
      <c r="C44" s="367"/>
      <c r="D44" s="367"/>
      <c r="E44" s="368"/>
    </row>
    <row r="45" spans="1:5" s="222" customFormat="1" ht="12" customHeight="1" thickBot="1" x14ac:dyDescent="0.25">
      <c r="A45" s="80" t="s">
        <v>7</v>
      </c>
      <c r="B45" s="61" t="s">
        <v>311</v>
      </c>
      <c r="C45" s="114">
        <f>SUM(C46:C50)</f>
        <v>93885419</v>
      </c>
      <c r="D45" s="267">
        <f>SUM(D46:D50)</f>
        <v>-2694797</v>
      </c>
      <c r="E45" s="148">
        <f>SUM(E46:E50)</f>
        <v>91190622</v>
      </c>
    </row>
    <row r="46" spans="1:5" ht="12" customHeight="1" x14ac:dyDescent="0.2">
      <c r="A46" s="214" t="s">
        <v>63</v>
      </c>
      <c r="B46" s="7" t="s">
        <v>36</v>
      </c>
      <c r="C46" s="273">
        <v>41241652</v>
      </c>
      <c r="D46" s="63">
        <v>1959267</v>
      </c>
      <c r="E46" s="322">
        <f>C46+D46</f>
        <v>43200919</v>
      </c>
    </row>
    <row r="47" spans="1:5" ht="12" customHeight="1" x14ac:dyDescent="0.2">
      <c r="A47" s="214" t="s">
        <v>64</v>
      </c>
      <c r="B47" s="6" t="s">
        <v>108</v>
      </c>
      <c r="C47" s="51">
        <v>9027641</v>
      </c>
      <c r="D47" s="64">
        <v>1127615</v>
      </c>
      <c r="E47" s="318">
        <f>C47+D47</f>
        <v>10155256</v>
      </c>
    </row>
    <row r="48" spans="1:5" ht="12" customHeight="1" x14ac:dyDescent="0.2">
      <c r="A48" s="214" t="s">
        <v>65</v>
      </c>
      <c r="B48" s="6" t="s">
        <v>82</v>
      </c>
      <c r="C48" s="51">
        <v>43616126</v>
      </c>
      <c r="D48" s="64">
        <v>-5781679</v>
      </c>
      <c r="E48" s="318">
        <f>C48+D48</f>
        <v>37834447</v>
      </c>
    </row>
    <row r="49" spans="1:5" ht="12" customHeight="1" x14ac:dyDescent="0.2">
      <c r="A49" s="214" t="s">
        <v>66</v>
      </c>
      <c r="B49" s="6" t="s">
        <v>109</v>
      </c>
      <c r="C49" s="51"/>
      <c r="D49" s="64"/>
      <c r="E49" s="318">
        <f>C49+D49</f>
        <v>0</v>
      </c>
    </row>
    <row r="50" spans="1:5" ht="12" customHeight="1" thickBot="1" x14ac:dyDescent="0.25">
      <c r="A50" s="214" t="s">
        <v>83</v>
      </c>
      <c r="B50" s="6" t="s">
        <v>110</v>
      </c>
      <c r="C50" s="51"/>
      <c r="D50" s="64"/>
      <c r="E50" s="318">
        <f>C50+D50</f>
        <v>0</v>
      </c>
    </row>
    <row r="51" spans="1:5" ht="12" customHeight="1" thickBot="1" x14ac:dyDescent="0.25">
      <c r="A51" s="80" t="s">
        <v>8</v>
      </c>
      <c r="B51" s="61" t="s">
        <v>312</v>
      </c>
      <c r="C51" s="114">
        <f>SUM(C52:C54)</f>
        <v>1231900</v>
      </c>
      <c r="D51" s="267">
        <f>SUM(D52:D54)</f>
        <v>-109909</v>
      </c>
      <c r="E51" s="148">
        <f>SUM(E52:E54)</f>
        <v>1121991</v>
      </c>
    </row>
    <row r="52" spans="1:5" s="222" customFormat="1" ht="12" customHeight="1" x14ac:dyDescent="0.2">
      <c r="A52" s="214" t="s">
        <v>69</v>
      </c>
      <c r="B52" s="7" t="s">
        <v>126</v>
      </c>
      <c r="C52" s="273">
        <v>1231900</v>
      </c>
      <c r="D52" s="63">
        <v>-109909</v>
      </c>
      <c r="E52" s="322">
        <f>C52+D52</f>
        <v>1121991</v>
      </c>
    </row>
    <row r="53" spans="1:5" ht="12" customHeight="1" x14ac:dyDescent="0.2">
      <c r="A53" s="214" t="s">
        <v>70</v>
      </c>
      <c r="B53" s="6" t="s">
        <v>112</v>
      </c>
      <c r="C53" s="51"/>
      <c r="D53" s="64"/>
      <c r="E53" s="318">
        <f>C53+D53</f>
        <v>0</v>
      </c>
    </row>
    <row r="54" spans="1:5" ht="12" customHeight="1" x14ac:dyDescent="0.2">
      <c r="A54" s="214" t="s">
        <v>71</v>
      </c>
      <c r="B54" s="6" t="s">
        <v>41</v>
      </c>
      <c r="C54" s="51"/>
      <c r="D54" s="64"/>
      <c r="E54" s="318">
        <f>C54+D54</f>
        <v>0</v>
      </c>
    </row>
    <row r="55" spans="1:5" ht="12" customHeight="1" thickBot="1" x14ac:dyDescent="0.25">
      <c r="A55" s="214" t="s">
        <v>72</v>
      </c>
      <c r="B55" s="6" t="s">
        <v>405</v>
      </c>
      <c r="C55" s="51"/>
      <c r="D55" s="64"/>
      <c r="E55" s="318">
        <f>C55+D55</f>
        <v>0</v>
      </c>
    </row>
    <row r="56" spans="1:5" ht="15" customHeight="1" thickBot="1" x14ac:dyDescent="0.25">
      <c r="A56" s="80" t="s">
        <v>9</v>
      </c>
      <c r="B56" s="61" t="s">
        <v>4</v>
      </c>
      <c r="C56" s="298"/>
      <c r="D56" s="300"/>
      <c r="E56" s="148">
        <f>C56+D56</f>
        <v>0</v>
      </c>
    </row>
    <row r="57" spans="1:5" ht="13.5" thickBot="1" x14ac:dyDescent="0.25">
      <c r="A57" s="80" t="s">
        <v>10</v>
      </c>
      <c r="B57" s="97" t="s">
        <v>409</v>
      </c>
      <c r="C57" s="299">
        <f>+C45+C51+C56</f>
        <v>95117319</v>
      </c>
      <c r="D57" s="296">
        <f>+D45+D51+D56</f>
        <v>-2804706</v>
      </c>
      <c r="E57" s="151">
        <f>+E45+E51+E56</f>
        <v>92312613</v>
      </c>
    </row>
    <row r="58" spans="1:5" ht="15" customHeight="1" thickBot="1" x14ac:dyDescent="0.25">
      <c r="C58" s="152"/>
      <c r="E58" s="152"/>
    </row>
    <row r="59" spans="1:5" ht="14.25" customHeight="1" thickBot="1" x14ac:dyDescent="0.25">
      <c r="A59" s="100" t="s">
        <v>400</v>
      </c>
      <c r="B59" s="101"/>
      <c r="C59" s="294">
        <v>13</v>
      </c>
      <c r="D59" s="294">
        <v>4</v>
      </c>
      <c r="E59" s="310">
        <f>C59+D59</f>
        <v>17</v>
      </c>
    </row>
    <row r="60" spans="1:5" ht="13.5" thickBot="1" x14ac:dyDescent="0.25">
      <c r="A60" s="100" t="s">
        <v>123</v>
      </c>
      <c r="B60" s="101"/>
      <c r="C60" s="294">
        <v>0</v>
      </c>
      <c r="D60" s="294">
        <v>0</v>
      </c>
      <c r="E60" s="310">
        <f>C60+D60</f>
        <v>0</v>
      </c>
    </row>
  </sheetData>
  <sheetProtection formatCells="0"/>
  <mergeCells count="4">
    <mergeCell ref="B2:D2"/>
    <mergeCell ref="B3:D3"/>
    <mergeCell ref="A7:E7"/>
    <mergeCell ref="A44:E44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80692-5540-4E3A-93A2-E5CA9CFFB227}">
  <sheetPr>
    <tabColor rgb="FF92D050"/>
  </sheetPr>
  <dimension ref="A1:E60"/>
  <sheetViews>
    <sheetView topLeftCell="A25" zoomScale="145" zoomScaleNormal="145" workbookViewId="0">
      <selection activeCell="C62" sqref="C62"/>
    </sheetView>
  </sheetViews>
  <sheetFormatPr defaultRowHeight="12.75" x14ac:dyDescent="0.2"/>
  <cols>
    <col min="1" max="1" width="13.83203125" style="98" customWidth="1"/>
    <col min="2" max="2" width="54.5" style="99" customWidth="1"/>
    <col min="3" max="5" width="15.83203125" style="99" customWidth="1"/>
    <col min="6" max="16384" width="9.33203125" style="99"/>
  </cols>
  <sheetData>
    <row r="1" spans="1:5" s="85" customFormat="1" ht="16.5" thickBot="1" x14ac:dyDescent="0.25">
      <c r="A1" s="84"/>
      <c r="B1" s="86"/>
      <c r="C1" s="1"/>
      <c r="D1" s="1"/>
      <c r="E1" s="285" t="s">
        <v>483</v>
      </c>
    </row>
    <row r="2" spans="1:5" s="218" customFormat="1" ht="25.5" customHeight="1" thickBot="1" x14ac:dyDescent="0.25">
      <c r="A2" s="77" t="s">
        <v>438</v>
      </c>
      <c r="B2" s="370" t="s">
        <v>501</v>
      </c>
      <c r="C2" s="371"/>
      <c r="D2" s="372"/>
      <c r="E2" s="297" t="s">
        <v>43</v>
      </c>
    </row>
    <row r="3" spans="1:5" s="218" customFormat="1" ht="24.75" thickBot="1" x14ac:dyDescent="0.25">
      <c r="A3" s="77" t="s">
        <v>121</v>
      </c>
      <c r="B3" s="370" t="s">
        <v>313</v>
      </c>
      <c r="C3" s="371"/>
      <c r="D3" s="372"/>
      <c r="E3" s="297" t="s">
        <v>42</v>
      </c>
    </row>
    <row r="4" spans="1:5" s="219" customFormat="1" ht="15.95" customHeight="1" thickBot="1" x14ac:dyDescent="0.3">
      <c r="A4" s="87"/>
      <c r="B4" s="87"/>
      <c r="C4" s="88"/>
      <c r="D4" s="54"/>
      <c r="E4" s="88" t="str">
        <f>'5.3. sz. mell'!E4</f>
        <v>Forintban!</v>
      </c>
    </row>
    <row r="5" spans="1:5" ht="24.75" thickBot="1" x14ac:dyDescent="0.25">
      <c r="A5" s="174" t="s">
        <v>122</v>
      </c>
      <c r="B5" s="89" t="s">
        <v>489</v>
      </c>
      <c r="C5" s="327" t="s">
        <v>413</v>
      </c>
      <c r="D5" s="327" t="s">
        <v>471</v>
      </c>
      <c r="E5" s="328" t="str">
        <f>+CONCATENATE(LEFT(ÖSSZEFÜGGÉSEK!A7,4),"2017.12.31.",CHAR(10),"Módosítás utáni")</f>
        <v>2017.12.31.
Módosítás utáni</v>
      </c>
    </row>
    <row r="6" spans="1:5" s="220" customFormat="1" ht="12.95" customHeight="1" thickBot="1" x14ac:dyDescent="0.25">
      <c r="A6" s="78" t="s">
        <v>379</v>
      </c>
      <c r="B6" s="79" t="s">
        <v>380</v>
      </c>
      <c r="C6" s="79" t="s">
        <v>381</v>
      </c>
      <c r="D6" s="289" t="s">
        <v>383</v>
      </c>
      <c r="E6" s="338" t="s">
        <v>487</v>
      </c>
    </row>
    <row r="7" spans="1:5" s="220" customFormat="1" ht="15.95" customHeight="1" thickBot="1" x14ac:dyDescent="0.25">
      <c r="A7" s="366" t="s">
        <v>39</v>
      </c>
      <c r="B7" s="367"/>
      <c r="C7" s="367"/>
      <c r="D7" s="367"/>
      <c r="E7" s="368"/>
    </row>
    <row r="8" spans="1:5" s="153" customFormat="1" ht="12" customHeight="1" thickBot="1" x14ac:dyDescent="0.25">
      <c r="A8" s="78" t="s">
        <v>7</v>
      </c>
      <c r="B8" s="90" t="s">
        <v>401</v>
      </c>
      <c r="C8" s="114">
        <f>SUM(C9:C19)</f>
        <v>11409120</v>
      </c>
      <c r="D8" s="114">
        <f>SUM(D9:D19)</f>
        <v>1121398</v>
      </c>
      <c r="E8" s="148">
        <f>SUM(E9:E19)</f>
        <v>12530518</v>
      </c>
    </row>
    <row r="9" spans="1:5" s="153" customFormat="1" ht="12" customHeight="1" x14ac:dyDescent="0.2">
      <c r="A9" s="213" t="s">
        <v>63</v>
      </c>
      <c r="B9" s="8" t="s">
        <v>169</v>
      </c>
      <c r="C9" s="274"/>
      <c r="D9" s="274"/>
      <c r="E9" s="329">
        <f>C9+D9</f>
        <v>0</v>
      </c>
    </row>
    <row r="10" spans="1:5" s="153" customFormat="1" ht="12" customHeight="1" x14ac:dyDescent="0.2">
      <c r="A10" s="214" t="s">
        <v>64</v>
      </c>
      <c r="B10" s="6" t="s">
        <v>170</v>
      </c>
      <c r="C10" s="111">
        <v>100000</v>
      </c>
      <c r="D10" s="265">
        <v>8906567</v>
      </c>
      <c r="E10" s="320">
        <f t="shared" ref="E10:E25" si="0">C10+D10</f>
        <v>9006567</v>
      </c>
    </row>
    <row r="11" spans="1:5" s="153" customFormat="1" ht="12" customHeight="1" x14ac:dyDescent="0.2">
      <c r="A11" s="214" t="s">
        <v>65</v>
      </c>
      <c r="B11" s="6" t="s">
        <v>171</v>
      </c>
      <c r="C11" s="111"/>
      <c r="D11" s="265"/>
      <c r="E11" s="320">
        <f t="shared" si="0"/>
        <v>0</v>
      </c>
    </row>
    <row r="12" spans="1:5" s="153" customFormat="1" ht="12" customHeight="1" x14ac:dyDescent="0.2">
      <c r="A12" s="214" t="s">
        <v>66</v>
      </c>
      <c r="B12" s="6" t="s">
        <v>172</v>
      </c>
      <c r="C12" s="111"/>
      <c r="D12" s="265"/>
      <c r="E12" s="320">
        <f t="shared" si="0"/>
        <v>0</v>
      </c>
    </row>
    <row r="13" spans="1:5" s="153" customFormat="1" ht="12" customHeight="1" x14ac:dyDescent="0.2">
      <c r="A13" s="214" t="s">
        <v>83</v>
      </c>
      <c r="B13" s="6" t="s">
        <v>173</v>
      </c>
      <c r="C13" s="111">
        <v>8968600</v>
      </c>
      <c r="D13" s="265">
        <v>-8069412</v>
      </c>
      <c r="E13" s="320">
        <f t="shared" si="0"/>
        <v>899188</v>
      </c>
    </row>
    <row r="14" spans="1:5" s="153" customFormat="1" ht="12" customHeight="1" x14ac:dyDescent="0.2">
      <c r="A14" s="214" t="s">
        <v>67</v>
      </c>
      <c r="B14" s="6" t="s">
        <v>295</v>
      </c>
      <c r="C14" s="111">
        <v>2340520</v>
      </c>
      <c r="D14" s="265">
        <v>259737</v>
      </c>
      <c r="E14" s="320">
        <f t="shared" si="0"/>
        <v>2600257</v>
      </c>
    </row>
    <row r="15" spans="1:5" s="153" customFormat="1" ht="12" customHeight="1" x14ac:dyDescent="0.2">
      <c r="A15" s="214" t="s">
        <v>68</v>
      </c>
      <c r="B15" s="5" t="s">
        <v>296</v>
      </c>
      <c r="C15" s="111"/>
      <c r="D15" s="265"/>
      <c r="E15" s="320">
        <f t="shared" si="0"/>
        <v>0</v>
      </c>
    </row>
    <row r="16" spans="1:5" s="153" customFormat="1" ht="12" customHeight="1" x14ac:dyDescent="0.2">
      <c r="A16" s="214" t="s">
        <v>75</v>
      </c>
      <c r="B16" s="6" t="s">
        <v>176</v>
      </c>
      <c r="C16" s="272"/>
      <c r="D16" s="301">
        <v>6</v>
      </c>
      <c r="E16" s="321">
        <f t="shared" si="0"/>
        <v>6</v>
      </c>
    </row>
    <row r="17" spans="1:5" s="221" customFormat="1" ht="12" customHeight="1" x14ac:dyDescent="0.2">
      <c r="A17" s="214" t="s">
        <v>76</v>
      </c>
      <c r="B17" s="6" t="s">
        <v>177</v>
      </c>
      <c r="C17" s="111"/>
      <c r="D17" s="265"/>
      <c r="E17" s="320">
        <f t="shared" si="0"/>
        <v>0</v>
      </c>
    </row>
    <row r="18" spans="1:5" s="221" customFormat="1" ht="12" customHeight="1" x14ac:dyDescent="0.2">
      <c r="A18" s="214" t="s">
        <v>77</v>
      </c>
      <c r="B18" s="6" t="s">
        <v>328</v>
      </c>
      <c r="C18" s="113"/>
      <c r="D18" s="266"/>
      <c r="E18" s="330">
        <f t="shared" si="0"/>
        <v>0</v>
      </c>
    </row>
    <row r="19" spans="1:5" s="221" customFormat="1" ht="12" customHeight="1" thickBot="1" x14ac:dyDescent="0.25">
      <c r="A19" s="214" t="s">
        <v>78</v>
      </c>
      <c r="B19" s="5" t="s">
        <v>178</v>
      </c>
      <c r="C19" s="113"/>
      <c r="D19" s="266">
        <v>24500</v>
      </c>
      <c r="E19" s="330">
        <f t="shared" si="0"/>
        <v>24500</v>
      </c>
    </row>
    <row r="20" spans="1:5" s="153" customFormat="1" ht="12" customHeight="1" thickBot="1" x14ac:dyDescent="0.25">
      <c r="A20" s="78" t="s">
        <v>8</v>
      </c>
      <c r="B20" s="90" t="s">
        <v>297</v>
      </c>
      <c r="C20" s="114">
        <f>SUM(C21:C23)</f>
        <v>0</v>
      </c>
      <c r="D20" s="267">
        <f>SUM(D21:D23)</f>
        <v>0</v>
      </c>
      <c r="E20" s="148">
        <f>SUM(E21:E23)</f>
        <v>0</v>
      </c>
    </row>
    <row r="21" spans="1:5" s="221" customFormat="1" ht="12" customHeight="1" x14ac:dyDescent="0.2">
      <c r="A21" s="214" t="s">
        <v>69</v>
      </c>
      <c r="B21" s="7" t="s">
        <v>151</v>
      </c>
      <c r="C21" s="111"/>
      <c r="D21" s="265"/>
      <c r="E21" s="320">
        <f t="shared" si="0"/>
        <v>0</v>
      </c>
    </row>
    <row r="22" spans="1:5" s="221" customFormat="1" ht="12" customHeight="1" x14ac:dyDescent="0.2">
      <c r="A22" s="214" t="s">
        <v>70</v>
      </c>
      <c r="B22" s="6" t="s">
        <v>298</v>
      </c>
      <c r="C22" s="111"/>
      <c r="D22" s="265"/>
      <c r="E22" s="320">
        <f t="shared" si="0"/>
        <v>0</v>
      </c>
    </row>
    <row r="23" spans="1:5" s="221" customFormat="1" ht="12" customHeight="1" x14ac:dyDescent="0.2">
      <c r="A23" s="214" t="s">
        <v>71</v>
      </c>
      <c r="B23" s="6" t="s">
        <v>299</v>
      </c>
      <c r="C23" s="111"/>
      <c r="D23" s="265"/>
      <c r="E23" s="320">
        <f t="shared" si="0"/>
        <v>0</v>
      </c>
    </row>
    <row r="24" spans="1:5" s="221" customFormat="1" ht="12" customHeight="1" thickBot="1" x14ac:dyDescent="0.25">
      <c r="A24" s="214" t="s">
        <v>72</v>
      </c>
      <c r="B24" s="6" t="s">
        <v>406</v>
      </c>
      <c r="C24" s="111"/>
      <c r="D24" s="265"/>
      <c r="E24" s="320">
        <f t="shared" si="0"/>
        <v>0</v>
      </c>
    </row>
    <row r="25" spans="1:5" s="221" customFormat="1" ht="12" customHeight="1" thickBot="1" x14ac:dyDescent="0.25">
      <c r="A25" s="80" t="s">
        <v>9</v>
      </c>
      <c r="B25" s="61" t="s">
        <v>99</v>
      </c>
      <c r="C25" s="298"/>
      <c r="D25" s="300"/>
      <c r="E25" s="148">
        <f t="shared" si="0"/>
        <v>0</v>
      </c>
    </row>
    <row r="26" spans="1:5" s="221" customFormat="1" ht="12" customHeight="1" thickBot="1" x14ac:dyDescent="0.25">
      <c r="A26" s="80" t="s">
        <v>10</v>
      </c>
      <c r="B26" s="61" t="s">
        <v>300</v>
      </c>
      <c r="C26" s="114">
        <f>+C27+C28</f>
        <v>0</v>
      </c>
      <c r="D26" s="267">
        <f>+D27+D28</f>
        <v>0</v>
      </c>
      <c r="E26" s="148">
        <f>+E27+E28+E29</f>
        <v>0</v>
      </c>
    </row>
    <row r="27" spans="1:5" s="221" customFormat="1" ht="12" customHeight="1" x14ac:dyDescent="0.2">
      <c r="A27" s="215" t="s">
        <v>160</v>
      </c>
      <c r="B27" s="216" t="s">
        <v>298</v>
      </c>
      <c r="C27" s="273"/>
      <c r="D27" s="63"/>
      <c r="E27" s="322">
        <f>C27+D27</f>
        <v>0</v>
      </c>
    </row>
    <row r="28" spans="1:5" s="221" customFormat="1" ht="12" customHeight="1" x14ac:dyDescent="0.2">
      <c r="A28" s="215" t="s">
        <v>161</v>
      </c>
      <c r="B28" s="217" t="s">
        <v>301</v>
      </c>
      <c r="C28" s="115"/>
      <c r="D28" s="268"/>
      <c r="E28" s="320">
        <f>C28+D28</f>
        <v>0</v>
      </c>
    </row>
    <row r="29" spans="1:5" s="221" customFormat="1" ht="12" customHeight="1" thickBot="1" x14ac:dyDescent="0.25">
      <c r="A29" s="214" t="s">
        <v>162</v>
      </c>
      <c r="B29" s="66" t="s">
        <v>407</v>
      </c>
      <c r="C29" s="52"/>
      <c r="D29" s="333"/>
      <c r="E29" s="330">
        <f>C29+D29</f>
        <v>0</v>
      </c>
    </row>
    <row r="30" spans="1:5" s="221" customFormat="1" ht="12" customHeight="1" thickBot="1" x14ac:dyDescent="0.25">
      <c r="A30" s="80" t="s">
        <v>11</v>
      </c>
      <c r="B30" s="61" t="s">
        <v>302</v>
      </c>
      <c r="C30" s="114">
        <f>+C31+C32+C33</f>
        <v>0</v>
      </c>
      <c r="D30" s="114">
        <f>+D31+D32+D33</f>
        <v>0</v>
      </c>
      <c r="E30" s="334">
        <f>C30+D30</f>
        <v>0</v>
      </c>
    </row>
    <row r="31" spans="1:5" s="221" customFormat="1" ht="12" customHeight="1" x14ac:dyDescent="0.2">
      <c r="A31" s="215" t="s">
        <v>56</v>
      </c>
      <c r="B31" s="216" t="s">
        <v>183</v>
      </c>
      <c r="C31" s="273"/>
      <c r="D31" s="63"/>
      <c r="E31" s="335">
        <f>+E32+E33+E34</f>
        <v>233500</v>
      </c>
    </row>
    <row r="32" spans="1:5" s="221" customFormat="1" ht="12" customHeight="1" x14ac:dyDescent="0.2">
      <c r="A32" s="215" t="s">
        <v>57</v>
      </c>
      <c r="B32" s="217" t="s">
        <v>184</v>
      </c>
      <c r="C32" s="115"/>
      <c r="D32" s="268"/>
      <c r="E32" s="322">
        <f>C32+D32</f>
        <v>0</v>
      </c>
    </row>
    <row r="33" spans="1:5" s="221" customFormat="1" ht="12" customHeight="1" thickBot="1" x14ac:dyDescent="0.25">
      <c r="A33" s="214" t="s">
        <v>58</v>
      </c>
      <c r="B33" s="66" t="s">
        <v>185</v>
      </c>
      <c r="C33" s="52"/>
      <c r="D33" s="302"/>
      <c r="E33" s="317">
        <f>C33+D33</f>
        <v>0</v>
      </c>
    </row>
    <row r="34" spans="1:5" s="153" customFormat="1" ht="12" customHeight="1" thickBot="1" x14ac:dyDescent="0.25">
      <c r="A34" s="80" t="s">
        <v>12</v>
      </c>
      <c r="B34" s="61" t="s">
        <v>271</v>
      </c>
      <c r="C34" s="298"/>
      <c r="D34" s="300">
        <v>233500</v>
      </c>
      <c r="E34" s="336">
        <f>C34+D34</f>
        <v>233500</v>
      </c>
    </row>
    <row r="35" spans="1:5" s="153" customFormat="1" ht="12" customHeight="1" thickBot="1" x14ac:dyDescent="0.25">
      <c r="A35" s="80" t="s">
        <v>13</v>
      </c>
      <c r="B35" s="61" t="s">
        <v>303</v>
      </c>
      <c r="C35" s="298"/>
      <c r="D35" s="300"/>
      <c r="E35" s="148">
        <f>C35+D35</f>
        <v>0</v>
      </c>
    </row>
    <row r="36" spans="1:5" s="153" customFormat="1" ht="12" customHeight="1" thickBot="1" x14ac:dyDescent="0.25">
      <c r="A36" s="78" t="s">
        <v>14</v>
      </c>
      <c r="B36" s="61" t="s">
        <v>408</v>
      </c>
      <c r="C36" s="114">
        <f>+C8+C20+C25+C26+C30+C34+C35</f>
        <v>11409120</v>
      </c>
      <c r="D36" s="267">
        <f>+D8+D20+D25+D26+D30+D34+D35</f>
        <v>1354898</v>
      </c>
      <c r="E36" s="148">
        <f>C36+D36</f>
        <v>12764018</v>
      </c>
    </row>
    <row r="37" spans="1:5" s="153" customFormat="1" ht="12" customHeight="1" thickBot="1" x14ac:dyDescent="0.25">
      <c r="A37" s="91" t="s">
        <v>15</v>
      </c>
      <c r="B37" s="61" t="s">
        <v>305</v>
      </c>
      <c r="C37" s="114">
        <f>+C38+C39+C40</f>
        <v>83708199</v>
      </c>
      <c r="D37" s="267">
        <f>+D38+D39+D40</f>
        <v>-4159604</v>
      </c>
      <c r="E37" s="148">
        <f>+E8+E20+E25+E26+E31+E35+E36</f>
        <v>25528036</v>
      </c>
    </row>
    <row r="38" spans="1:5" s="153" customFormat="1" ht="12" customHeight="1" x14ac:dyDescent="0.2">
      <c r="A38" s="215" t="s">
        <v>306</v>
      </c>
      <c r="B38" s="216" t="s">
        <v>133</v>
      </c>
      <c r="C38" s="273">
        <v>151432</v>
      </c>
      <c r="D38" s="63">
        <v>-67</v>
      </c>
      <c r="E38" s="335">
        <f>C38+D38</f>
        <v>151365</v>
      </c>
    </row>
    <row r="39" spans="1:5" s="153" customFormat="1" ht="12" customHeight="1" x14ac:dyDescent="0.2">
      <c r="A39" s="215" t="s">
        <v>307</v>
      </c>
      <c r="B39" s="217" t="s">
        <v>2</v>
      </c>
      <c r="C39" s="115"/>
      <c r="D39" s="268"/>
      <c r="E39" s="322">
        <f>C39+D39</f>
        <v>0</v>
      </c>
    </row>
    <row r="40" spans="1:5" s="221" customFormat="1" ht="12" customHeight="1" thickBot="1" x14ac:dyDescent="0.25">
      <c r="A40" s="214" t="s">
        <v>308</v>
      </c>
      <c r="B40" s="66" t="s">
        <v>309</v>
      </c>
      <c r="C40" s="52">
        <v>83556767</v>
      </c>
      <c r="D40" s="302">
        <v>-4159537</v>
      </c>
      <c r="E40" s="317">
        <f>C40+D40</f>
        <v>79397230</v>
      </c>
    </row>
    <row r="41" spans="1:5" s="221" customFormat="1" ht="15" customHeight="1" thickBot="1" x14ac:dyDescent="0.25">
      <c r="A41" s="91" t="s">
        <v>16</v>
      </c>
      <c r="B41" s="92" t="s">
        <v>310</v>
      </c>
      <c r="C41" s="299">
        <f>+C36+C37</f>
        <v>95117319</v>
      </c>
      <c r="D41" s="296">
        <f>+D36+D37</f>
        <v>-2804706</v>
      </c>
      <c r="E41" s="347">
        <f>C41+D41</f>
        <v>92312613</v>
      </c>
    </row>
    <row r="42" spans="1:5" s="221" customFormat="1" ht="15" customHeight="1" x14ac:dyDescent="0.2">
      <c r="A42" s="93"/>
      <c r="B42" s="94"/>
      <c r="C42" s="149"/>
    </row>
    <row r="43" spans="1:5" ht="13.5" thickBot="1" x14ac:dyDescent="0.25">
      <c r="A43" s="95"/>
      <c r="B43" s="96"/>
      <c r="C43" s="150"/>
    </row>
    <row r="44" spans="1:5" s="220" customFormat="1" ht="16.5" customHeight="1" thickBot="1" x14ac:dyDescent="0.25">
      <c r="A44" s="366" t="s">
        <v>40</v>
      </c>
      <c r="B44" s="367"/>
      <c r="C44" s="367"/>
      <c r="D44" s="367"/>
      <c r="E44" s="368"/>
    </row>
    <row r="45" spans="1:5" s="222" customFormat="1" ht="12" customHeight="1" thickBot="1" x14ac:dyDescent="0.25">
      <c r="A45" s="80" t="s">
        <v>7</v>
      </c>
      <c r="B45" s="61" t="s">
        <v>311</v>
      </c>
      <c r="C45" s="114">
        <f>SUM(C46:C50)</f>
        <v>93885419</v>
      </c>
      <c r="D45" s="267">
        <f>SUM(D46:D50)</f>
        <v>-2694797</v>
      </c>
      <c r="E45" s="148">
        <f>SUM(E46:E50)</f>
        <v>91190622</v>
      </c>
    </row>
    <row r="46" spans="1:5" ht="12" customHeight="1" x14ac:dyDescent="0.2">
      <c r="A46" s="214" t="s">
        <v>63</v>
      </c>
      <c r="B46" s="7" t="s">
        <v>36</v>
      </c>
      <c r="C46" s="273">
        <v>41241652</v>
      </c>
      <c r="D46" s="63">
        <v>1959267</v>
      </c>
      <c r="E46" s="322">
        <f>C46+D46</f>
        <v>43200919</v>
      </c>
    </row>
    <row r="47" spans="1:5" ht="12" customHeight="1" x14ac:dyDescent="0.2">
      <c r="A47" s="214" t="s">
        <v>64</v>
      </c>
      <c r="B47" s="6" t="s">
        <v>108</v>
      </c>
      <c r="C47" s="51">
        <v>9027641</v>
      </c>
      <c r="D47" s="64">
        <v>1127615</v>
      </c>
      <c r="E47" s="318">
        <f>C47+D47</f>
        <v>10155256</v>
      </c>
    </row>
    <row r="48" spans="1:5" ht="12" customHeight="1" x14ac:dyDescent="0.2">
      <c r="A48" s="214" t="s">
        <v>65</v>
      </c>
      <c r="B48" s="6" t="s">
        <v>82</v>
      </c>
      <c r="C48" s="51">
        <v>43616126</v>
      </c>
      <c r="D48" s="64">
        <v>-5781679</v>
      </c>
      <c r="E48" s="318">
        <f>C48+D48</f>
        <v>37834447</v>
      </c>
    </row>
    <row r="49" spans="1:5" ht="12" customHeight="1" x14ac:dyDescent="0.2">
      <c r="A49" s="214" t="s">
        <v>66</v>
      </c>
      <c r="B49" s="6" t="s">
        <v>109</v>
      </c>
      <c r="C49" s="51"/>
      <c r="D49" s="64"/>
      <c r="E49" s="318">
        <f>C49+D49</f>
        <v>0</v>
      </c>
    </row>
    <row r="50" spans="1:5" ht="12" customHeight="1" thickBot="1" x14ac:dyDescent="0.25">
      <c r="A50" s="214" t="s">
        <v>83</v>
      </c>
      <c r="B50" s="6" t="s">
        <v>110</v>
      </c>
      <c r="C50" s="51"/>
      <c r="D50" s="64"/>
      <c r="E50" s="318">
        <f>C50+D50</f>
        <v>0</v>
      </c>
    </row>
    <row r="51" spans="1:5" ht="12" customHeight="1" thickBot="1" x14ac:dyDescent="0.25">
      <c r="A51" s="80" t="s">
        <v>8</v>
      </c>
      <c r="B51" s="61" t="s">
        <v>312</v>
      </c>
      <c r="C51" s="114">
        <f>SUM(C52:C54)</f>
        <v>1231900</v>
      </c>
      <c r="D51" s="267">
        <f>SUM(D52:D54)</f>
        <v>-109909</v>
      </c>
      <c r="E51" s="148">
        <f>SUM(E52:E54)</f>
        <v>1121991</v>
      </c>
    </row>
    <row r="52" spans="1:5" s="222" customFormat="1" ht="12" customHeight="1" x14ac:dyDescent="0.2">
      <c r="A52" s="214" t="s">
        <v>69</v>
      </c>
      <c r="B52" s="7" t="s">
        <v>126</v>
      </c>
      <c r="C52" s="273">
        <v>1231900</v>
      </c>
      <c r="D52" s="63">
        <v>-109909</v>
      </c>
      <c r="E52" s="322">
        <f>C52+D52</f>
        <v>1121991</v>
      </c>
    </row>
    <row r="53" spans="1:5" ht="12" customHeight="1" x14ac:dyDescent="0.2">
      <c r="A53" s="214" t="s">
        <v>70</v>
      </c>
      <c r="B53" s="6" t="s">
        <v>112</v>
      </c>
      <c r="C53" s="51"/>
      <c r="D53" s="64"/>
      <c r="E53" s="318">
        <f>C53+D53</f>
        <v>0</v>
      </c>
    </row>
    <row r="54" spans="1:5" ht="12" customHeight="1" x14ac:dyDescent="0.2">
      <c r="A54" s="214" t="s">
        <v>71</v>
      </c>
      <c r="B54" s="6" t="s">
        <v>41</v>
      </c>
      <c r="C54" s="51"/>
      <c r="D54" s="64"/>
      <c r="E54" s="318">
        <f>C54+D54</f>
        <v>0</v>
      </c>
    </row>
    <row r="55" spans="1:5" ht="12" customHeight="1" thickBot="1" x14ac:dyDescent="0.25">
      <c r="A55" s="214" t="s">
        <v>72</v>
      </c>
      <c r="B55" s="6" t="s">
        <v>405</v>
      </c>
      <c r="C55" s="51"/>
      <c r="D55" s="64"/>
      <c r="E55" s="318">
        <f>C55+D55</f>
        <v>0</v>
      </c>
    </row>
    <row r="56" spans="1:5" ht="15" customHeight="1" thickBot="1" x14ac:dyDescent="0.25">
      <c r="A56" s="80" t="s">
        <v>9</v>
      </c>
      <c r="B56" s="61" t="s">
        <v>4</v>
      </c>
      <c r="C56" s="298"/>
      <c r="D56" s="300"/>
      <c r="E56" s="148">
        <f>C56+D56</f>
        <v>0</v>
      </c>
    </row>
    <row r="57" spans="1:5" ht="13.5" thickBot="1" x14ac:dyDescent="0.25">
      <c r="A57" s="80" t="s">
        <v>10</v>
      </c>
      <c r="B57" s="97" t="s">
        <v>409</v>
      </c>
      <c r="C57" s="299">
        <f>+C45+C51+C56</f>
        <v>95117319</v>
      </c>
      <c r="D57" s="296">
        <f>+D45+D51+D56</f>
        <v>-2804706</v>
      </c>
      <c r="E57" s="151">
        <f>+E45+E51+E56</f>
        <v>92312613</v>
      </c>
    </row>
    <row r="58" spans="1:5" ht="15" customHeight="1" thickBot="1" x14ac:dyDescent="0.25">
      <c r="C58" s="152"/>
      <c r="E58" s="152"/>
    </row>
    <row r="59" spans="1:5" ht="14.25" customHeight="1" thickBot="1" x14ac:dyDescent="0.25">
      <c r="A59" s="100" t="s">
        <v>400</v>
      </c>
      <c r="B59" s="101"/>
      <c r="C59" s="294">
        <v>13</v>
      </c>
      <c r="D59" s="294">
        <v>4</v>
      </c>
      <c r="E59" s="310">
        <f>C59+D59</f>
        <v>17</v>
      </c>
    </row>
    <row r="60" spans="1:5" ht="13.5" thickBot="1" x14ac:dyDescent="0.25">
      <c r="A60" s="100" t="s">
        <v>123</v>
      </c>
      <c r="B60" s="101"/>
      <c r="C60" s="294">
        <v>0</v>
      </c>
      <c r="D60" s="294">
        <v>0</v>
      </c>
      <c r="E60" s="310">
        <f>C60+D60</f>
        <v>0</v>
      </c>
    </row>
  </sheetData>
  <sheetProtection formatCells="0"/>
  <mergeCells count="4">
    <mergeCell ref="B2:D2"/>
    <mergeCell ref="B3:D3"/>
    <mergeCell ref="A7:E7"/>
    <mergeCell ref="A44:E44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2BF51-3076-4C79-B80F-D4DE0F441886}">
  <sheetPr>
    <tabColor rgb="FF92D050"/>
  </sheetPr>
  <dimension ref="A1:E60"/>
  <sheetViews>
    <sheetView topLeftCell="A22" zoomScale="145" zoomScaleNormal="145" workbookViewId="0">
      <selection activeCell="G42" sqref="G42"/>
    </sheetView>
  </sheetViews>
  <sheetFormatPr defaultRowHeight="12.75" x14ac:dyDescent="0.2"/>
  <cols>
    <col min="1" max="1" width="13.83203125" style="98" customWidth="1"/>
    <col min="2" max="2" width="54.5" style="99" customWidth="1"/>
    <col min="3" max="5" width="15.83203125" style="99" customWidth="1"/>
    <col min="6" max="16384" width="9.33203125" style="99"/>
  </cols>
  <sheetData>
    <row r="1" spans="1:5" s="85" customFormat="1" ht="16.5" thickBot="1" x14ac:dyDescent="0.25">
      <c r="A1" s="84"/>
      <c r="B1" s="86"/>
      <c r="C1" s="1"/>
      <c r="D1" s="1"/>
      <c r="E1" s="285" t="s">
        <v>484</v>
      </c>
    </row>
    <row r="2" spans="1:5" s="218" customFormat="1" ht="25.5" customHeight="1" thickBot="1" x14ac:dyDescent="0.25">
      <c r="A2" s="77" t="s">
        <v>438</v>
      </c>
      <c r="B2" s="370" t="s">
        <v>501</v>
      </c>
      <c r="C2" s="371"/>
      <c r="D2" s="372"/>
      <c r="E2" s="297" t="s">
        <v>43</v>
      </c>
    </row>
    <row r="3" spans="1:5" s="218" customFormat="1" ht="24.75" thickBot="1" x14ac:dyDescent="0.25">
      <c r="A3" s="77" t="s">
        <v>121</v>
      </c>
      <c r="B3" s="370" t="s">
        <v>314</v>
      </c>
      <c r="C3" s="371"/>
      <c r="D3" s="372"/>
      <c r="E3" s="297" t="s">
        <v>43</v>
      </c>
    </row>
    <row r="4" spans="1:5" s="219" customFormat="1" ht="15.95" customHeight="1" thickBot="1" x14ac:dyDescent="0.3">
      <c r="A4" s="87"/>
      <c r="B4" s="87"/>
      <c r="C4" s="88"/>
      <c r="D4" s="54"/>
      <c r="E4" s="88" t="str">
        <f>'5.3.1. sz. mell'!E4</f>
        <v>Forintban!</v>
      </c>
    </row>
    <row r="5" spans="1:5" ht="24.75" thickBot="1" x14ac:dyDescent="0.25">
      <c r="A5" s="174" t="s">
        <v>122</v>
      </c>
      <c r="B5" s="89" t="s">
        <v>489</v>
      </c>
      <c r="C5" s="327" t="s">
        <v>413</v>
      </c>
      <c r="D5" s="327" t="s">
        <v>471</v>
      </c>
      <c r="E5" s="328" t="str">
        <f>+CONCATENATE(LEFT(ÖSSZEFÜGGÉSEK!A7,4),"2017.12.31.",CHAR(10),"Módosítás utáni")</f>
        <v>2017.12.31.
Módosítás utáni</v>
      </c>
    </row>
    <row r="6" spans="1:5" s="220" customFormat="1" ht="12.95" customHeight="1" thickBot="1" x14ac:dyDescent="0.25">
      <c r="A6" s="78" t="s">
        <v>379</v>
      </c>
      <c r="B6" s="79" t="s">
        <v>380</v>
      </c>
      <c r="C6" s="79" t="s">
        <v>381</v>
      </c>
      <c r="D6" s="289" t="s">
        <v>383</v>
      </c>
      <c r="E6" s="338" t="s">
        <v>487</v>
      </c>
    </row>
    <row r="7" spans="1:5" s="220" customFormat="1" ht="15.95" customHeight="1" thickBot="1" x14ac:dyDescent="0.25">
      <c r="A7" s="366" t="s">
        <v>39</v>
      </c>
      <c r="B7" s="367"/>
      <c r="C7" s="367"/>
      <c r="D7" s="367"/>
      <c r="E7" s="368"/>
    </row>
    <row r="8" spans="1:5" s="153" customFormat="1" ht="12" customHeight="1" thickBot="1" x14ac:dyDescent="0.25">
      <c r="A8" s="78" t="s">
        <v>7</v>
      </c>
      <c r="B8" s="90" t="s">
        <v>401</v>
      </c>
      <c r="C8" s="114">
        <f>SUM(C9:C19)</f>
        <v>0</v>
      </c>
      <c r="D8" s="114">
        <f>SUM(D9:D19)</f>
        <v>0</v>
      </c>
      <c r="E8" s="148">
        <f>SUM(E9:E19)</f>
        <v>0</v>
      </c>
    </row>
    <row r="9" spans="1:5" s="153" customFormat="1" ht="12" customHeight="1" x14ac:dyDescent="0.2">
      <c r="A9" s="213" t="s">
        <v>63</v>
      </c>
      <c r="B9" s="8" t="s">
        <v>169</v>
      </c>
      <c r="C9" s="274"/>
      <c r="D9" s="274"/>
      <c r="E9" s="329">
        <f>C9+D9</f>
        <v>0</v>
      </c>
    </row>
    <row r="10" spans="1:5" s="153" customFormat="1" ht="12" customHeight="1" x14ac:dyDescent="0.2">
      <c r="A10" s="214" t="s">
        <v>64</v>
      </c>
      <c r="B10" s="6" t="s">
        <v>170</v>
      </c>
      <c r="C10" s="111"/>
      <c r="D10" s="265"/>
      <c r="E10" s="320">
        <f t="shared" ref="E10:E25" si="0">C10+D10</f>
        <v>0</v>
      </c>
    </row>
    <row r="11" spans="1:5" s="153" customFormat="1" ht="12" customHeight="1" x14ac:dyDescent="0.2">
      <c r="A11" s="214" t="s">
        <v>65</v>
      </c>
      <c r="B11" s="6" t="s">
        <v>171</v>
      </c>
      <c r="C11" s="111"/>
      <c r="D11" s="265"/>
      <c r="E11" s="320">
        <f t="shared" si="0"/>
        <v>0</v>
      </c>
    </row>
    <row r="12" spans="1:5" s="153" customFormat="1" ht="12" customHeight="1" x14ac:dyDescent="0.2">
      <c r="A12" s="214" t="s">
        <v>66</v>
      </c>
      <c r="B12" s="6" t="s">
        <v>172</v>
      </c>
      <c r="C12" s="111"/>
      <c r="D12" s="265"/>
      <c r="E12" s="320">
        <f t="shared" si="0"/>
        <v>0</v>
      </c>
    </row>
    <row r="13" spans="1:5" s="153" customFormat="1" ht="12" customHeight="1" x14ac:dyDescent="0.2">
      <c r="A13" s="214" t="s">
        <v>83</v>
      </c>
      <c r="B13" s="6" t="s">
        <v>173</v>
      </c>
      <c r="C13" s="111"/>
      <c r="D13" s="265"/>
      <c r="E13" s="320">
        <f t="shared" si="0"/>
        <v>0</v>
      </c>
    </row>
    <row r="14" spans="1:5" s="153" customFormat="1" ht="12" customHeight="1" x14ac:dyDescent="0.2">
      <c r="A14" s="214" t="s">
        <v>67</v>
      </c>
      <c r="B14" s="6" t="s">
        <v>295</v>
      </c>
      <c r="C14" s="111"/>
      <c r="D14" s="265"/>
      <c r="E14" s="320">
        <f t="shared" si="0"/>
        <v>0</v>
      </c>
    </row>
    <row r="15" spans="1:5" s="153" customFormat="1" ht="12" customHeight="1" x14ac:dyDescent="0.2">
      <c r="A15" s="214" t="s">
        <v>68</v>
      </c>
      <c r="B15" s="5" t="s">
        <v>296</v>
      </c>
      <c r="C15" s="111"/>
      <c r="D15" s="265"/>
      <c r="E15" s="320">
        <f t="shared" si="0"/>
        <v>0</v>
      </c>
    </row>
    <row r="16" spans="1:5" s="153" customFormat="1" ht="12" customHeight="1" x14ac:dyDescent="0.2">
      <c r="A16" s="214" t="s">
        <v>75</v>
      </c>
      <c r="B16" s="6" t="s">
        <v>176</v>
      </c>
      <c r="C16" s="272"/>
      <c r="D16" s="301"/>
      <c r="E16" s="321">
        <f t="shared" si="0"/>
        <v>0</v>
      </c>
    </row>
    <row r="17" spans="1:5" s="221" customFormat="1" ht="12" customHeight="1" x14ac:dyDescent="0.2">
      <c r="A17" s="214" t="s">
        <v>76</v>
      </c>
      <c r="B17" s="6" t="s">
        <v>177</v>
      </c>
      <c r="C17" s="111"/>
      <c r="D17" s="265"/>
      <c r="E17" s="320">
        <f t="shared" si="0"/>
        <v>0</v>
      </c>
    </row>
    <row r="18" spans="1:5" s="221" customFormat="1" ht="12" customHeight="1" x14ac:dyDescent="0.2">
      <c r="A18" s="214" t="s">
        <v>77</v>
      </c>
      <c r="B18" s="6" t="s">
        <v>328</v>
      </c>
      <c r="C18" s="113"/>
      <c r="D18" s="266"/>
      <c r="E18" s="330">
        <f t="shared" si="0"/>
        <v>0</v>
      </c>
    </row>
    <row r="19" spans="1:5" s="221" customFormat="1" ht="12" customHeight="1" thickBot="1" x14ac:dyDescent="0.25">
      <c r="A19" s="214" t="s">
        <v>78</v>
      </c>
      <c r="B19" s="5" t="s">
        <v>178</v>
      </c>
      <c r="C19" s="113"/>
      <c r="D19" s="266"/>
      <c r="E19" s="330">
        <f t="shared" si="0"/>
        <v>0</v>
      </c>
    </row>
    <row r="20" spans="1:5" s="153" customFormat="1" ht="12" customHeight="1" thickBot="1" x14ac:dyDescent="0.25">
      <c r="A20" s="78" t="s">
        <v>8</v>
      </c>
      <c r="B20" s="90" t="s">
        <v>297</v>
      </c>
      <c r="C20" s="114">
        <f>SUM(C21:C23)</f>
        <v>0</v>
      </c>
      <c r="D20" s="267">
        <f>SUM(D21:D23)</f>
        <v>0</v>
      </c>
      <c r="E20" s="148">
        <f>SUM(E21:E23)</f>
        <v>0</v>
      </c>
    </row>
    <row r="21" spans="1:5" s="221" customFormat="1" ht="12" customHeight="1" x14ac:dyDescent="0.2">
      <c r="A21" s="214" t="s">
        <v>69</v>
      </c>
      <c r="B21" s="7" t="s">
        <v>151</v>
      </c>
      <c r="C21" s="111"/>
      <c r="D21" s="265"/>
      <c r="E21" s="320">
        <f t="shared" si="0"/>
        <v>0</v>
      </c>
    </row>
    <row r="22" spans="1:5" s="221" customFormat="1" ht="12" customHeight="1" x14ac:dyDescent="0.2">
      <c r="A22" s="214" t="s">
        <v>70</v>
      </c>
      <c r="B22" s="6" t="s">
        <v>298</v>
      </c>
      <c r="C22" s="111"/>
      <c r="D22" s="265"/>
      <c r="E22" s="320">
        <f t="shared" si="0"/>
        <v>0</v>
      </c>
    </row>
    <row r="23" spans="1:5" s="221" customFormat="1" ht="12" customHeight="1" x14ac:dyDescent="0.2">
      <c r="A23" s="214" t="s">
        <v>71</v>
      </c>
      <c r="B23" s="6" t="s">
        <v>299</v>
      </c>
      <c r="C23" s="111"/>
      <c r="D23" s="265"/>
      <c r="E23" s="320">
        <f t="shared" si="0"/>
        <v>0</v>
      </c>
    </row>
    <row r="24" spans="1:5" s="221" customFormat="1" ht="12" customHeight="1" thickBot="1" x14ac:dyDescent="0.25">
      <c r="A24" s="214" t="s">
        <v>72</v>
      </c>
      <c r="B24" s="6" t="s">
        <v>406</v>
      </c>
      <c r="C24" s="111"/>
      <c r="D24" s="265"/>
      <c r="E24" s="320">
        <f t="shared" si="0"/>
        <v>0</v>
      </c>
    </row>
    <row r="25" spans="1:5" s="221" customFormat="1" ht="12" customHeight="1" thickBot="1" x14ac:dyDescent="0.25">
      <c r="A25" s="80" t="s">
        <v>9</v>
      </c>
      <c r="B25" s="61" t="s">
        <v>99</v>
      </c>
      <c r="C25" s="298"/>
      <c r="D25" s="300"/>
      <c r="E25" s="148">
        <f t="shared" si="0"/>
        <v>0</v>
      </c>
    </row>
    <row r="26" spans="1:5" s="221" customFormat="1" ht="12" customHeight="1" thickBot="1" x14ac:dyDescent="0.25">
      <c r="A26" s="80" t="s">
        <v>10</v>
      </c>
      <c r="B26" s="61" t="s">
        <v>300</v>
      </c>
      <c r="C26" s="114">
        <f>+C27+C28</f>
        <v>0</v>
      </c>
      <c r="D26" s="267">
        <f>+D27+D28</f>
        <v>0</v>
      </c>
      <c r="E26" s="148">
        <f>+E27+E28+E29</f>
        <v>0</v>
      </c>
    </row>
    <row r="27" spans="1:5" s="221" customFormat="1" ht="12" customHeight="1" x14ac:dyDescent="0.2">
      <c r="A27" s="215" t="s">
        <v>160</v>
      </c>
      <c r="B27" s="216" t="s">
        <v>298</v>
      </c>
      <c r="C27" s="273"/>
      <c r="D27" s="63"/>
      <c r="E27" s="322">
        <f>C27+D27</f>
        <v>0</v>
      </c>
    </row>
    <row r="28" spans="1:5" s="221" customFormat="1" ht="12" customHeight="1" x14ac:dyDescent="0.2">
      <c r="A28" s="215" t="s">
        <v>161</v>
      </c>
      <c r="B28" s="217" t="s">
        <v>301</v>
      </c>
      <c r="C28" s="115"/>
      <c r="D28" s="268"/>
      <c r="E28" s="320">
        <f>C28+D28</f>
        <v>0</v>
      </c>
    </row>
    <row r="29" spans="1:5" s="221" customFormat="1" ht="12" customHeight="1" thickBot="1" x14ac:dyDescent="0.25">
      <c r="A29" s="214" t="s">
        <v>162</v>
      </c>
      <c r="B29" s="66" t="s">
        <v>407</v>
      </c>
      <c r="C29" s="52"/>
      <c r="D29" s="302"/>
      <c r="E29" s="330">
        <f>C29+D29</f>
        <v>0</v>
      </c>
    </row>
    <row r="30" spans="1:5" s="221" customFormat="1" ht="12" customHeight="1" thickBot="1" x14ac:dyDescent="0.25">
      <c r="A30" s="80" t="s">
        <v>11</v>
      </c>
      <c r="B30" s="61" t="s">
        <v>302</v>
      </c>
      <c r="C30" s="114">
        <f>+C31+C32+C33</f>
        <v>0</v>
      </c>
      <c r="D30" s="267">
        <f>+D31+D32+D33</f>
        <v>0</v>
      </c>
      <c r="E30" s="334">
        <f>C30+D30</f>
        <v>0</v>
      </c>
    </row>
    <row r="31" spans="1:5" s="221" customFormat="1" ht="12" customHeight="1" x14ac:dyDescent="0.2">
      <c r="A31" s="215" t="s">
        <v>56</v>
      </c>
      <c r="B31" s="216" t="s">
        <v>183</v>
      </c>
      <c r="C31" s="273"/>
      <c r="D31" s="63"/>
      <c r="E31" s="335">
        <f>+E32+E33+E34</f>
        <v>0</v>
      </c>
    </row>
    <row r="32" spans="1:5" s="221" customFormat="1" ht="12" customHeight="1" x14ac:dyDescent="0.2">
      <c r="A32" s="215" t="s">
        <v>57</v>
      </c>
      <c r="B32" s="217" t="s">
        <v>184</v>
      </c>
      <c r="C32" s="115"/>
      <c r="D32" s="268"/>
      <c r="E32" s="322">
        <f>C32+D32</f>
        <v>0</v>
      </c>
    </row>
    <row r="33" spans="1:5" s="221" customFormat="1" ht="12" customHeight="1" thickBot="1" x14ac:dyDescent="0.25">
      <c r="A33" s="214" t="s">
        <v>58</v>
      </c>
      <c r="B33" s="66" t="s">
        <v>185</v>
      </c>
      <c r="C33" s="52"/>
      <c r="D33" s="302"/>
      <c r="E33" s="317">
        <f>C33+D33</f>
        <v>0</v>
      </c>
    </row>
    <row r="34" spans="1:5" s="153" customFormat="1" ht="12" customHeight="1" thickBot="1" x14ac:dyDescent="0.25">
      <c r="A34" s="80" t="s">
        <v>12</v>
      </c>
      <c r="B34" s="61" t="s">
        <v>271</v>
      </c>
      <c r="C34" s="298"/>
      <c r="D34" s="300"/>
      <c r="E34" s="336">
        <f>C34+D34</f>
        <v>0</v>
      </c>
    </row>
    <row r="35" spans="1:5" s="153" customFormat="1" ht="12" customHeight="1" thickBot="1" x14ac:dyDescent="0.25">
      <c r="A35" s="80" t="s">
        <v>13</v>
      </c>
      <c r="B35" s="61" t="s">
        <v>303</v>
      </c>
      <c r="C35" s="298"/>
      <c r="D35" s="300"/>
      <c r="E35" s="148">
        <f>C35+D35</f>
        <v>0</v>
      </c>
    </row>
    <row r="36" spans="1:5" s="153" customFormat="1" ht="12" customHeight="1" thickBot="1" x14ac:dyDescent="0.25">
      <c r="A36" s="78" t="s">
        <v>14</v>
      </c>
      <c r="B36" s="61" t="s">
        <v>408</v>
      </c>
      <c r="C36" s="114">
        <f>+C8+C20+C25+C26+C30+C34+C35</f>
        <v>0</v>
      </c>
      <c r="D36" s="267">
        <f>+D8+D20+D25+D26+D30+D34+D35</f>
        <v>0</v>
      </c>
      <c r="E36" s="148">
        <f>C36+D36</f>
        <v>0</v>
      </c>
    </row>
    <row r="37" spans="1:5" s="153" customFormat="1" ht="12" customHeight="1" thickBot="1" x14ac:dyDescent="0.25">
      <c r="A37" s="91" t="s">
        <v>15</v>
      </c>
      <c r="B37" s="61" t="s">
        <v>305</v>
      </c>
      <c r="C37" s="114">
        <f>+C38+C39+C40</f>
        <v>0</v>
      </c>
      <c r="D37" s="267">
        <f>+D38+D39+D40</f>
        <v>0</v>
      </c>
      <c r="E37" s="148">
        <f>+E8+E20+E25+E26+E31+E35+E36</f>
        <v>0</v>
      </c>
    </row>
    <row r="38" spans="1:5" s="153" customFormat="1" ht="12" customHeight="1" x14ac:dyDescent="0.2">
      <c r="A38" s="215" t="s">
        <v>306</v>
      </c>
      <c r="B38" s="216" t="s">
        <v>133</v>
      </c>
      <c r="C38" s="273"/>
      <c r="D38" s="63"/>
      <c r="E38" s="335">
        <f>+E39+E40+E41</f>
        <v>0</v>
      </c>
    </row>
    <row r="39" spans="1:5" s="153" customFormat="1" ht="12" customHeight="1" x14ac:dyDescent="0.2">
      <c r="A39" s="215" t="s">
        <v>307</v>
      </c>
      <c r="B39" s="217" t="s">
        <v>2</v>
      </c>
      <c r="C39" s="115"/>
      <c r="D39" s="268"/>
      <c r="E39" s="322">
        <f>C39+D39</f>
        <v>0</v>
      </c>
    </row>
    <row r="40" spans="1:5" s="221" customFormat="1" ht="12" customHeight="1" thickBot="1" x14ac:dyDescent="0.25">
      <c r="A40" s="214" t="s">
        <v>308</v>
      </c>
      <c r="B40" s="66" t="s">
        <v>309</v>
      </c>
      <c r="C40" s="52"/>
      <c r="D40" s="302"/>
      <c r="E40" s="317">
        <f>C40+D40</f>
        <v>0</v>
      </c>
    </row>
    <row r="41" spans="1:5" s="221" customFormat="1" ht="15" customHeight="1" thickBot="1" x14ac:dyDescent="0.25">
      <c r="A41" s="91" t="s">
        <v>16</v>
      </c>
      <c r="B41" s="92" t="s">
        <v>310</v>
      </c>
      <c r="C41" s="299">
        <f>+C36+C37</f>
        <v>0</v>
      </c>
      <c r="D41" s="296">
        <f>+D36+D37</f>
        <v>0</v>
      </c>
      <c r="E41" s="336">
        <f>C41+D41</f>
        <v>0</v>
      </c>
    </row>
    <row r="42" spans="1:5" s="221" customFormat="1" ht="15" customHeight="1" x14ac:dyDescent="0.2">
      <c r="A42" s="93"/>
      <c r="B42" s="94"/>
      <c r="C42" s="149"/>
    </row>
    <row r="43" spans="1:5" ht="13.5" thickBot="1" x14ac:dyDescent="0.25">
      <c r="A43" s="95"/>
      <c r="B43" s="96"/>
      <c r="C43" s="150"/>
    </row>
    <row r="44" spans="1:5" s="220" customFormat="1" ht="16.5" customHeight="1" thickBot="1" x14ac:dyDescent="0.25">
      <c r="A44" s="366" t="s">
        <v>40</v>
      </c>
      <c r="B44" s="367"/>
      <c r="C44" s="367"/>
      <c r="D44" s="367"/>
      <c r="E44" s="368"/>
    </row>
    <row r="45" spans="1:5" s="222" customFormat="1" ht="12" customHeight="1" thickBot="1" x14ac:dyDescent="0.25">
      <c r="A45" s="80" t="s">
        <v>7</v>
      </c>
      <c r="B45" s="61" t="s">
        <v>311</v>
      </c>
      <c r="C45" s="114">
        <f>SUM(C46:C50)</f>
        <v>0</v>
      </c>
      <c r="D45" s="267">
        <f>SUM(D46:D50)</f>
        <v>0</v>
      </c>
      <c r="E45" s="148">
        <f>SUM(E46:E50)</f>
        <v>0</v>
      </c>
    </row>
    <row r="46" spans="1:5" ht="12" customHeight="1" x14ac:dyDescent="0.2">
      <c r="A46" s="214" t="s">
        <v>63</v>
      </c>
      <c r="B46" s="7" t="s">
        <v>36</v>
      </c>
      <c r="C46" s="273"/>
      <c r="D46" s="63"/>
      <c r="E46" s="322">
        <f>C46+D46</f>
        <v>0</v>
      </c>
    </row>
    <row r="47" spans="1:5" ht="12" customHeight="1" x14ac:dyDescent="0.2">
      <c r="A47" s="214" t="s">
        <v>64</v>
      </c>
      <c r="B47" s="6" t="s">
        <v>108</v>
      </c>
      <c r="C47" s="51"/>
      <c r="D47" s="64"/>
      <c r="E47" s="318">
        <f>C47+D47</f>
        <v>0</v>
      </c>
    </row>
    <row r="48" spans="1:5" ht="12" customHeight="1" x14ac:dyDescent="0.2">
      <c r="A48" s="214" t="s">
        <v>65</v>
      </c>
      <c r="B48" s="6" t="s">
        <v>82</v>
      </c>
      <c r="C48" s="51"/>
      <c r="D48" s="64"/>
      <c r="E48" s="318">
        <f>C48+D48</f>
        <v>0</v>
      </c>
    </row>
    <row r="49" spans="1:5" ht="12" customHeight="1" x14ac:dyDescent="0.2">
      <c r="A49" s="214" t="s">
        <v>66</v>
      </c>
      <c r="B49" s="6" t="s">
        <v>109</v>
      </c>
      <c r="C49" s="51"/>
      <c r="D49" s="64"/>
      <c r="E49" s="318">
        <f>C49+D49</f>
        <v>0</v>
      </c>
    </row>
    <row r="50" spans="1:5" ht="12" customHeight="1" thickBot="1" x14ac:dyDescent="0.25">
      <c r="A50" s="214" t="s">
        <v>83</v>
      </c>
      <c r="B50" s="6" t="s">
        <v>110</v>
      </c>
      <c r="C50" s="51"/>
      <c r="D50" s="64"/>
      <c r="E50" s="318">
        <f>C50+D50</f>
        <v>0</v>
      </c>
    </row>
    <row r="51" spans="1:5" ht="12" customHeight="1" thickBot="1" x14ac:dyDescent="0.25">
      <c r="A51" s="80" t="s">
        <v>8</v>
      </c>
      <c r="B51" s="61" t="s">
        <v>312</v>
      </c>
      <c r="C51" s="114">
        <f>SUM(C52:C54)</f>
        <v>0</v>
      </c>
      <c r="D51" s="267">
        <f>SUM(D52:D54)</f>
        <v>0</v>
      </c>
      <c r="E51" s="148">
        <f>SUM(E52:E54)</f>
        <v>0</v>
      </c>
    </row>
    <row r="52" spans="1:5" s="222" customFormat="1" ht="12" customHeight="1" x14ac:dyDescent="0.2">
      <c r="A52" s="214" t="s">
        <v>69</v>
      </c>
      <c r="B52" s="7" t="s">
        <v>126</v>
      </c>
      <c r="C52" s="273"/>
      <c r="D52" s="63"/>
      <c r="E52" s="322">
        <f>C52+D52</f>
        <v>0</v>
      </c>
    </row>
    <row r="53" spans="1:5" ht="12" customHeight="1" x14ac:dyDescent="0.2">
      <c r="A53" s="214" t="s">
        <v>70</v>
      </c>
      <c r="B53" s="6" t="s">
        <v>112</v>
      </c>
      <c r="C53" s="51"/>
      <c r="D53" s="64"/>
      <c r="E53" s="318">
        <f>C53+D53</f>
        <v>0</v>
      </c>
    </row>
    <row r="54" spans="1:5" ht="12" customHeight="1" x14ac:dyDescent="0.2">
      <c r="A54" s="214" t="s">
        <v>71</v>
      </c>
      <c r="B54" s="6" t="s">
        <v>41</v>
      </c>
      <c r="C54" s="51"/>
      <c r="D54" s="64"/>
      <c r="E54" s="318">
        <f>C54+D54</f>
        <v>0</v>
      </c>
    </row>
    <row r="55" spans="1:5" ht="12" customHeight="1" thickBot="1" x14ac:dyDescent="0.25">
      <c r="A55" s="214" t="s">
        <v>72</v>
      </c>
      <c r="B55" s="6" t="s">
        <v>405</v>
      </c>
      <c r="C55" s="51"/>
      <c r="D55" s="64"/>
      <c r="E55" s="318">
        <f>C55+D55</f>
        <v>0</v>
      </c>
    </row>
    <row r="56" spans="1:5" ht="15" customHeight="1" thickBot="1" x14ac:dyDescent="0.25">
      <c r="A56" s="80" t="s">
        <v>9</v>
      </c>
      <c r="B56" s="61" t="s">
        <v>4</v>
      </c>
      <c r="C56" s="298"/>
      <c r="D56" s="300"/>
      <c r="E56" s="148">
        <f>C56+D56</f>
        <v>0</v>
      </c>
    </row>
    <row r="57" spans="1:5" ht="13.5" thickBot="1" x14ac:dyDescent="0.25">
      <c r="A57" s="80" t="s">
        <v>10</v>
      </c>
      <c r="B57" s="97" t="s">
        <v>409</v>
      </c>
      <c r="C57" s="299">
        <f>+C45+C51+C56</f>
        <v>0</v>
      </c>
      <c r="D57" s="296">
        <f>+D45+D51+D56</f>
        <v>0</v>
      </c>
      <c r="E57" s="346">
        <f>+E45+E51+E56</f>
        <v>0</v>
      </c>
    </row>
    <row r="58" spans="1:5" ht="15" customHeight="1" thickBot="1" x14ac:dyDescent="0.25">
      <c r="C58" s="152"/>
      <c r="E58" s="152"/>
    </row>
    <row r="59" spans="1:5" ht="14.25" customHeight="1" thickBot="1" x14ac:dyDescent="0.25">
      <c r="A59" s="100" t="s">
        <v>400</v>
      </c>
      <c r="B59" s="101"/>
      <c r="C59" s="294"/>
      <c r="D59" s="294"/>
      <c r="E59" s="310">
        <f>C59+D59</f>
        <v>0</v>
      </c>
    </row>
    <row r="60" spans="1:5" ht="13.5" thickBot="1" x14ac:dyDescent="0.25">
      <c r="A60" s="100" t="s">
        <v>123</v>
      </c>
      <c r="B60" s="101"/>
      <c r="C60" s="294"/>
      <c r="D60" s="294"/>
      <c r="E60" s="310">
        <f>C60+D60</f>
        <v>0</v>
      </c>
    </row>
  </sheetData>
  <sheetProtection formatCells="0"/>
  <mergeCells count="4">
    <mergeCell ref="B2:D2"/>
    <mergeCell ref="B3:D3"/>
    <mergeCell ref="A7:E7"/>
    <mergeCell ref="A44:E44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527CA-39E3-46D6-B48F-A20892016E87}">
  <sheetPr>
    <tabColor rgb="FF92D050"/>
  </sheetPr>
  <dimension ref="A1:E60"/>
  <sheetViews>
    <sheetView topLeftCell="A25" zoomScale="145" zoomScaleNormal="145" workbookViewId="0">
      <selection activeCell="H13" sqref="H13"/>
    </sheetView>
  </sheetViews>
  <sheetFormatPr defaultRowHeight="12.75" x14ac:dyDescent="0.2"/>
  <cols>
    <col min="1" max="1" width="13.83203125" style="98" customWidth="1"/>
    <col min="2" max="2" width="54.5" style="99" customWidth="1"/>
    <col min="3" max="5" width="15.83203125" style="99" customWidth="1"/>
    <col min="6" max="16384" width="9.33203125" style="99"/>
  </cols>
  <sheetData>
    <row r="1" spans="1:5" s="85" customFormat="1" ht="16.5" thickBot="1" x14ac:dyDescent="0.25">
      <c r="A1" s="84"/>
      <c r="B1" s="86"/>
      <c r="C1" s="1"/>
      <c r="D1" s="1"/>
      <c r="E1" s="285" t="s">
        <v>485</v>
      </c>
    </row>
    <row r="2" spans="1:5" s="218" customFormat="1" ht="25.5" customHeight="1" thickBot="1" x14ac:dyDescent="0.25">
      <c r="A2" s="77" t="s">
        <v>438</v>
      </c>
      <c r="B2" s="370" t="s">
        <v>501</v>
      </c>
      <c r="C2" s="371"/>
      <c r="D2" s="372"/>
      <c r="E2" s="297" t="s">
        <v>43</v>
      </c>
    </row>
    <row r="3" spans="1:5" s="218" customFormat="1" ht="24.75" thickBot="1" x14ac:dyDescent="0.25">
      <c r="A3" s="77" t="s">
        <v>121</v>
      </c>
      <c r="B3" s="370" t="s">
        <v>410</v>
      </c>
      <c r="C3" s="371"/>
      <c r="D3" s="372"/>
      <c r="E3" s="297" t="s">
        <v>323</v>
      </c>
    </row>
    <row r="4" spans="1:5" s="219" customFormat="1" ht="15.95" customHeight="1" thickBot="1" x14ac:dyDescent="0.3">
      <c r="A4" s="87"/>
      <c r="B4" s="87"/>
      <c r="C4" s="88"/>
      <c r="D4" s="54"/>
      <c r="E4" s="88" t="str">
        <f>'5.3.2. sz. mell'!E4</f>
        <v>Forintban!</v>
      </c>
    </row>
    <row r="5" spans="1:5" ht="24.75" thickBot="1" x14ac:dyDescent="0.25">
      <c r="A5" s="174" t="s">
        <v>122</v>
      </c>
      <c r="B5" s="89" t="s">
        <v>489</v>
      </c>
      <c r="C5" s="327" t="s">
        <v>413</v>
      </c>
      <c r="D5" s="327" t="s">
        <v>471</v>
      </c>
      <c r="E5" s="328" t="str">
        <f>+CONCATENATE(LEFT(ÖSSZEFÜGGÉSEK!A7,4),"2017.12.31.",CHAR(10),"Módosítás utáni")</f>
        <v>2017.12.31.
Módosítás utáni</v>
      </c>
    </row>
    <row r="6" spans="1:5" s="220" customFormat="1" ht="12.95" customHeight="1" thickBot="1" x14ac:dyDescent="0.25">
      <c r="A6" s="78" t="s">
        <v>379</v>
      </c>
      <c r="B6" s="79" t="s">
        <v>380</v>
      </c>
      <c r="C6" s="79" t="s">
        <v>381</v>
      </c>
      <c r="D6" s="289" t="s">
        <v>383</v>
      </c>
      <c r="E6" s="338" t="s">
        <v>487</v>
      </c>
    </row>
    <row r="7" spans="1:5" s="220" customFormat="1" ht="15.95" customHeight="1" thickBot="1" x14ac:dyDescent="0.25">
      <c r="A7" s="366" t="s">
        <v>39</v>
      </c>
      <c r="B7" s="367"/>
      <c r="C7" s="367"/>
      <c r="D7" s="367"/>
      <c r="E7" s="368"/>
    </row>
    <row r="8" spans="1:5" s="153" customFormat="1" ht="12" customHeight="1" thickBot="1" x14ac:dyDescent="0.25">
      <c r="A8" s="78" t="s">
        <v>7</v>
      </c>
      <c r="B8" s="90" t="s">
        <v>401</v>
      </c>
      <c r="C8" s="114">
        <f>SUM(C9:C19)</f>
        <v>0</v>
      </c>
      <c r="D8" s="114">
        <f>SUM(D9:D19)</f>
        <v>0</v>
      </c>
      <c r="E8" s="148">
        <f>SUM(E9:E19)</f>
        <v>0</v>
      </c>
    </row>
    <row r="9" spans="1:5" s="153" customFormat="1" ht="12" customHeight="1" x14ac:dyDescent="0.2">
      <c r="A9" s="213" t="s">
        <v>63</v>
      </c>
      <c r="B9" s="8" t="s">
        <v>169</v>
      </c>
      <c r="C9" s="274"/>
      <c r="D9" s="274"/>
      <c r="E9" s="329">
        <f>C9+D9</f>
        <v>0</v>
      </c>
    </row>
    <row r="10" spans="1:5" s="153" customFormat="1" ht="12" customHeight="1" x14ac:dyDescent="0.2">
      <c r="A10" s="214" t="s">
        <v>64</v>
      </c>
      <c r="B10" s="6" t="s">
        <v>170</v>
      </c>
      <c r="C10" s="111"/>
      <c r="D10" s="265"/>
      <c r="E10" s="320">
        <f t="shared" ref="E10:E25" si="0">C10+D10</f>
        <v>0</v>
      </c>
    </row>
    <row r="11" spans="1:5" s="153" customFormat="1" ht="12" customHeight="1" x14ac:dyDescent="0.2">
      <c r="A11" s="214" t="s">
        <v>65</v>
      </c>
      <c r="B11" s="6" t="s">
        <v>171</v>
      </c>
      <c r="C11" s="111"/>
      <c r="D11" s="265"/>
      <c r="E11" s="320">
        <f t="shared" si="0"/>
        <v>0</v>
      </c>
    </row>
    <row r="12" spans="1:5" s="153" customFormat="1" ht="12" customHeight="1" x14ac:dyDescent="0.2">
      <c r="A12" s="214" t="s">
        <v>66</v>
      </c>
      <c r="B12" s="6" t="s">
        <v>172</v>
      </c>
      <c r="C12" s="111"/>
      <c r="D12" s="265"/>
      <c r="E12" s="320">
        <f t="shared" si="0"/>
        <v>0</v>
      </c>
    </row>
    <row r="13" spans="1:5" s="153" customFormat="1" ht="12" customHeight="1" x14ac:dyDescent="0.2">
      <c r="A13" s="214" t="s">
        <v>83</v>
      </c>
      <c r="B13" s="6" t="s">
        <v>173</v>
      </c>
      <c r="C13" s="111"/>
      <c r="D13" s="265"/>
      <c r="E13" s="320">
        <f t="shared" si="0"/>
        <v>0</v>
      </c>
    </row>
    <row r="14" spans="1:5" s="153" customFormat="1" ht="12" customHeight="1" x14ac:dyDescent="0.2">
      <c r="A14" s="214" t="s">
        <v>67</v>
      </c>
      <c r="B14" s="6" t="s">
        <v>295</v>
      </c>
      <c r="C14" s="111"/>
      <c r="D14" s="265"/>
      <c r="E14" s="320">
        <f t="shared" si="0"/>
        <v>0</v>
      </c>
    </row>
    <row r="15" spans="1:5" s="153" customFormat="1" ht="12" customHeight="1" x14ac:dyDescent="0.2">
      <c r="A15" s="214" t="s">
        <v>68</v>
      </c>
      <c r="B15" s="5" t="s">
        <v>296</v>
      </c>
      <c r="C15" s="111"/>
      <c r="D15" s="265"/>
      <c r="E15" s="320">
        <f t="shared" si="0"/>
        <v>0</v>
      </c>
    </row>
    <row r="16" spans="1:5" s="153" customFormat="1" ht="12" customHeight="1" x14ac:dyDescent="0.2">
      <c r="A16" s="214" t="s">
        <v>75</v>
      </c>
      <c r="B16" s="6" t="s">
        <v>176</v>
      </c>
      <c r="C16" s="272"/>
      <c r="D16" s="301"/>
      <c r="E16" s="321">
        <f t="shared" si="0"/>
        <v>0</v>
      </c>
    </row>
    <row r="17" spans="1:5" s="221" customFormat="1" ht="12" customHeight="1" x14ac:dyDescent="0.2">
      <c r="A17" s="214" t="s">
        <v>76</v>
      </c>
      <c r="B17" s="6" t="s">
        <v>177</v>
      </c>
      <c r="C17" s="111"/>
      <c r="D17" s="265"/>
      <c r="E17" s="320">
        <f t="shared" si="0"/>
        <v>0</v>
      </c>
    </row>
    <row r="18" spans="1:5" s="221" customFormat="1" ht="12" customHeight="1" x14ac:dyDescent="0.2">
      <c r="A18" s="214" t="s">
        <v>77</v>
      </c>
      <c r="B18" s="6" t="s">
        <v>328</v>
      </c>
      <c r="C18" s="113"/>
      <c r="D18" s="266"/>
      <c r="E18" s="330">
        <f t="shared" si="0"/>
        <v>0</v>
      </c>
    </row>
    <row r="19" spans="1:5" s="221" customFormat="1" ht="12" customHeight="1" thickBot="1" x14ac:dyDescent="0.25">
      <c r="A19" s="214" t="s">
        <v>78</v>
      </c>
      <c r="B19" s="5" t="s">
        <v>178</v>
      </c>
      <c r="C19" s="113"/>
      <c r="D19" s="266"/>
      <c r="E19" s="330">
        <f t="shared" si="0"/>
        <v>0</v>
      </c>
    </row>
    <row r="20" spans="1:5" s="153" customFormat="1" ht="12" customHeight="1" thickBot="1" x14ac:dyDescent="0.25">
      <c r="A20" s="78" t="s">
        <v>8</v>
      </c>
      <c r="B20" s="90" t="s">
        <v>297</v>
      </c>
      <c r="C20" s="114">
        <f>SUM(C21:C23)</f>
        <v>0</v>
      </c>
      <c r="D20" s="267">
        <f>SUM(D21:D23)</f>
        <v>0</v>
      </c>
      <c r="E20" s="148">
        <f>SUM(E21:E23)</f>
        <v>0</v>
      </c>
    </row>
    <row r="21" spans="1:5" s="221" customFormat="1" ht="12" customHeight="1" x14ac:dyDescent="0.2">
      <c r="A21" s="214" t="s">
        <v>69</v>
      </c>
      <c r="B21" s="7" t="s">
        <v>151</v>
      </c>
      <c r="C21" s="111"/>
      <c r="D21" s="265"/>
      <c r="E21" s="320">
        <f t="shared" si="0"/>
        <v>0</v>
      </c>
    </row>
    <row r="22" spans="1:5" s="221" customFormat="1" ht="12" customHeight="1" x14ac:dyDescent="0.2">
      <c r="A22" s="214" t="s">
        <v>70</v>
      </c>
      <c r="B22" s="6" t="s">
        <v>298</v>
      </c>
      <c r="C22" s="111"/>
      <c r="D22" s="265"/>
      <c r="E22" s="320">
        <f t="shared" si="0"/>
        <v>0</v>
      </c>
    </row>
    <row r="23" spans="1:5" s="221" customFormat="1" ht="12" customHeight="1" x14ac:dyDescent="0.2">
      <c r="A23" s="214" t="s">
        <v>71</v>
      </c>
      <c r="B23" s="6" t="s">
        <v>299</v>
      </c>
      <c r="C23" s="111"/>
      <c r="D23" s="265"/>
      <c r="E23" s="320">
        <f t="shared" si="0"/>
        <v>0</v>
      </c>
    </row>
    <row r="24" spans="1:5" s="221" customFormat="1" ht="12" customHeight="1" thickBot="1" x14ac:dyDescent="0.25">
      <c r="A24" s="214" t="s">
        <v>72</v>
      </c>
      <c r="B24" s="6" t="s">
        <v>406</v>
      </c>
      <c r="C24" s="111"/>
      <c r="D24" s="265"/>
      <c r="E24" s="320">
        <f t="shared" si="0"/>
        <v>0</v>
      </c>
    </row>
    <row r="25" spans="1:5" s="221" customFormat="1" ht="12" customHeight="1" thickBot="1" x14ac:dyDescent="0.25">
      <c r="A25" s="80" t="s">
        <v>9</v>
      </c>
      <c r="B25" s="61" t="s">
        <v>99</v>
      </c>
      <c r="C25" s="298"/>
      <c r="D25" s="300"/>
      <c r="E25" s="148">
        <f t="shared" si="0"/>
        <v>0</v>
      </c>
    </row>
    <row r="26" spans="1:5" s="221" customFormat="1" ht="12" customHeight="1" thickBot="1" x14ac:dyDescent="0.25">
      <c r="A26" s="80" t="s">
        <v>10</v>
      </c>
      <c r="B26" s="61" t="s">
        <v>300</v>
      </c>
      <c r="C26" s="114">
        <f>+C27+C28</f>
        <v>0</v>
      </c>
      <c r="D26" s="267">
        <f>+D27+D28</f>
        <v>0</v>
      </c>
      <c r="E26" s="148">
        <f>+E27+E28+E29</f>
        <v>0</v>
      </c>
    </row>
    <row r="27" spans="1:5" s="221" customFormat="1" ht="12" customHeight="1" x14ac:dyDescent="0.2">
      <c r="A27" s="215" t="s">
        <v>160</v>
      </c>
      <c r="B27" s="216" t="s">
        <v>298</v>
      </c>
      <c r="C27" s="273"/>
      <c r="D27" s="63"/>
      <c r="E27" s="322">
        <f>C27+D27</f>
        <v>0</v>
      </c>
    </row>
    <row r="28" spans="1:5" s="221" customFormat="1" ht="12" customHeight="1" x14ac:dyDescent="0.2">
      <c r="A28" s="215" t="s">
        <v>161</v>
      </c>
      <c r="B28" s="217" t="s">
        <v>301</v>
      </c>
      <c r="C28" s="115"/>
      <c r="D28" s="268"/>
      <c r="E28" s="320">
        <f>C28+D28</f>
        <v>0</v>
      </c>
    </row>
    <row r="29" spans="1:5" s="221" customFormat="1" ht="12" customHeight="1" thickBot="1" x14ac:dyDescent="0.25">
      <c r="A29" s="214" t="s">
        <v>162</v>
      </c>
      <c r="B29" s="66" t="s">
        <v>407</v>
      </c>
      <c r="C29" s="52"/>
      <c r="D29" s="302"/>
      <c r="E29" s="330">
        <f>C29+D29</f>
        <v>0</v>
      </c>
    </row>
    <row r="30" spans="1:5" s="221" customFormat="1" ht="12" customHeight="1" thickBot="1" x14ac:dyDescent="0.25">
      <c r="A30" s="80" t="s">
        <v>11</v>
      </c>
      <c r="B30" s="61" t="s">
        <v>302</v>
      </c>
      <c r="C30" s="114">
        <f>+C31+C32+C33</f>
        <v>0</v>
      </c>
      <c r="D30" s="267">
        <f>+D31+D32+D33</f>
        <v>0</v>
      </c>
      <c r="E30" s="334">
        <f>C30+D30</f>
        <v>0</v>
      </c>
    </row>
    <row r="31" spans="1:5" s="221" customFormat="1" ht="12" customHeight="1" x14ac:dyDescent="0.2">
      <c r="A31" s="215" t="s">
        <v>56</v>
      </c>
      <c r="B31" s="216" t="s">
        <v>183</v>
      </c>
      <c r="C31" s="273"/>
      <c r="D31" s="63"/>
      <c r="E31" s="335">
        <f>+E32+E33+E34</f>
        <v>0</v>
      </c>
    </row>
    <row r="32" spans="1:5" s="221" customFormat="1" ht="12" customHeight="1" x14ac:dyDescent="0.2">
      <c r="A32" s="215" t="s">
        <v>57</v>
      </c>
      <c r="B32" s="217" t="s">
        <v>184</v>
      </c>
      <c r="C32" s="115"/>
      <c r="D32" s="268"/>
      <c r="E32" s="322">
        <f>C32+D32</f>
        <v>0</v>
      </c>
    </row>
    <row r="33" spans="1:5" s="221" customFormat="1" ht="12" customHeight="1" thickBot="1" x14ac:dyDescent="0.25">
      <c r="A33" s="214" t="s">
        <v>58</v>
      </c>
      <c r="B33" s="66" t="s">
        <v>185</v>
      </c>
      <c r="C33" s="52"/>
      <c r="D33" s="302"/>
      <c r="E33" s="317">
        <f>C33+D33</f>
        <v>0</v>
      </c>
    </row>
    <row r="34" spans="1:5" s="153" customFormat="1" ht="12" customHeight="1" thickBot="1" x14ac:dyDescent="0.25">
      <c r="A34" s="80" t="s">
        <v>12</v>
      </c>
      <c r="B34" s="61" t="s">
        <v>271</v>
      </c>
      <c r="C34" s="298"/>
      <c r="D34" s="300"/>
      <c r="E34" s="336">
        <f>C34+D34</f>
        <v>0</v>
      </c>
    </row>
    <row r="35" spans="1:5" s="153" customFormat="1" ht="12" customHeight="1" thickBot="1" x14ac:dyDescent="0.25">
      <c r="A35" s="80" t="s">
        <v>13</v>
      </c>
      <c r="B35" s="61" t="s">
        <v>303</v>
      </c>
      <c r="C35" s="298"/>
      <c r="D35" s="300"/>
      <c r="E35" s="148">
        <f>C35+D35</f>
        <v>0</v>
      </c>
    </row>
    <row r="36" spans="1:5" s="153" customFormat="1" ht="12" customHeight="1" thickBot="1" x14ac:dyDescent="0.25">
      <c r="A36" s="78" t="s">
        <v>14</v>
      </c>
      <c r="B36" s="61" t="s">
        <v>408</v>
      </c>
      <c r="C36" s="114">
        <f>+C8+C20+C25+C26+C30+C34+C35</f>
        <v>0</v>
      </c>
      <c r="D36" s="267">
        <f>+D8+D20+D25+D26+D30+D34+D35</f>
        <v>0</v>
      </c>
      <c r="E36" s="148">
        <f>C36+D36</f>
        <v>0</v>
      </c>
    </row>
    <row r="37" spans="1:5" s="153" customFormat="1" ht="12" customHeight="1" thickBot="1" x14ac:dyDescent="0.25">
      <c r="A37" s="91" t="s">
        <v>15</v>
      </c>
      <c r="B37" s="61" t="s">
        <v>305</v>
      </c>
      <c r="C37" s="114">
        <f>+C38+C39+C40</f>
        <v>0</v>
      </c>
      <c r="D37" s="267">
        <f>+D38+D39+D40</f>
        <v>0</v>
      </c>
      <c r="E37" s="148">
        <f>+E8+E20+E25+E26+E31+E35+E36</f>
        <v>0</v>
      </c>
    </row>
    <row r="38" spans="1:5" s="153" customFormat="1" ht="12" customHeight="1" x14ac:dyDescent="0.2">
      <c r="A38" s="215" t="s">
        <v>306</v>
      </c>
      <c r="B38" s="216" t="s">
        <v>133</v>
      </c>
      <c r="C38" s="273"/>
      <c r="D38" s="63"/>
      <c r="E38" s="335">
        <f>+E39+E40+E41</f>
        <v>0</v>
      </c>
    </row>
    <row r="39" spans="1:5" s="153" customFormat="1" ht="12" customHeight="1" x14ac:dyDescent="0.2">
      <c r="A39" s="215" t="s">
        <v>307</v>
      </c>
      <c r="B39" s="217" t="s">
        <v>2</v>
      </c>
      <c r="C39" s="115"/>
      <c r="D39" s="268"/>
      <c r="E39" s="322">
        <f>C39+D39</f>
        <v>0</v>
      </c>
    </row>
    <row r="40" spans="1:5" s="221" customFormat="1" ht="12" customHeight="1" thickBot="1" x14ac:dyDescent="0.25">
      <c r="A40" s="214" t="s">
        <v>308</v>
      </c>
      <c r="B40" s="66" t="s">
        <v>309</v>
      </c>
      <c r="C40" s="52"/>
      <c r="D40" s="302"/>
      <c r="E40" s="317">
        <f>C40+D40</f>
        <v>0</v>
      </c>
    </row>
    <row r="41" spans="1:5" s="221" customFormat="1" ht="15" customHeight="1" thickBot="1" x14ac:dyDescent="0.25">
      <c r="A41" s="91" t="s">
        <v>16</v>
      </c>
      <c r="B41" s="92" t="s">
        <v>310</v>
      </c>
      <c r="C41" s="299">
        <f>+C36+C37</f>
        <v>0</v>
      </c>
      <c r="D41" s="296">
        <f>+D36+D37</f>
        <v>0</v>
      </c>
      <c r="E41" s="336">
        <f>C41+D41</f>
        <v>0</v>
      </c>
    </row>
    <row r="42" spans="1:5" s="221" customFormat="1" ht="15" customHeight="1" x14ac:dyDescent="0.2">
      <c r="A42" s="93"/>
      <c r="B42" s="94"/>
      <c r="C42" s="149"/>
    </row>
    <row r="43" spans="1:5" ht="13.5" thickBot="1" x14ac:dyDescent="0.25">
      <c r="A43" s="95"/>
      <c r="B43" s="96"/>
      <c r="C43" s="150"/>
    </row>
    <row r="44" spans="1:5" s="220" customFormat="1" ht="16.5" customHeight="1" thickBot="1" x14ac:dyDescent="0.25">
      <c r="A44" s="366" t="s">
        <v>40</v>
      </c>
      <c r="B44" s="367"/>
      <c r="C44" s="367"/>
      <c r="D44" s="367"/>
      <c r="E44" s="368"/>
    </row>
    <row r="45" spans="1:5" s="222" customFormat="1" ht="12" customHeight="1" thickBot="1" x14ac:dyDescent="0.25">
      <c r="A45" s="80" t="s">
        <v>7</v>
      </c>
      <c r="B45" s="61" t="s">
        <v>311</v>
      </c>
      <c r="C45" s="114">
        <f>SUM(C46:C50)</f>
        <v>0</v>
      </c>
      <c r="D45" s="267">
        <f>SUM(D46:D50)</f>
        <v>0</v>
      </c>
      <c r="E45" s="148">
        <f>SUM(E46:E50)</f>
        <v>0</v>
      </c>
    </row>
    <row r="46" spans="1:5" ht="12" customHeight="1" x14ac:dyDescent="0.2">
      <c r="A46" s="214" t="s">
        <v>63</v>
      </c>
      <c r="B46" s="7" t="s">
        <v>36</v>
      </c>
      <c r="C46" s="273"/>
      <c r="D46" s="63"/>
      <c r="E46" s="322">
        <f>C46+D46</f>
        <v>0</v>
      </c>
    </row>
    <row r="47" spans="1:5" ht="12" customHeight="1" x14ac:dyDescent="0.2">
      <c r="A47" s="214" t="s">
        <v>64</v>
      </c>
      <c r="B47" s="6" t="s">
        <v>108</v>
      </c>
      <c r="C47" s="51"/>
      <c r="D47" s="64"/>
      <c r="E47" s="318">
        <f>C47+D47</f>
        <v>0</v>
      </c>
    </row>
    <row r="48" spans="1:5" ht="12" customHeight="1" x14ac:dyDescent="0.2">
      <c r="A48" s="214" t="s">
        <v>65</v>
      </c>
      <c r="B48" s="6" t="s">
        <v>82</v>
      </c>
      <c r="C48" s="51"/>
      <c r="D48" s="64"/>
      <c r="E48" s="318">
        <f>C48+D48</f>
        <v>0</v>
      </c>
    </row>
    <row r="49" spans="1:5" ht="12" customHeight="1" x14ac:dyDescent="0.2">
      <c r="A49" s="214" t="s">
        <v>66</v>
      </c>
      <c r="B49" s="6" t="s">
        <v>109</v>
      </c>
      <c r="C49" s="51"/>
      <c r="D49" s="64"/>
      <c r="E49" s="318">
        <f>C49+D49</f>
        <v>0</v>
      </c>
    </row>
    <row r="50" spans="1:5" ht="12" customHeight="1" thickBot="1" x14ac:dyDescent="0.25">
      <c r="A50" s="214" t="s">
        <v>83</v>
      </c>
      <c r="B50" s="6" t="s">
        <v>110</v>
      </c>
      <c r="C50" s="51"/>
      <c r="D50" s="64"/>
      <c r="E50" s="318">
        <f>C50+D50</f>
        <v>0</v>
      </c>
    </row>
    <row r="51" spans="1:5" ht="12" customHeight="1" thickBot="1" x14ac:dyDescent="0.25">
      <c r="A51" s="80" t="s">
        <v>8</v>
      </c>
      <c r="B51" s="61" t="s">
        <v>312</v>
      </c>
      <c r="C51" s="114">
        <f>SUM(C52:C54)</f>
        <v>0</v>
      </c>
      <c r="D51" s="267">
        <f>SUM(D52:D54)</f>
        <v>0</v>
      </c>
      <c r="E51" s="148">
        <f>SUM(E52:E54)</f>
        <v>0</v>
      </c>
    </row>
    <row r="52" spans="1:5" s="222" customFormat="1" ht="12" customHeight="1" x14ac:dyDescent="0.2">
      <c r="A52" s="214" t="s">
        <v>69</v>
      </c>
      <c r="B52" s="7" t="s">
        <v>126</v>
      </c>
      <c r="C52" s="273"/>
      <c r="D52" s="63"/>
      <c r="E52" s="322">
        <f>C52+D52</f>
        <v>0</v>
      </c>
    </row>
    <row r="53" spans="1:5" ht="12" customHeight="1" x14ac:dyDescent="0.2">
      <c r="A53" s="214" t="s">
        <v>70</v>
      </c>
      <c r="B53" s="6" t="s">
        <v>112</v>
      </c>
      <c r="C53" s="51"/>
      <c r="D53" s="64"/>
      <c r="E53" s="318">
        <f>C53+D53</f>
        <v>0</v>
      </c>
    </row>
    <row r="54" spans="1:5" ht="12" customHeight="1" x14ac:dyDescent="0.2">
      <c r="A54" s="214" t="s">
        <v>71</v>
      </c>
      <c r="B54" s="6" t="s">
        <v>41</v>
      </c>
      <c r="C54" s="51"/>
      <c r="D54" s="64"/>
      <c r="E54" s="318">
        <f>C54+D54</f>
        <v>0</v>
      </c>
    </row>
    <row r="55" spans="1:5" ht="12" customHeight="1" thickBot="1" x14ac:dyDescent="0.25">
      <c r="A55" s="214" t="s">
        <v>72</v>
      </c>
      <c r="B55" s="6" t="s">
        <v>405</v>
      </c>
      <c r="C55" s="51"/>
      <c r="D55" s="64"/>
      <c r="E55" s="318">
        <f>C55+D55</f>
        <v>0</v>
      </c>
    </row>
    <row r="56" spans="1:5" ht="15" customHeight="1" thickBot="1" x14ac:dyDescent="0.25">
      <c r="A56" s="80" t="s">
        <v>9</v>
      </c>
      <c r="B56" s="61" t="s">
        <v>4</v>
      </c>
      <c r="C56" s="298"/>
      <c r="D56" s="300"/>
      <c r="E56" s="148">
        <f>C56+D56</f>
        <v>0</v>
      </c>
    </row>
    <row r="57" spans="1:5" ht="13.5" thickBot="1" x14ac:dyDescent="0.25">
      <c r="A57" s="80" t="s">
        <v>10</v>
      </c>
      <c r="B57" s="97" t="s">
        <v>409</v>
      </c>
      <c r="C57" s="299">
        <f>+C45+C51+C56</f>
        <v>0</v>
      </c>
      <c r="D57" s="296">
        <f>+D45+D51+D56</f>
        <v>0</v>
      </c>
      <c r="E57" s="151">
        <f>+E45+E51+E56</f>
        <v>0</v>
      </c>
    </row>
    <row r="58" spans="1:5" ht="15" customHeight="1" thickBot="1" x14ac:dyDescent="0.25">
      <c r="C58" s="152"/>
      <c r="E58" s="152"/>
    </row>
    <row r="59" spans="1:5" ht="14.25" customHeight="1" thickBot="1" x14ac:dyDescent="0.25">
      <c r="A59" s="100" t="s">
        <v>400</v>
      </c>
      <c r="B59" s="101"/>
      <c r="C59" s="294"/>
      <c r="D59" s="294"/>
      <c r="E59" s="310">
        <f>C59+D59</f>
        <v>0</v>
      </c>
    </row>
    <row r="60" spans="1:5" ht="13.5" thickBot="1" x14ac:dyDescent="0.25">
      <c r="A60" s="100" t="s">
        <v>123</v>
      </c>
      <c r="B60" s="101"/>
      <c r="C60" s="294"/>
      <c r="D60" s="294"/>
      <c r="E60" s="310">
        <f>C60+D60</f>
        <v>0</v>
      </c>
    </row>
  </sheetData>
  <sheetProtection formatCells="0"/>
  <mergeCells count="4">
    <mergeCell ref="B2:D2"/>
    <mergeCell ref="B3:D3"/>
    <mergeCell ref="A7:E7"/>
    <mergeCell ref="A44:E44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BE642-F498-46ED-AF69-DE595F8C3A80}">
  <dimension ref="A1"/>
  <sheetViews>
    <sheetView workbookViewId="0">
      <selection activeCell="Q38" sqref="Q38"/>
    </sheetView>
  </sheetViews>
  <sheetFormatPr defaultRowHeight="12.75" x14ac:dyDescent="0.2"/>
  <sheetData/>
  <phoneticPr fontId="25" type="noConversion"/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0E2EA-EDBA-4DBC-8B83-6BE79393A59F}">
  <dimension ref="A1"/>
  <sheetViews>
    <sheetView workbookViewId="0"/>
  </sheetViews>
  <sheetFormatPr defaultRowHeight="12.75" x14ac:dyDescent="0.2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24</vt:i4>
      </vt:variant>
      <vt:variant>
        <vt:lpstr>Névvel ellátott tartományok</vt:lpstr>
      </vt:variant>
      <vt:variant>
        <vt:i4>16</vt:i4>
      </vt:variant>
    </vt:vector>
  </HeadingPairs>
  <TitlesOfParts>
    <vt:vector size="40" baseType="lpstr">
      <vt:lpstr>ÖSSZEFÜGGÉSEK</vt:lpstr>
      <vt:lpstr>1.1.sz.mell.</vt:lpstr>
      <vt:lpstr>1.2.sz.mell.</vt:lpstr>
      <vt:lpstr>1.3.sz.mell.</vt:lpstr>
      <vt:lpstr>1.4.sz.mell.</vt:lpstr>
      <vt:lpstr>2.1.sz.mell  </vt:lpstr>
      <vt:lpstr>2.2.sz.mell  </vt:lpstr>
      <vt:lpstr>ELLENŐRZÉS-1.sz.2.a.sz.2.b.sz.</vt:lpstr>
      <vt:lpstr>3.sz.mell.</vt:lpstr>
      <vt:lpstr>4.sz.mell.</vt:lpstr>
      <vt:lpstr>5.1. sz. mell</vt:lpstr>
      <vt:lpstr>5.1.1. sz. mell</vt:lpstr>
      <vt:lpstr>5.1.2. sz. mell</vt:lpstr>
      <vt:lpstr>5.1.3. sz. mell</vt:lpstr>
      <vt:lpstr>5.2. sz. mell</vt:lpstr>
      <vt:lpstr>5.2.1. sz. mell</vt:lpstr>
      <vt:lpstr>5.2.2. sz. mell</vt:lpstr>
      <vt:lpstr>5.2.3. sz. mell</vt:lpstr>
      <vt:lpstr>5.3. sz. mell</vt:lpstr>
      <vt:lpstr>5.3.1. sz. mell</vt:lpstr>
      <vt:lpstr>5.3.2. sz. mell</vt:lpstr>
      <vt:lpstr>5.3.3. sz. mell</vt:lpstr>
      <vt:lpstr>Munka1</vt:lpstr>
      <vt:lpstr>Munka2</vt:lpstr>
      <vt:lpstr>'5.1. sz. mell'!Nyomtatási_cím</vt:lpstr>
      <vt:lpstr>'5.1.1. sz. mell'!Nyomtatási_cím</vt:lpstr>
      <vt:lpstr>'5.1.2. sz. mell'!Nyomtatási_cím</vt:lpstr>
      <vt:lpstr>'5.1.3. sz. mell'!Nyomtatási_cím</vt:lpstr>
      <vt:lpstr>'5.2. sz. mell'!Nyomtatási_cím</vt:lpstr>
      <vt:lpstr>'5.2.1. sz. mell'!Nyomtatási_cím</vt:lpstr>
      <vt:lpstr>'5.2.2. sz. mell'!Nyomtatási_cím</vt:lpstr>
      <vt:lpstr>'5.2.3. sz. mell'!Nyomtatási_cím</vt:lpstr>
      <vt:lpstr>'5.3. sz. mell'!Nyomtatási_cím</vt:lpstr>
      <vt:lpstr>'5.3.1. sz. mell'!Nyomtatási_cím</vt:lpstr>
      <vt:lpstr>'5.3.2. sz. mell'!Nyomtatási_cím</vt:lpstr>
      <vt:lpstr>'5.3.3. sz. mell'!Nyomtatási_cím</vt:lpstr>
      <vt:lpstr>'1.1.sz.mell.'!Nyomtatási_terület</vt:lpstr>
      <vt:lpstr>'1.2.sz.mell.'!Nyomtatási_terület</vt:lpstr>
      <vt:lpstr>'1.3.sz.mell.'!Nyomtatási_terület</vt:lpstr>
      <vt:lpstr>'1.4.sz.mell.'!Nyomtatási_terület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Makranczi László</dc:creator>
  <cp:lastModifiedBy>informatika</cp:lastModifiedBy>
  <cp:lastPrinted>2018-04-19T08:12:08Z</cp:lastPrinted>
  <dcterms:created xsi:type="dcterms:W3CDTF">1999-10-30T10:30:45Z</dcterms:created>
  <dcterms:modified xsi:type="dcterms:W3CDTF">2026-09-19T11:23:48Z</dcterms:modified>
</cp:coreProperties>
</file>