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lap\media\testuleti_eloterjesztesek\20180201\"/>
    </mc:Choice>
  </mc:AlternateContent>
  <xr:revisionPtr revIDLastSave="0" documentId="8_{35839CD1-2263-46C5-A3E5-ADD020835A53}" xr6:coauthVersionLast="47" xr6:coauthVersionMax="47" xr10:uidLastSave="{00000000-0000-0000-0000-000000000000}"/>
  <bookViews>
    <workbookView xWindow="-120" yWindow="-120" windowWidth="29040" windowHeight="16440" tabRatio="727" activeTab="1" xr2:uid="{35B47A98-194B-4EAC-A0B9-9D5E42977180}"/>
  </bookViews>
  <sheets>
    <sheet name="ÖSSZEFÜGGÉSEK" sheetId="75" r:id="rId1"/>
    <sheet name="1.1.sz.mell." sheetId="1" r:id="rId2"/>
    <sheet name="1.2.sz.mell." sheetId="116" r:id="rId3"/>
    <sheet name="1.3.sz.mell." sheetId="117" r:id="rId4"/>
    <sheet name="1.4.sz.mell." sheetId="118" r:id="rId5"/>
    <sheet name="2.1.sz.mell  " sheetId="73" r:id="rId6"/>
    <sheet name="2.2.sz.mell  " sheetId="61" r:id="rId7"/>
    <sheet name="ELLENŐRZÉS-1.sz.2.a.sz.2.b.sz." sheetId="76" r:id="rId8"/>
    <sheet name="3.sz.mell.  " sheetId="62" r:id="rId9"/>
    <sheet name="4.sz.mell." sheetId="77" r:id="rId10"/>
    <sheet name="5.sz.mell." sheetId="78" r:id="rId11"/>
    <sheet name="6.sz.mell." sheetId="63" r:id="rId12"/>
    <sheet name="7.sz.mell." sheetId="64" r:id="rId13"/>
    <sheet name="8. sz. mell. " sheetId="71" r:id="rId14"/>
    <sheet name="9.1. sz. mell" sheetId="3" r:id="rId15"/>
    <sheet name="9.1.1. sz. mell " sheetId="119" r:id="rId16"/>
    <sheet name="9.1.2. sz. mell " sheetId="120" r:id="rId17"/>
    <sheet name="9.1.3. sz. mell" sheetId="121" r:id="rId18"/>
    <sheet name="9.2. sz. mell" sheetId="79" r:id="rId19"/>
    <sheet name="9.2.1. sz. mell" sheetId="122" r:id="rId20"/>
    <sheet name="9.2.2. sz.  mell" sheetId="123" r:id="rId21"/>
    <sheet name="9.2.3. sz. mell" sheetId="124" r:id="rId22"/>
    <sheet name="9.3. sz. mell" sheetId="105" r:id="rId23"/>
    <sheet name="9.3.1. sz. mell" sheetId="125" r:id="rId24"/>
    <sheet name="9.3.2. sz. mell" sheetId="126" r:id="rId25"/>
    <sheet name="9.3.3. sz. mell" sheetId="127" r:id="rId26"/>
    <sheet name="10.sz.mell" sheetId="89" r:id="rId27"/>
    <sheet name="1. sz tájékoztató t." sheetId="87" r:id="rId28"/>
    <sheet name="2. sz tájékoztató t" sheetId="66" r:id="rId29"/>
    <sheet name="3.sz tájékoztató t." sheetId="24" r:id="rId30"/>
    <sheet name="4.sz tájékoztató t." sheetId="70" r:id="rId31"/>
    <sheet name="5. sz tájékoztató t." sheetId="128" r:id="rId32"/>
    <sheet name="6.sz.tájékoztató t." sheetId="94" r:id="rId33"/>
  </sheets>
  <externalReferences>
    <externalReference r:id="rId34"/>
  </externalReferences>
  <definedNames>
    <definedName name="_xlnm.Print_Titles" localSheetId="14">'9.1. sz. mell'!$1:$6</definedName>
    <definedName name="_xlnm.Print_Titles" localSheetId="15">'9.1.1. sz. mell '!$1:$6</definedName>
    <definedName name="_xlnm.Print_Titles" localSheetId="16">'9.1.2. sz. mell '!$1:$6</definedName>
    <definedName name="_xlnm.Print_Titles" localSheetId="17">'9.1.3. sz. mell'!$1:$6</definedName>
    <definedName name="_xlnm.Print_Titles" localSheetId="18">'9.2. sz. mell'!$1:$6</definedName>
    <definedName name="_xlnm.Print_Titles" localSheetId="19">'9.2.1. sz. mell'!$1:$6</definedName>
    <definedName name="_xlnm.Print_Titles" localSheetId="20">'9.2.2. sz.  mell'!$1:$6</definedName>
    <definedName name="_xlnm.Print_Titles" localSheetId="21">'9.2.3. sz. mell'!$1:$6</definedName>
    <definedName name="_xlnm.Print_Titles" localSheetId="22">'9.3. sz. mell'!$1:$6</definedName>
    <definedName name="_xlnm.Print_Titles" localSheetId="23">'9.3.1. sz. mell'!$1:$6</definedName>
    <definedName name="_xlnm.Print_Titles" localSheetId="24">'9.3.2. sz. mell'!$1:$6</definedName>
    <definedName name="_xlnm.Print_Titles" localSheetId="25">'9.3.3. sz. mell'!$1:$6</definedName>
    <definedName name="_xlnm.Print_Area" localSheetId="27">'1. sz tájékoztató t.'!$A$1:$E$147</definedName>
    <definedName name="_xlnm.Print_Area" localSheetId="1">'1.1.sz.mell.'!$A$1:$C$159</definedName>
    <definedName name="_xlnm.Print_Area" localSheetId="2">'1.2.sz.mell.'!$A$1:$C$159</definedName>
    <definedName name="_xlnm.Print_Area" localSheetId="3">'1.3.sz.mell.'!$A$1:$C$159</definedName>
    <definedName name="_xlnm.Print_Area" localSheetId="4">'1.4.sz.mell.'!$A$1:$C$159</definedName>
    <definedName name="_xlnm.Print_Area" localSheetId="31">'5. sz tájékoztató t.'!$A$1:$E$37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28" l="1"/>
  <c r="E20" i="128" s="1"/>
  <c r="E22" i="128" s="1"/>
  <c r="C30" i="94"/>
  <c r="D2" i="94"/>
  <c r="C93" i="87"/>
  <c r="C29" i="3"/>
  <c r="F5" i="64"/>
  <c r="D70" i="71"/>
  <c r="C70" i="71"/>
  <c r="B70" i="71"/>
  <c r="E69" i="71"/>
  <c r="E68" i="71"/>
  <c r="E67" i="71"/>
  <c r="E66" i="71"/>
  <c r="E65" i="71"/>
  <c r="E64" i="71"/>
  <c r="E63" i="71"/>
  <c r="E70" i="71"/>
  <c r="B62" i="71"/>
  <c r="D60" i="71"/>
  <c r="C60" i="71"/>
  <c r="B60" i="71"/>
  <c r="E59" i="71"/>
  <c r="E58" i="71"/>
  <c r="E57" i="71"/>
  <c r="E56" i="71"/>
  <c r="E55" i="71"/>
  <c r="E54" i="71"/>
  <c r="E53" i="71"/>
  <c r="E60" i="71" s="1"/>
  <c r="D62" i="71"/>
  <c r="C62" i="71"/>
  <c r="C1" i="121"/>
  <c r="C1" i="3"/>
  <c r="C1" i="120"/>
  <c r="C1" i="119"/>
  <c r="C18" i="61"/>
  <c r="C2" i="116"/>
  <c r="C2" i="117"/>
  <c r="C90" i="1"/>
  <c r="C157" i="1"/>
  <c r="C8" i="128"/>
  <c r="C20" i="128" s="1"/>
  <c r="C22" i="128" s="1"/>
  <c r="E26" i="87"/>
  <c r="D26" i="87"/>
  <c r="C26" i="87"/>
  <c r="C29" i="121"/>
  <c r="C29" i="120"/>
  <c r="C29" i="119"/>
  <c r="C26" i="118"/>
  <c r="C26" i="117"/>
  <c r="C26" i="116"/>
  <c r="C26" i="1"/>
  <c r="F3" i="64"/>
  <c r="C3" i="1"/>
  <c r="E3" i="63"/>
  <c r="E3" i="64"/>
  <c r="C18" i="73"/>
  <c r="C30" i="73" s="1"/>
  <c r="C146" i="121"/>
  <c r="C140" i="121"/>
  <c r="C146" i="120"/>
  <c r="C140" i="120"/>
  <c r="C146" i="119"/>
  <c r="C140" i="119"/>
  <c r="C140" i="3"/>
  <c r="E3" i="128"/>
  <c r="E26" i="128" s="1"/>
  <c r="C3" i="128"/>
  <c r="C26" i="128"/>
  <c r="D3" i="128"/>
  <c r="D26" i="128" s="1"/>
  <c r="C33" i="128"/>
  <c r="C35" i="128" s="1"/>
  <c r="D8" i="128"/>
  <c r="D20" i="128"/>
  <c r="D22" i="128"/>
  <c r="C51" i="127"/>
  <c r="C45" i="127"/>
  <c r="C57" i="127" s="1"/>
  <c r="C51" i="126"/>
  <c r="C45" i="126"/>
  <c r="C57" i="126"/>
  <c r="C51" i="125"/>
  <c r="C45" i="125"/>
  <c r="C57" i="125" s="1"/>
  <c r="C51" i="105"/>
  <c r="C45" i="105"/>
  <c r="C52" i="124"/>
  <c r="C46" i="124"/>
  <c r="C58" i="124"/>
  <c r="C52" i="123"/>
  <c r="C46" i="123"/>
  <c r="C58" i="123" s="1"/>
  <c r="C52" i="122"/>
  <c r="C46" i="122"/>
  <c r="C58" i="122"/>
  <c r="D93" i="87"/>
  <c r="E93" i="87"/>
  <c r="D114" i="87"/>
  <c r="E114" i="87"/>
  <c r="D129" i="87"/>
  <c r="D153" i="87" s="1"/>
  <c r="E129" i="87"/>
  <c r="D133" i="87"/>
  <c r="E133" i="87"/>
  <c r="D140" i="87"/>
  <c r="E140" i="87"/>
  <c r="E153" i="87" s="1"/>
  <c r="D145" i="87"/>
  <c r="E145" i="87"/>
  <c r="C145" i="87"/>
  <c r="C140" i="87"/>
  <c r="C133" i="87"/>
  <c r="C129" i="87"/>
  <c r="C153" i="87" s="1"/>
  <c r="C154" i="87" s="1"/>
  <c r="C114" i="87"/>
  <c r="D5" i="87"/>
  <c r="E5" i="87"/>
  <c r="D12" i="87"/>
  <c r="E12" i="87"/>
  <c r="D19" i="87"/>
  <c r="E19" i="87"/>
  <c r="D34" i="87"/>
  <c r="E34" i="87"/>
  <c r="D46" i="87"/>
  <c r="E46" i="87"/>
  <c r="D52" i="87"/>
  <c r="E52" i="87"/>
  <c r="D57" i="87"/>
  <c r="E57" i="87"/>
  <c r="D63" i="87"/>
  <c r="D86" i="87" s="1"/>
  <c r="E63" i="87"/>
  <c r="E86" i="87" s="1"/>
  <c r="E87" i="87" s="1"/>
  <c r="D67" i="87"/>
  <c r="E67" i="87"/>
  <c r="D72" i="87"/>
  <c r="E72" i="87"/>
  <c r="D75" i="87"/>
  <c r="E75" i="87"/>
  <c r="D79" i="87"/>
  <c r="E79" i="87"/>
  <c r="C79" i="87"/>
  <c r="C75" i="87"/>
  <c r="C72" i="87"/>
  <c r="C67" i="87"/>
  <c r="C63" i="87"/>
  <c r="C86" i="87" s="1"/>
  <c r="C87" i="87" s="1"/>
  <c r="C57" i="87"/>
  <c r="C52" i="87"/>
  <c r="C46" i="87"/>
  <c r="C34" i="87"/>
  <c r="C19" i="87"/>
  <c r="C12" i="87"/>
  <c r="C5" i="87"/>
  <c r="C1" i="127"/>
  <c r="C1" i="126"/>
  <c r="C1" i="125"/>
  <c r="C37" i="127"/>
  <c r="C30" i="127"/>
  <c r="C26" i="127"/>
  <c r="C20" i="127"/>
  <c r="C8" i="127"/>
  <c r="C36" i="127"/>
  <c r="C41" i="127" s="1"/>
  <c r="C37" i="126"/>
  <c r="C30" i="126"/>
  <c r="C26" i="126"/>
  <c r="C20" i="126"/>
  <c r="C36" i="126" s="1"/>
  <c r="C41" i="126" s="1"/>
  <c r="C8" i="126"/>
  <c r="C37" i="125"/>
  <c r="C30" i="125"/>
  <c r="C26" i="125"/>
  <c r="C20" i="125"/>
  <c r="C8" i="125"/>
  <c r="C36" i="125" s="1"/>
  <c r="C41" i="125" s="1"/>
  <c r="C1" i="124"/>
  <c r="C1" i="123"/>
  <c r="C1" i="122"/>
  <c r="C38" i="124"/>
  <c r="C31" i="124"/>
  <c r="C26" i="124"/>
  <c r="C20" i="124"/>
  <c r="C8" i="124"/>
  <c r="C37" i="124"/>
  <c r="C42" i="124" s="1"/>
  <c r="C38" i="123"/>
  <c r="C31" i="123"/>
  <c r="C26" i="123"/>
  <c r="C20" i="123"/>
  <c r="C37" i="123" s="1"/>
  <c r="C42" i="123" s="1"/>
  <c r="C8" i="123"/>
  <c r="C38" i="122"/>
  <c r="C31" i="122"/>
  <c r="C26" i="122"/>
  <c r="C20" i="122"/>
  <c r="C8" i="122"/>
  <c r="C37" i="122" s="1"/>
  <c r="C42" i="122" s="1"/>
  <c r="C133" i="121"/>
  <c r="C154" i="121" s="1"/>
  <c r="C155" i="121" s="1"/>
  <c r="C129" i="121"/>
  <c r="C114" i="121"/>
  <c r="C93" i="121"/>
  <c r="C128" i="121"/>
  <c r="C82" i="121"/>
  <c r="C78" i="121"/>
  <c r="C75" i="121"/>
  <c r="C70" i="121"/>
  <c r="C66" i="121"/>
  <c r="C89" i="121" s="1"/>
  <c r="C60" i="121"/>
  <c r="C55" i="121"/>
  <c r="C49" i="121"/>
  <c r="C37" i="121"/>
  <c r="C22" i="121"/>
  <c r="C15" i="121"/>
  <c r="C8" i="121"/>
  <c r="C65" i="121" s="1"/>
  <c r="C133" i="120"/>
  <c r="C129" i="120"/>
  <c r="C154" i="120" s="1"/>
  <c r="C114" i="120"/>
  <c r="C93" i="120"/>
  <c r="C128" i="120" s="1"/>
  <c r="C155" i="120" s="1"/>
  <c r="C82" i="120"/>
  <c r="C78" i="120"/>
  <c r="C75" i="120"/>
  <c r="C70" i="120"/>
  <c r="C66" i="120"/>
  <c r="C89" i="120" s="1"/>
  <c r="C60" i="120"/>
  <c r="C55" i="120"/>
  <c r="C49" i="120"/>
  <c r="C37" i="120"/>
  <c r="C22" i="120"/>
  <c r="C15" i="120"/>
  <c r="C8" i="120"/>
  <c r="C65" i="120"/>
  <c r="C90" i="120" s="1"/>
  <c r="C133" i="119"/>
  <c r="C129" i="119"/>
  <c r="C154" i="119" s="1"/>
  <c r="C114" i="119"/>
  <c r="C93" i="119"/>
  <c r="C128" i="119" s="1"/>
  <c r="C155" i="119" s="1"/>
  <c r="C82" i="119"/>
  <c r="C78" i="119"/>
  <c r="C75" i="119"/>
  <c r="C70" i="119"/>
  <c r="C66" i="119"/>
  <c r="C89" i="119" s="1"/>
  <c r="C90" i="119" s="1"/>
  <c r="C60" i="119"/>
  <c r="C55" i="119"/>
  <c r="C49" i="119"/>
  <c r="C37" i="119"/>
  <c r="C22" i="119"/>
  <c r="C15" i="119"/>
  <c r="C8" i="119"/>
  <c r="C4" i="73"/>
  <c r="E4" i="61"/>
  <c r="C145" i="118"/>
  <c r="C140" i="118"/>
  <c r="C133" i="118"/>
  <c r="C129" i="118"/>
  <c r="C153" i="118" s="1"/>
  <c r="C114" i="118"/>
  <c r="C128" i="118" s="1"/>
  <c r="C93" i="118"/>
  <c r="C79" i="118"/>
  <c r="C75" i="118"/>
  <c r="C72" i="118"/>
  <c r="C67" i="118"/>
  <c r="C63" i="118"/>
  <c r="C86" i="118" s="1"/>
  <c r="C57" i="118"/>
  <c r="C52" i="118"/>
  <c r="C46" i="118"/>
  <c r="C34" i="118"/>
  <c r="C19" i="118"/>
  <c r="C12" i="118"/>
  <c r="C5" i="118"/>
  <c r="C62" i="118" s="1"/>
  <c r="C3" i="118"/>
  <c r="C91" i="118" s="1"/>
  <c r="C145" i="117"/>
  <c r="C140" i="117"/>
  <c r="C133" i="117"/>
  <c r="C129" i="117"/>
  <c r="C153" i="117"/>
  <c r="C114" i="117"/>
  <c r="C93" i="117"/>
  <c r="C128" i="117" s="1"/>
  <c r="C154" i="117" s="1"/>
  <c r="C79" i="117"/>
  <c r="C75" i="117"/>
  <c r="C72" i="117"/>
  <c r="C67" i="117"/>
  <c r="C63" i="117"/>
  <c r="C86" i="117" s="1"/>
  <c r="C159" i="117" s="1"/>
  <c r="C57" i="117"/>
  <c r="C52" i="117"/>
  <c r="C46" i="117"/>
  <c r="C34" i="117"/>
  <c r="C19" i="117"/>
  <c r="C12" i="117"/>
  <c r="C5" i="117"/>
  <c r="C62" i="117" s="1"/>
  <c r="C3" i="117"/>
  <c r="C91" i="117"/>
  <c r="C3" i="116"/>
  <c r="C91" i="116" s="1"/>
  <c r="C145" i="116"/>
  <c r="C140" i="116"/>
  <c r="C133" i="116"/>
  <c r="C129" i="116"/>
  <c r="C153" i="116" s="1"/>
  <c r="C114" i="116"/>
  <c r="C93" i="116"/>
  <c r="C128" i="116" s="1"/>
  <c r="C154" i="116" s="1"/>
  <c r="C79" i="116"/>
  <c r="C86" i="116" s="1"/>
  <c r="C159" i="116" s="1"/>
  <c r="C75" i="116"/>
  <c r="C72" i="116"/>
  <c r="C67" i="116"/>
  <c r="C63" i="116"/>
  <c r="C57" i="116"/>
  <c r="C52" i="116"/>
  <c r="C46" i="116"/>
  <c r="C34" i="116"/>
  <c r="C19" i="116"/>
  <c r="C12" i="116"/>
  <c r="C5" i="116"/>
  <c r="C26" i="79"/>
  <c r="C146" i="3"/>
  <c r="C133" i="3"/>
  <c r="C93" i="3"/>
  <c r="E29" i="73"/>
  <c r="C145" i="1"/>
  <c r="C133" i="1"/>
  <c r="C93" i="1"/>
  <c r="C128" i="1"/>
  <c r="B13" i="76" s="1"/>
  <c r="E13" i="76" s="1"/>
  <c r="A1" i="70"/>
  <c r="A1" i="24"/>
  <c r="H4" i="66"/>
  <c r="G4" i="66"/>
  <c r="F4" i="66"/>
  <c r="E4" i="66"/>
  <c r="D3" i="66"/>
  <c r="C3" i="87"/>
  <c r="C91" i="87" s="1"/>
  <c r="D3" i="87"/>
  <c r="D91" i="87"/>
  <c r="A20" i="89"/>
  <c r="C1" i="105"/>
  <c r="C1" i="79"/>
  <c r="D5" i="71"/>
  <c r="D15" i="71"/>
  <c r="D29" i="71" s="1"/>
  <c r="D39" i="71" s="1"/>
  <c r="C5" i="71"/>
  <c r="C15" i="71" s="1"/>
  <c r="C29" i="71" s="1"/>
  <c r="C39" i="71" s="1"/>
  <c r="B5" i="71"/>
  <c r="B15" i="71"/>
  <c r="B29" i="71"/>
  <c r="B39" i="71" s="1"/>
  <c r="F3" i="63"/>
  <c r="D3" i="63"/>
  <c r="D3" i="64"/>
  <c r="C4" i="62"/>
  <c r="D4" i="62"/>
  <c r="E4" i="62"/>
  <c r="A12" i="75"/>
  <c r="A11" i="76" s="1"/>
  <c r="F1" i="61"/>
  <c r="F1" i="73"/>
  <c r="A4" i="76"/>
  <c r="C37" i="105"/>
  <c r="C30" i="105"/>
  <c r="C26" i="105"/>
  <c r="C20" i="105"/>
  <c r="C8" i="105"/>
  <c r="C36" i="105"/>
  <c r="C41" i="105" s="1"/>
  <c r="H16" i="66"/>
  <c r="G16" i="66"/>
  <c r="F16" i="66"/>
  <c r="E16" i="66"/>
  <c r="D16" i="66"/>
  <c r="I16" i="66" s="1"/>
  <c r="H14" i="66"/>
  <c r="G14" i="66"/>
  <c r="F14" i="66"/>
  <c r="E14" i="66"/>
  <c r="I14" i="66" s="1"/>
  <c r="D14" i="66"/>
  <c r="H12" i="66"/>
  <c r="G12" i="66"/>
  <c r="F12" i="66"/>
  <c r="E12" i="66"/>
  <c r="I12" i="66" s="1"/>
  <c r="D12" i="66"/>
  <c r="H9" i="66"/>
  <c r="G9" i="66"/>
  <c r="F9" i="66"/>
  <c r="E9" i="66"/>
  <c r="I9" i="66" s="1"/>
  <c r="D9" i="66"/>
  <c r="H6" i="66"/>
  <c r="H18" i="66" s="1"/>
  <c r="G6" i="66"/>
  <c r="G18" i="66" s="1"/>
  <c r="F6" i="66"/>
  <c r="F18" i="66"/>
  <c r="E6" i="66"/>
  <c r="E18" i="66" s="1"/>
  <c r="D6" i="66"/>
  <c r="I6" i="66" s="1"/>
  <c r="C52" i="79"/>
  <c r="C58" i="79" s="1"/>
  <c r="C38" i="79"/>
  <c r="C31" i="79"/>
  <c r="C20" i="79"/>
  <c r="C129" i="3"/>
  <c r="C154" i="3" s="1"/>
  <c r="C114" i="3"/>
  <c r="C128" i="3" s="1"/>
  <c r="C155" i="3" s="1"/>
  <c r="C82" i="3"/>
  <c r="C78" i="3"/>
  <c r="C75" i="3"/>
  <c r="C70" i="3"/>
  <c r="C66" i="3"/>
  <c r="C89" i="3" s="1"/>
  <c r="C60" i="3"/>
  <c r="C55" i="3"/>
  <c r="C49" i="3"/>
  <c r="C37" i="3"/>
  <c r="C22" i="3"/>
  <c r="C15" i="3"/>
  <c r="C8" i="3"/>
  <c r="C65" i="3" s="1"/>
  <c r="E17" i="61"/>
  <c r="E31" i="61" s="1"/>
  <c r="C17" i="61"/>
  <c r="C32" i="61" s="1"/>
  <c r="C140" i="1"/>
  <c r="C129" i="1"/>
  <c r="C153" i="1" s="1"/>
  <c r="C114" i="1"/>
  <c r="C79" i="1"/>
  <c r="C86" i="1" s="1"/>
  <c r="C75" i="1"/>
  <c r="C72" i="1"/>
  <c r="C67" i="1"/>
  <c r="C63" i="1"/>
  <c r="C57" i="1"/>
  <c r="C52" i="1"/>
  <c r="C46" i="1"/>
  <c r="C34" i="1"/>
  <c r="C62" i="1" s="1"/>
  <c r="C19" i="1"/>
  <c r="C12" i="1"/>
  <c r="C5" i="1"/>
  <c r="E30" i="61"/>
  <c r="E18" i="73"/>
  <c r="E31" i="73" s="1"/>
  <c r="C31" i="73"/>
  <c r="C19" i="73"/>
  <c r="C29" i="73"/>
  <c r="D7" i="76" s="1"/>
  <c r="C24" i="61"/>
  <c r="C24" i="73"/>
  <c r="C46" i="79"/>
  <c r="C8" i="79"/>
  <c r="C37" i="79"/>
  <c r="E16" i="89"/>
  <c r="F16" i="89"/>
  <c r="D16" i="89"/>
  <c r="C16" i="89"/>
  <c r="G16" i="89" s="1"/>
  <c r="G15" i="89"/>
  <c r="G14" i="89"/>
  <c r="G13" i="89"/>
  <c r="G12" i="89"/>
  <c r="G11" i="89"/>
  <c r="G10" i="89"/>
  <c r="C8" i="78"/>
  <c r="C11" i="77"/>
  <c r="C11" i="62"/>
  <c r="D11" i="62"/>
  <c r="E11" i="62"/>
  <c r="F8" i="62"/>
  <c r="F9" i="62"/>
  <c r="F10" i="62"/>
  <c r="F7" i="62"/>
  <c r="F11" i="62" s="1"/>
  <c r="F6" i="62"/>
  <c r="I17" i="66"/>
  <c r="O21" i="24"/>
  <c r="O9" i="24"/>
  <c r="B37" i="71"/>
  <c r="E30" i="71"/>
  <c r="E32" i="71"/>
  <c r="E37" i="71" s="1"/>
  <c r="E33" i="71"/>
  <c r="E34" i="71"/>
  <c r="E35" i="71"/>
  <c r="E36" i="71"/>
  <c r="D37" i="71"/>
  <c r="C37" i="71"/>
  <c r="E6" i="71"/>
  <c r="E13" i="71" s="1"/>
  <c r="E8" i="71"/>
  <c r="E9" i="71"/>
  <c r="E10" i="71"/>
  <c r="E11" i="71"/>
  <c r="E12" i="71"/>
  <c r="D13" i="71"/>
  <c r="C13" i="71"/>
  <c r="B13" i="71"/>
  <c r="E7" i="71"/>
  <c r="E16" i="71"/>
  <c r="E23" i="71" s="1"/>
  <c r="E17" i="71"/>
  <c r="E18" i="71"/>
  <c r="E19" i="71"/>
  <c r="E20" i="71"/>
  <c r="E21" i="71"/>
  <c r="E22" i="71"/>
  <c r="B23" i="71"/>
  <c r="C23" i="71"/>
  <c r="D23" i="71"/>
  <c r="E31" i="71"/>
  <c r="E40" i="71"/>
  <c r="E41" i="71"/>
  <c r="E47" i="71" s="1"/>
  <c r="E42" i="71"/>
  <c r="E43" i="71"/>
  <c r="E44" i="71"/>
  <c r="E45" i="71"/>
  <c r="E46" i="71"/>
  <c r="B47" i="71"/>
  <c r="C47" i="71"/>
  <c r="D47" i="71"/>
  <c r="D39" i="70"/>
  <c r="I7" i="66"/>
  <c r="I8" i="66"/>
  <c r="I10" i="66"/>
  <c r="I11" i="66"/>
  <c r="I13" i="66"/>
  <c r="I15" i="66"/>
  <c r="F6" i="64"/>
  <c r="F24" i="64" s="1"/>
  <c r="F7" i="64"/>
  <c r="F8" i="64"/>
  <c r="F9" i="64"/>
  <c r="F10" i="64"/>
  <c r="F11" i="64"/>
  <c r="F12" i="64"/>
  <c r="F13" i="64"/>
  <c r="F14" i="64"/>
  <c r="F15" i="64"/>
  <c r="F16" i="64"/>
  <c r="F17" i="64"/>
  <c r="F18" i="64"/>
  <c r="F19" i="64"/>
  <c r="F20" i="64"/>
  <c r="F21" i="64"/>
  <c r="F22" i="64"/>
  <c r="F23" i="64"/>
  <c r="B24" i="64"/>
  <c r="D24" i="64"/>
  <c r="E24" i="64"/>
  <c r="F5" i="63"/>
  <c r="F6" i="63"/>
  <c r="F7" i="63"/>
  <c r="F8" i="63"/>
  <c r="F23" i="63" s="1"/>
  <c r="F9" i="63"/>
  <c r="F10" i="63"/>
  <c r="F11" i="63"/>
  <c r="F12" i="63"/>
  <c r="F13" i="63"/>
  <c r="F14" i="63"/>
  <c r="F15" i="63"/>
  <c r="F16" i="63"/>
  <c r="F17" i="63"/>
  <c r="F18" i="63"/>
  <c r="F19" i="63"/>
  <c r="F20" i="63"/>
  <c r="F21" i="63"/>
  <c r="F22" i="63"/>
  <c r="B23" i="63"/>
  <c r="D23" i="63"/>
  <c r="E23" i="63"/>
  <c r="O5" i="24"/>
  <c r="N14" i="24"/>
  <c r="N25" i="24"/>
  <c r="M14" i="24"/>
  <c r="M25" i="24"/>
  <c r="L14" i="24"/>
  <c r="L26" i="24" s="1"/>
  <c r="L25" i="24"/>
  <c r="K14" i="24"/>
  <c r="K25" i="24"/>
  <c r="K26" i="24" s="1"/>
  <c r="J14" i="24"/>
  <c r="I14" i="24"/>
  <c r="H14" i="24"/>
  <c r="G14" i="24"/>
  <c r="G25" i="24"/>
  <c r="F14" i="24"/>
  <c r="F26" i="24" s="1"/>
  <c r="E14" i="24"/>
  <c r="O14" i="24"/>
  <c r="E25" i="24"/>
  <c r="D14" i="24"/>
  <c r="D26" i="24" s="1"/>
  <c r="C14" i="24"/>
  <c r="C25" i="24"/>
  <c r="O25" i="24" s="1"/>
  <c r="D25" i="24"/>
  <c r="F25" i="24"/>
  <c r="H25" i="24"/>
  <c r="H26" i="24" s="1"/>
  <c r="I25" i="24"/>
  <c r="I26" i="24"/>
  <c r="J25" i="24"/>
  <c r="J26" i="24"/>
  <c r="O24" i="24"/>
  <c r="O23" i="24"/>
  <c r="O22" i="24"/>
  <c r="O20" i="24"/>
  <c r="O19" i="24"/>
  <c r="O18" i="24"/>
  <c r="O17" i="24"/>
  <c r="O16" i="24"/>
  <c r="O13" i="24"/>
  <c r="O12" i="24"/>
  <c r="O11" i="24"/>
  <c r="O10" i="24"/>
  <c r="O8" i="24"/>
  <c r="O7" i="24"/>
  <c r="O6" i="24"/>
  <c r="C30" i="61"/>
  <c r="C91" i="1"/>
  <c r="C3" i="77"/>
  <c r="D33" i="128"/>
  <c r="D35" i="128"/>
  <c r="E33" i="128"/>
  <c r="E35" i="128"/>
  <c r="C57" i="105"/>
  <c r="D14" i="76"/>
  <c r="E4" i="73"/>
  <c r="C4" i="61"/>
  <c r="E3" i="87"/>
  <c r="E91" i="87"/>
  <c r="C90" i="117"/>
  <c r="C157" i="117" s="1"/>
  <c r="C2" i="118"/>
  <c r="C90" i="118" s="1"/>
  <c r="C157" i="118" s="1"/>
  <c r="C90" i="116"/>
  <c r="C157" i="116"/>
  <c r="O2" i="24"/>
  <c r="E25" i="128"/>
  <c r="C65" i="119"/>
  <c r="C42" i="79"/>
  <c r="C62" i="116"/>
  <c r="C87" i="116" s="1"/>
  <c r="C128" i="87"/>
  <c r="C62" i="87"/>
  <c r="E128" i="87"/>
  <c r="E62" i="87"/>
  <c r="D128" i="87"/>
  <c r="D154" i="87" s="1"/>
  <c r="D62" i="87"/>
  <c r="D87" i="87" s="1"/>
  <c r="N26" i="24"/>
  <c r="M26" i="24"/>
  <c r="G26" i="24"/>
  <c r="C26" i="24"/>
  <c r="E26" i="24"/>
  <c r="D13" i="76"/>
  <c r="E30" i="73"/>
  <c r="D15" i="76" s="1"/>
  <c r="E154" i="87" l="1"/>
  <c r="C158" i="118"/>
  <c r="C87" i="118"/>
  <c r="B6" i="76"/>
  <c r="C158" i="1"/>
  <c r="C87" i="1"/>
  <c r="B8" i="76" s="1"/>
  <c r="I18" i="66"/>
  <c r="D8" i="76"/>
  <c r="E32" i="73"/>
  <c r="C32" i="73"/>
  <c r="B7" i="76"/>
  <c r="E7" i="76" s="1"/>
  <c r="C159" i="1"/>
  <c r="C159" i="118"/>
  <c r="O26" i="24"/>
  <c r="C154" i="1"/>
  <c r="B15" i="76" s="1"/>
  <c r="E15" i="76" s="1"/>
  <c r="B14" i="76"/>
  <c r="E14" i="76" s="1"/>
  <c r="C158" i="117"/>
  <c r="C87" i="117"/>
  <c r="C90" i="3"/>
  <c r="C154" i="118"/>
  <c r="C90" i="121"/>
  <c r="C158" i="116"/>
  <c r="D18" i="66"/>
  <c r="D6" i="76"/>
  <c r="E32" i="61"/>
  <c r="E2" i="73"/>
  <c r="E2" i="61" s="1"/>
  <c r="C31" i="61"/>
  <c r="E8" i="76" l="1"/>
  <c r="E6" i="76"/>
  <c r="E2" i="62"/>
  <c r="C2" i="77"/>
  <c r="C2" i="78" s="1"/>
  <c r="F2" i="63" s="1"/>
  <c r="F2" i="64" s="1"/>
  <c r="C33" i="61"/>
  <c r="E33" i="61"/>
  <c r="D4" i="71" l="1"/>
  <c r="D28" i="71" s="1"/>
  <c r="C4" i="3"/>
  <c r="C4" i="119" s="1"/>
  <c r="C4" i="120" s="1"/>
  <c r="C4" i="121" s="1"/>
  <c r="C4" i="79" s="1"/>
  <c r="C4" i="122" s="1"/>
  <c r="C4" i="123" s="1"/>
  <c r="C4" i="124" s="1"/>
  <c r="C4" i="105" s="1"/>
  <c r="C4" i="125" s="1"/>
  <c r="C4" i="126" s="1"/>
  <c r="C4" i="127" s="1"/>
  <c r="G8" i="89" s="1"/>
  <c r="E2" i="87" s="1"/>
  <c r="I2" i="66" l="1"/>
  <c r="E90" i="87"/>
</calcChain>
</file>

<file path=xl/sharedStrings.xml><?xml version="1.0" encoding="utf-8"?>
<sst xmlns="http://schemas.openxmlformats.org/spreadsheetml/2006/main" count="4309" uniqueCount="632">
  <si>
    <t>Beruházási (felhalmozási) kiadások előirányzata beruházásonként</t>
  </si>
  <si>
    <t>Felújítási kiadások előirányzata felújításonként</t>
  </si>
  <si>
    <t>Vállalkozási maradvány igénybevétele</t>
  </si>
  <si>
    <t>Adatszolgáltatás 
az elismert tartozásállományról</t>
  </si>
  <si>
    <t>Többéves kihatással járó döntések számszerűsítése évenkénti bontásban és összesítve célok szerint</t>
  </si>
  <si>
    <t>Működési célú finanszírozási kiadások
(hiteltörlesztés, értékpapír vásárlás, stb.)</t>
  </si>
  <si>
    <t>Felhalmozási célú finanszírozási kiadások
(hiteltörlesztés, értékpapír vásárlás, stb.)</t>
  </si>
  <si>
    <t>Felhalmozási bevételek</t>
  </si>
  <si>
    <t>Finanszírozási bevételek</t>
  </si>
  <si>
    <t xml:space="preserve"> Egyéb működési célú kiadások</t>
  </si>
  <si>
    <t>Finanszírozási kiadások</t>
  </si>
  <si>
    <t>Támogatás összge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</si>
  <si>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</si>
  <si>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</si>
  <si>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</si>
  <si>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</si>
  <si>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</si>
  <si>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</si>
  <si>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</si>
  <si>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</si>
  <si>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</si>
  <si>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</si>
  <si>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</si>
  <si>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</si>
  <si>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</si>
  <si>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</si>
  <si>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</si>
  <si>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</si>
  <si>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</si>
  <si>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</si>
  <si>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</si>
  <si>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</si>
  <si>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</si>
  <si>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</si>
  <si>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</si>
  <si>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</si>
  <si>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</si>
  <si>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</si>
  <si>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</si>
  <si>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</si>
  <si>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</si>
  <si>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</si>
  <si>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</si>
  <si>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</si>
  <si>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</si>
  <si>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Kiadási jogcímek</t>
  </si>
  <si>
    <t>Személyi  juttatások</t>
  </si>
  <si>
    <t>Tartalékok</t>
  </si>
  <si>
    <t>Összesen</t>
  </si>
  <si>
    <t>Összesen:</t>
  </si>
  <si>
    <t>01</t>
  </si>
  <si>
    <t>Előirányzat</t>
  </si>
  <si>
    <t>Bevételek</t>
  </si>
  <si>
    <t>Kiadások</t>
  </si>
  <si>
    <t>Egyéb fejlesztési célú kiadások</t>
  </si>
  <si>
    <t>02</t>
  </si>
  <si>
    <t>03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</si>
  <si>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</si>
  <si>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</si>
  <si>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</si>
  <si>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</si>
  <si>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</si>
  <si>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</si>
  <si>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</si>
  <si>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Kiadás vonzata évenként</t>
  </si>
  <si>
    <t>Sor-
szám</t>
  </si>
  <si>
    <t>............................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</si>
  <si>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</si>
  <si>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</si>
  <si>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</si>
  <si>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</si>
  <si>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</si>
  <si>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</si>
  <si>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</si>
  <si>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</si>
  <si>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</si>
  <si>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</si>
  <si>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</si>
  <si>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</si>
  <si>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Kötelezettség jogcíme</t>
  </si>
  <si>
    <t>Köt. váll.
 éve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</si>
  <si>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</si>
  <si>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</si>
  <si>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</si>
  <si>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</si>
  <si>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</si>
  <si>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</si>
  <si>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</si>
  <si>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</si>
  <si>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</si>
  <si>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</si>
  <si>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</si>
  <si>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</si>
  <si>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</si>
  <si>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</si>
  <si>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</si>
  <si>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</si>
  <si>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</si>
  <si>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</si>
  <si>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</si>
  <si>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</si>
  <si>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</si>
  <si>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</si>
  <si>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Bevételek összesen:</t>
  </si>
  <si>
    <t>Kiadások összesen:</t>
  </si>
  <si>
    <t>Egyenleg</t>
  </si>
  <si>
    <t>1.5</t>
  </si>
  <si>
    <t>1.8.</t>
  </si>
  <si>
    <t>1.9.</t>
  </si>
  <si>
    <t>1.10.</t>
  </si>
  <si>
    <t>1.11.</t>
  </si>
  <si>
    <t>2.6.</t>
  </si>
  <si>
    <t>1.12.</t>
  </si>
  <si>
    <t>2.7.</t>
  </si>
  <si>
    <t>Támogatott szervezet neve</t>
  </si>
  <si>
    <t>Támogatás célja</t>
  </si>
  <si>
    <t>30.</t>
  </si>
  <si>
    <t>31.</t>
  </si>
  <si>
    <t>32.</t>
  </si>
  <si>
    <t>33.</t>
  </si>
  <si>
    <t>Források</t>
  </si>
  <si>
    <t>Saját erő</t>
  </si>
  <si>
    <t>EU-s forrás</t>
  </si>
  <si>
    <t>Hitel</t>
  </si>
  <si>
    <t>Egyéb forrás</t>
  </si>
  <si>
    <t>Kiadások, költségek</t>
  </si>
  <si>
    <t>Források összesen:</t>
  </si>
  <si>
    <t>EU-s projekt neve, azonosítója: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</si>
  <si>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</si>
  <si>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</si>
  <si>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</si>
  <si>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</si>
  <si>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</si>
  <si>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</si>
  <si>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Összesen (1+4+7+9+11)</t>
  </si>
  <si>
    <t>Társfinanszírozás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</si>
  <si>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</si>
  <si>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</si>
  <si>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</si>
  <si>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</si>
  <si>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</si>
  <si>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</si>
  <si>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</si>
  <si>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</si>
  <si>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</si>
  <si>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</si>
  <si>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</si>
  <si>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</si>
  <si>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</si>
  <si>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</si>
  <si>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</si>
  <si>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</si>
  <si>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</si>
  <si>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</si>
  <si>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</si>
  <si>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</si>
  <si>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</si>
  <si>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</si>
  <si>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</si>
  <si>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</si>
  <si>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</si>
  <si>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</si>
  <si>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</si>
  <si>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</si>
  <si>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</si>
  <si>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</si>
  <si>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</si>
  <si>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</si>
  <si>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</si>
  <si>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</si>
  <si>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</si>
  <si>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</si>
  <si>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</si>
  <si>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</si>
  <si>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</si>
  <si>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Bevételi jogcímek</t>
  </si>
  <si>
    <t>MEGNEVEZÉS</t>
  </si>
  <si>
    <t>ÖSSZES KÖTELEZETTSÉG</t>
  </si>
  <si>
    <t>SAJÁT BEVÉTELEK ÖSSZESEN*</t>
  </si>
  <si>
    <t>Fejlesztési cél leírása</t>
  </si>
  <si>
    <t>ADÓSSÁGOT KELETKEZTETŐ ÜGYLETEK VÁRHATÓ EGYÜTTES ÖSSZEGE</t>
  </si>
  <si>
    <t>Nem kötelező!</t>
  </si>
  <si>
    <t>Feladat megnevezése</t>
  </si>
  <si>
    <t>Költségvetési szerv megnevezése</t>
  </si>
  <si>
    <t>Száma</t>
  </si>
  <si>
    <t>Közfoglalkoztatottak létszáma (fő)</t>
  </si>
  <si>
    <t>Beruházási kiadások beruházásonként</t>
  </si>
  <si>
    <t>Felújítási kiadások felújításonként</t>
  </si>
  <si>
    <t>Egyéb (Pl.: garancia és kezességvállalás, stb.)</t>
  </si>
  <si>
    <t>Költségvetési szerv neve:</t>
  </si>
  <si>
    <t>…………………………………</t>
  </si>
  <si>
    <t>Költségvetési szerv számlaszáma:</t>
  </si>
  <si>
    <t>30 napon túli elismert tartozásállomány összesen: ……………… Ft</t>
  </si>
  <si>
    <t xml:space="preserve">Tartozásállomány megnevezése </t>
  </si>
  <si>
    <t>30 nap 
alatti
állomány</t>
  </si>
  <si>
    <t>30-60 nap 
közötti 
állomány</t>
  </si>
  <si>
    <t>60 napon 
túli 
állomány</t>
  </si>
  <si>
    <t>Át-ütemezett</t>
  </si>
  <si>
    <t>Állammal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</si>
  <si>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</si>
  <si>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</si>
  <si>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</si>
  <si>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</si>
  <si>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Egyéb tartozásállomány</t>
  </si>
  <si>
    <t>költségvetési szerv vezetője</t>
  </si>
  <si>
    <t>Fejlesztés várható kiadása</t>
  </si>
  <si>
    <t>*Az adósságot keletkeztető ügyletekhez történő hozzájárulás részletes szabályairól szóló 353/2011. (XII.31.) Korm. Rendelet 2.§ (1) bekezdése alapján.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</si>
  <si>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</si>
  <si>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</si>
  <si>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</si>
  <si>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</si>
  <si>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</si>
  <si>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</si>
  <si>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</si>
  <si>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</si>
  <si>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</si>
  <si>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</si>
  <si>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</si>
  <si>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</si>
  <si>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</si>
  <si>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</si>
  <si>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</si>
  <si>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</si>
  <si>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</si>
  <si>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</si>
  <si>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</si>
  <si>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</si>
  <si>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</si>
  <si>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Az önkormányzati vagyon és az önkormányzatot megillető vagyoni értékű jog értékesítéséből és hasznosításából származó bevétel</t>
  </si>
  <si>
    <t>Bírság-, pótlék- és díjbevétel</t>
  </si>
  <si>
    <t>Tárgyi eszköz és az immateriális jószág, részvény, részesedés, vállalat értékesítéséből vagy privatizációból származó bevétel</t>
  </si>
  <si>
    <t>Évek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</si>
  <si>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</si>
  <si>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</si>
  <si>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</si>
  <si>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</si>
  <si>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</si>
  <si>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</si>
  <si>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</si>
  <si>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</si>
  <si>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</si>
  <si>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</si>
  <si>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</si>
  <si>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</si>
  <si>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</si>
  <si>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</si>
  <si>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</si>
  <si>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Közhatalmi bevételek (4.1.+4.2.+4.3.+4.4.)</t>
  </si>
  <si>
    <t>4.1.</t>
  </si>
  <si>
    <t>4.2.</t>
  </si>
  <si>
    <t>4.3.</t>
  </si>
  <si>
    <t>4.4.</t>
  </si>
  <si>
    <t>Gépjárműadó</t>
  </si>
  <si>
    <t>Egyéb áruhasználati és szolgáltatási adók</t>
  </si>
  <si>
    <t>Egyéb közhatalmi bevételek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</si>
  <si>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</si>
  <si>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</si>
  <si>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</si>
  <si>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</si>
  <si>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</si>
  <si>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</si>
  <si>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</si>
  <si>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</si>
  <si>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</si>
  <si>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</si>
  <si>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</si>
  <si>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</si>
  <si>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</si>
  <si>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</si>
  <si>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</si>
  <si>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</si>
  <si>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</si>
  <si>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</si>
  <si>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</si>
  <si>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</si>
  <si>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</si>
  <si>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</si>
  <si>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</si>
  <si>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</si>
  <si>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</si>
  <si>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</si>
  <si>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</si>
  <si>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</si>
  <si>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</si>
  <si>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</si>
  <si>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</si>
  <si>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</si>
  <si>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</si>
  <si>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</si>
  <si>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</si>
  <si>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</si>
  <si>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</si>
  <si>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</si>
  <si>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</si>
  <si>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</si>
  <si>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</si>
  <si>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Befektetési célú belföldi értékpapírok beváltása,  értékesítése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</si>
  <si>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</si>
  <si>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</si>
  <si>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</si>
  <si>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</si>
  <si>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</si>
  <si>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</si>
  <si>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</si>
  <si>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</si>
  <si>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</si>
  <si>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</si>
  <si>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</si>
  <si>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</si>
  <si>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</si>
  <si>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</si>
  <si>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</si>
  <si>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</si>
  <si>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</si>
  <si>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</si>
  <si>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</si>
  <si>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</si>
  <si>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</si>
  <si>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</si>
  <si>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</si>
  <si>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</si>
  <si>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</si>
  <si>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</si>
  <si>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</si>
  <si>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</si>
  <si>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</si>
  <si>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</si>
  <si>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</si>
  <si>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</si>
  <si>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</si>
  <si>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</si>
  <si>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</si>
  <si>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</si>
  <si>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</si>
  <si>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</si>
  <si>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</si>
  <si>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</si>
  <si>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</si>
  <si>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</si>
  <si>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</si>
  <si>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</si>
  <si>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</si>
  <si>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</si>
  <si>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</si>
  <si>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</si>
  <si>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</si>
  <si>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</si>
  <si>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</si>
  <si>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</si>
  <si>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</si>
  <si>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</si>
  <si>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</si>
  <si>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</si>
  <si>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</si>
  <si>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</si>
  <si>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</si>
  <si>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</si>
  <si>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</si>
  <si>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 xml:space="preserve">   Értékpapírok bevételei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</si>
  <si>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</si>
  <si>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</si>
  <si>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</si>
  <si>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</si>
  <si>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</si>
  <si>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</si>
  <si>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</si>
  <si>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</si>
  <si>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</si>
  <si>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</si>
  <si>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</si>
  <si>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</si>
  <si>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</si>
  <si>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</si>
  <si>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</si>
  <si>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</si>
  <si>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</si>
  <si>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</si>
  <si>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</si>
  <si>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</si>
  <si>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</si>
  <si>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</si>
  <si>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</si>
  <si>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</si>
  <si>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</si>
  <si>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</si>
  <si>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</si>
  <si>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</si>
  <si>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</si>
  <si>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</si>
  <si>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</si>
  <si>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</si>
  <si>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</si>
  <si>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</si>
  <si>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</si>
  <si>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</si>
  <si>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</si>
  <si>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</si>
  <si>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</si>
  <si>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</si>
  <si>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>Önként vállalt feladatok bevételei, kiadásai</t>
  </si>
  <si>
    <t>Működési célú támogatások ÁH-on belül</t>
  </si>
  <si>
    <t>Felhalmozási célú támogatások ÁH-on belül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</si>
  <si>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</si>
  <si>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</si>
  <si>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</si>
  <si>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</si>
  <si>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</si>
  <si>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</si>
  <si>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</si>
  <si>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</si>
  <si>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Kötelező feladatok bevételei, kiadása</t>
  </si>
  <si>
    <t>Önként vállalt feladatok bevételei, kiadása</t>
  </si>
  <si>
    <t>04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</si>
  <si>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</si>
  <si>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</si>
  <si>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</si>
  <si>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</si>
  <si>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</si>
  <si>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</si>
  <si>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</si>
  <si>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</si>
  <si>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</si>
  <si>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</si>
  <si>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</si>
  <si>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</si>
  <si>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</si>
  <si>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</si>
  <si>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</si>
  <si>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</si>
  <si>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</si>
  <si>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</si>
  <si>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</si>
  <si>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</si>
  <si>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</si>
  <si>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</si>
  <si>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</si>
  <si>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</si>
  <si>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</si>
  <si>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</si>
  <si>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</si>
  <si>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</si>
  <si>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</si>
  <si>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</si>
  <si>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</si>
  <si>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</si>
  <si>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</si>
  <si>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</si>
  <si>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</si>
  <si>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</si>
  <si>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</si>
  <si>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</si>
  <si>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</si>
  <si>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</si>
  <si>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</si>
  <si>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</si>
  <si>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</si>
  <si>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</si>
  <si>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</si>
  <si>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</si>
  <si>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</si>
  <si>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</si>
  <si>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</si>
  <si>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</si>
  <si>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</si>
  <si>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</si>
  <si>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</si>
  <si>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</si>
  <si>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</si>
  <si>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 xml:space="preserve">2.1. számú melléklet C. oszlop 13. sor + 2.2. számú melléklet C. oszlop 12. sor </t>
  </si>
  <si>
    <t xml:space="preserve">2.1. számú melléklet C. oszlop 24. sor + 2.2. számú melléklet C. oszlop 25. sor </t>
  </si>
  <si>
    <t xml:space="preserve">2.1. számú melléklet C. oszlop 25. sor + 2.2. számú melléklet C. oszlop 26. sor </t>
  </si>
  <si>
    <t xml:space="preserve">2.1. számú melléklet E. oszlop 13. sor + 2.2. számú melléklet E. oszlop 12. sor </t>
  </si>
  <si>
    <t xml:space="preserve">2.1. számú melléklet E. oszlop 24. sor + 2.2. számú melléklet E. oszlop 25. sor </t>
  </si>
  <si>
    <t xml:space="preserve">2.1. számú melléklet E. oszlop 25. sor + 2.2. számú melléklet E. oszlop 26. sor </t>
  </si>
  <si>
    <t>A</t>
  </si>
  <si>
    <t>B</t>
  </si>
  <si>
    <t>C</t>
  </si>
  <si>
    <t>E</t>
  </si>
  <si>
    <t>D</t>
  </si>
  <si>
    <t>F</t>
  </si>
  <si>
    <t>G</t>
  </si>
  <si>
    <t>H</t>
  </si>
  <si>
    <t>I=(D+E+F+G+H)</t>
  </si>
  <si>
    <t>Összesen
(F=C+D+E)</t>
  </si>
  <si>
    <t>Helyi adóból és a települési adóból származó bevétel</t>
  </si>
  <si>
    <t>Osztalék, koncessziós díj és hozambevétel</t>
  </si>
  <si>
    <t>Kezesség-, illetve garanciavállalással kapcsolatos megtérülés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</si>
  <si>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</si>
  <si>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</si>
  <si>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</si>
  <si>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</si>
  <si>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</si>
  <si>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</si>
  <si>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</si>
  <si>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</si>
  <si>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</si>
  <si>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</si>
  <si>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</si>
  <si>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</si>
  <si>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</si>
  <si>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</si>
  <si>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</si>
  <si>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</si>
  <si>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</si>
  <si>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</si>
  <si>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</si>
  <si>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</si>
  <si>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</si>
  <si>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</si>
  <si>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 xml:space="preserve">2. tájékoztató tábla  </t>
  </si>
  <si>
    <t>Államigazgatási feladatok bevételei, kiadása</t>
  </si>
  <si>
    <t>KIADÁSOK ÖSSZESEN: (1.+2.+3.)</t>
  </si>
  <si>
    <t>Államigazgatási feladatok bevételei, kiadásai</t>
  </si>
  <si>
    <t>Önkormányzat működési támogatásai</t>
  </si>
  <si>
    <t xml:space="preserve">Felhalmozási célú átvett pénzeszközök </t>
  </si>
  <si>
    <t xml:space="preserve">Működési célú átvett pénzeszközök </t>
  </si>
  <si>
    <t xml:space="preserve">Működési bevételek </t>
  </si>
  <si>
    <t xml:space="preserve">FINANSZÍROZÁSI BEVÉTELEK ÖSSZESEN: </t>
  </si>
  <si>
    <t>KÖLTSÉGVETÉSI ÉS FINANSZÍROZÁSI BEVÉTELEK ÖSSZESEN: (9+10)</t>
  </si>
  <si>
    <t xml:space="preserve">   Működési költségvetés kiadásai </t>
  </si>
  <si>
    <t>FINANSZÍROZÁSI KIADÁSOK ÖSSZESEN:</t>
  </si>
  <si>
    <t>KIADÁSOK ÖSSZESEN: (3.+4.)</t>
  </si>
  <si>
    <t>Központi, irányító szervi támogatás</t>
  </si>
  <si>
    <t>Belföldi finanszírozás kiadásai (6.1. + … + 6.5.)</t>
  </si>
  <si>
    <t xml:space="preserve">   Felhalmozási költségvetés kiadásai (2.1.+2.2.+2.3.)</t>
  </si>
  <si>
    <t>Hitel-, kölcsönfelvétel államháztartáson kívülről  (10.1.+…+10.3.)</t>
  </si>
  <si>
    <t>1.1. sz. melléklet Bevételek táblázat C. oszlop 9 sora =</t>
  </si>
  <si>
    <t>1.1. sz. melléklet Bevételek táblázat C. oszlop 17 sora =</t>
  </si>
  <si>
    <t>1.1. sz. melléklet Bevételek táblázat C. oszlop 18 sora =</t>
  </si>
  <si>
    <t>1.1. sz. melléklet Kiadások táblázat C. oszlop 3 sora =</t>
  </si>
  <si>
    <t>1.1. sz. melléklet Kiadások táblázat C. oszlop 10 sora =</t>
  </si>
  <si>
    <t>1.1. sz. melléklet Kiadások táblázat C. oszlop 11 sora =</t>
  </si>
  <si>
    <t>Önkormányzatok szociális és gyermekjóléti, étkeztetési feladatainak támogatása</t>
  </si>
  <si>
    <t>Közhatalmi bevételek (4.1.+…+4.7.)</t>
  </si>
  <si>
    <t>4.5.</t>
  </si>
  <si>
    <t>4.6.</t>
  </si>
  <si>
    <t>4.7.</t>
  </si>
  <si>
    <t>Építményadó</t>
  </si>
  <si>
    <t>Idegenforgalmi adó</t>
  </si>
  <si>
    <t>Iparűzési adó</t>
  </si>
  <si>
    <t>Talajterhelési díj</t>
  </si>
  <si>
    <t>Kamatbevételek és más nyereségjellegű bevételek</t>
  </si>
  <si>
    <t>Közhatalmi bevételek (4.1.+...+4.7.)</t>
  </si>
  <si>
    <t>Kamatbevételek és más nyereség jellegű bevételek</t>
  </si>
  <si>
    <t>F=(B-D-E)</t>
  </si>
  <si>
    <t>Kiemelt előirányzat, előirányzat megnevezése</t>
  </si>
  <si>
    <t>Forintban!</t>
  </si>
  <si>
    <t>Éves eredeti kiadási előirányzat: …………… Ft</t>
  </si>
  <si>
    <t>Bruttó  hiány:</t>
  </si>
  <si>
    <t>Bruttó  többlet:</t>
  </si>
  <si>
    <t>2018. évi előirányzat BEVÉTELEK</t>
  </si>
  <si>
    <t xml:space="preserve">   3.5.-ből EU-s támogatás</t>
  </si>
  <si>
    <t xml:space="preserve">   Rövid lejáratú  hitelek, kölcsönök felvétele pénzügyi vállalkozástól</t>
  </si>
  <si>
    <t>Éven belüli lejáratú belföldi értékpapírok kibocsátása</t>
  </si>
  <si>
    <t>Éven túli lejáratú belföldi értékpapírok kibocsátása</t>
  </si>
  <si>
    <t>Lekötött betétek megszüntetése</t>
  </si>
  <si>
    <t xml:space="preserve">Egyéb működési célú támogatások bevételei államháztartáson belülről </t>
  </si>
  <si>
    <t>Egyéb felhalmozási célú kiadások</t>
  </si>
  <si>
    <t xml:space="preserve">   Elszámolásból származó bevételek</t>
  </si>
  <si>
    <t xml:space="preserve">   2.5.-ből EU-s támogatás</t>
  </si>
  <si>
    <t xml:space="preserve">   Egyéb működési bevételek</t>
  </si>
  <si>
    <t>Vagyoni tipusú adók</t>
  </si>
  <si>
    <t>Sajószöged Községi Önkormányzat adósságot keletkeztető ügyletekből és kezességvállalásokból fennálló kötelezettségei</t>
  </si>
  <si>
    <t xml:space="preserve"> -----------------------------------------------------</t>
  </si>
  <si>
    <t>Sajószöged Községi Önkormányzat saját bevételeinek részletezése az adósságot keletkeztető ügyletből származó tárgyévi fizetési kötelezettség megállapításához</t>
  </si>
  <si>
    <t>Sajószöged Községi Önkormányzat 2018. évi adósságot keletkeztető fejlesztési céljai</t>
  </si>
  <si>
    <t xml:space="preserve"> ---------------------------------------------------------------------------------------------------------------- </t>
  </si>
  <si>
    <t>NEMLEGES!</t>
  </si>
  <si>
    <t>0</t>
  </si>
  <si>
    <t>Óvoda - TOP 1-4-1-15-BO1-2016-00080</t>
  </si>
  <si>
    <t>Iskola - TOP 3-2-1-16-BO1-2017-00055.</t>
  </si>
  <si>
    <t>2018-2018</t>
  </si>
  <si>
    <t>2017-2018</t>
  </si>
  <si>
    <t>Bölcsőde TOP 1-4-1-16-BO1-2017-00018</t>
  </si>
  <si>
    <t>Telekrész vásárlás</t>
  </si>
  <si>
    <t>Térfigyelő rendszer beüzemelése</t>
  </si>
  <si>
    <t>2014-2018</t>
  </si>
  <si>
    <t>Garázs PH udvarára</t>
  </si>
  <si>
    <t xml:space="preserve">Ideiglenes óvoda kialakítása </t>
  </si>
  <si>
    <t>Számítástechnikai eszközök beszerzése ASP</t>
  </si>
  <si>
    <t>Eszközbeszerzés - PH</t>
  </si>
  <si>
    <t>Eszközbeszerzés - ÁMK</t>
  </si>
  <si>
    <t>Eszközbeszerzés - ÖNK</t>
  </si>
  <si>
    <t>Önkormányzat tulajdonában lévő építmények felújítása</t>
  </si>
  <si>
    <t>2019 után</t>
  </si>
  <si>
    <t>TOP 1-4-1-15-BO1-2016-00080.</t>
  </si>
  <si>
    <t>TOP 3-2-1-16-BO1-2017-00055</t>
  </si>
  <si>
    <t>TOP 1-4-1-16-BO1-2017-00018</t>
  </si>
  <si>
    <t>Beruházások, beszerzések *</t>
  </si>
  <si>
    <t xml:space="preserve"> *Megjegyzés: 2017-ben 160 348 571 Ft kiutalásra került a pályázat megvalósításához</t>
  </si>
  <si>
    <t>Sajószöged Községi Testedző Kör</t>
  </si>
  <si>
    <t>működési támogatás</t>
  </si>
  <si>
    <t>Polgárőr Egyesület Sajószöged</t>
  </si>
  <si>
    <t>Egyéb civil szervezetek</t>
  </si>
  <si>
    <t>Községüzemeltetési Kft.</t>
  </si>
  <si>
    <t>Emberi Erőforrások Minisztériuma (felsőoktatásban tanulók)</t>
  </si>
  <si>
    <t>Bursa Hungarica ösztöndíj</t>
  </si>
  <si>
    <t>Humánszolgáltató Tiszaújváros</t>
  </si>
  <si>
    <t>jelzőrendszeres HSNY támogatása</t>
  </si>
  <si>
    <t>Rendelőintézet Tiszaújváros</t>
  </si>
  <si>
    <t>Sajószögedi Polgármesteri Hivatal</t>
  </si>
  <si>
    <t>intézményfinanszírozás</t>
  </si>
  <si>
    <t>Sajószögedi ÁMK-Család és Gyermekjóléti Szolgálat-Konyha</t>
  </si>
  <si>
    <t>felhalmozási támogatás</t>
  </si>
  <si>
    <t>háziorvosi ügyelet és fogorvosi ellátás támogatása</t>
  </si>
  <si>
    <t>Forintban</t>
  </si>
  <si>
    <t>Az önkormányzat által adott közvetett támogatások
(kedvezmények)</t>
  </si>
  <si>
    <t>Kedvezmény nélkül elérhető bevétel</t>
  </si>
  <si>
    <t>Kedvezmények összege</t>
  </si>
  <si>
    <t>Ellátottak térítési díjának méltányosságból történő elengedése</t>
  </si>
  <si>
    <t>Ellátottak kártérítésének méltányosságból történő elengedése</t>
  </si>
  <si>
    <t>Lakosság részére lakásépítéshez nyújtott kölcsön elengedése</t>
  </si>
  <si>
    <t>Lakosság részére lakásfelújításhoz nyújtott kölcsön elengedése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</si>
  <si>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</si>
  <si>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</si>
  <si>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</si>
  <si>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</si>
  <si>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</si>
  <si>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</si>
  <si>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</si>
  <si>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Gépjárműadóból biztosított kedvezmény, mentesség</t>
  </si>
  <si>
    <t>Helyiségek hasznosítása utáni kedvezmény, mentesség</t>
  </si>
  <si>
    <t>Eszközök hasznosítása utáni kedvezmény, mentesség</t>
  </si>
  <si>
    <t>Egyéb kedvezmény</t>
  </si>
  <si>
    <t>Egyéb kölcsön elengedése</t>
  </si>
  <si>
    <t>A Sajószögedi Kölcsey Ferenc Általános Iskola és Alapfokú Művészeti Iskola energetikai  korszerűsítése a káros anyag</t>
  </si>
  <si>
    <t>kibocsátás csökkentése céljából</t>
  </si>
  <si>
    <t>A foglalkoztatás és az életminőség javítása családbarát munkábaállást segítő intézmények, közszolgáltatások fejlesztésé-</t>
  </si>
  <si>
    <t>vel  - Sajószögedi Zöld Sziget bölcsőde építése</t>
  </si>
  <si>
    <t>vel - Óvoda és Konyha fejlesztése Sajószögeden</t>
  </si>
  <si>
    <t>Sajószöged Községi Önkormányzat</t>
  </si>
  <si>
    <t>Sajószögedi Általános Művelődési Központ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</si>
</sst>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_-* #,##0.00\ _F_t_-;\-* #,##0.00\ _F_t_-;_-* &quot;-&quot;??\ _F_t_-;_-@_-"/>
    <numFmt numFmtId="166" formatCode="#,###"/>
    <numFmt numFmtId="168" formatCode="_-* #,##0\ _F_t_-;\-* #,##0\ _F_t_-;_-* &quot;-&quot;??\ _F_t_-;_-@_-"/>
    <numFmt numFmtId="174" formatCode="0&quot;.&quot;"/>
  </numFmts>
  <fonts count="56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b/>
      <i/>
      <sz val="9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i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family val="1"/>
      <charset val="238"/>
    </font>
    <font>
      <sz val="11"/>
      <name val="Times New Roman CE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sz val="10"/>
      <name val="Times New Roman CE"/>
      <charset val="238"/>
    </font>
    <font>
      <b/>
      <i/>
      <sz val="11"/>
      <name val="Times New Roman CE"/>
      <charset val="238"/>
    </font>
    <font>
      <sz val="7"/>
      <name val="Times New Roman CE"/>
      <family val="1"/>
      <charset val="238"/>
    </font>
    <font>
      <b/>
      <sz val="7"/>
      <name val="Times New Roman CE"/>
      <family val="1"/>
      <charset val="238"/>
    </font>
    <font>
      <sz val="6"/>
      <name val="Times New Roman CE"/>
      <family val="1"/>
      <charset val="238"/>
    </font>
    <font>
      <b/>
      <sz val="6"/>
      <name val="Times New Roman CE"/>
      <family val="1"/>
      <charset val="238"/>
    </font>
    <font>
      <sz val="7"/>
      <name val="Times New Roman CE"/>
      <charset val="238"/>
    </font>
    <font>
      <b/>
      <sz val="7"/>
      <name val="Times New Roman CE"/>
      <charset val="238"/>
    </font>
    <font>
      <i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14"/>
      <color rgb="FFFF0000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lightHorizontal"/>
    </fill>
    <fill>
      <patternFill patternType="darkHorizontal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</cellStyleXfs>
  <cellXfs count="649">
    <xf numFmtId="0" fontId="0" fillId="0" borderId="0" xfId="0"/>
    <xf numFmtId="0" fontId="15" fillId="0" borderId="0" xfId="4" applyFont="1" applyFill="1"/>
    <xf numFmtId="166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horizontal="right"/>
    </xf>
    <xf numFmtId="0" fontId="7" fillId="0" borderId="0" xfId="4" applyFont="1" applyFill="1" applyBorder="1" applyAlignment="1" applyProtection="1">
      <alignment horizontal="center" vertical="center" wrapText="1"/>
    </xf>
    <xf numFmtId="0" fontId="7" fillId="0" borderId="0" xfId="4" applyFont="1" applyFill="1" applyBorder="1" applyAlignment="1" applyProtection="1">
      <alignment vertical="center" wrapText="1"/>
    </xf>
    <xf numFmtId="0" fontId="21" fillId="0" borderId="1" xfId="4" applyFont="1" applyFill="1" applyBorder="1" applyAlignment="1" applyProtection="1">
      <alignment horizontal="left" vertical="center" wrapText="1" indent="1"/>
    </xf>
    <xf numFmtId="0" fontId="21" fillId="0" borderId="2" xfId="4" applyFont="1" applyFill="1" applyBorder="1" applyAlignment="1" applyProtection="1">
      <alignment horizontal="left" vertical="center" wrapText="1" indent="1"/>
    </xf>
    <xf numFmtId="0" fontId="21" fillId="0" borderId="3" xfId="4" applyFont="1" applyFill="1" applyBorder="1" applyAlignment="1" applyProtection="1">
      <alignment horizontal="left" vertical="center" wrapText="1" indent="1"/>
    </xf>
    <xf numFmtId="0" fontId="21" fillId="0" borderId="4" xfId="4" applyFont="1" applyFill="1" applyBorder="1" applyAlignment="1" applyProtection="1">
      <alignment horizontal="left" vertical="center" wrapText="1" indent="1"/>
    </xf>
    <xf numFmtId="0" fontId="21" fillId="0" borderId="5" xfId="4" applyFont="1" applyFill="1" applyBorder="1" applyAlignment="1" applyProtection="1">
      <alignment horizontal="left" vertical="center" wrapText="1" indent="1"/>
    </xf>
    <xf numFmtId="0" fontId="21" fillId="0" borderId="6" xfId="4" applyFont="1" applyFill="1" applyBorder="1" applyAlignment="1" applyProtection="1">
      <alignment horizontal="left" vertical="center" wrapText="1" indent="1"/>
    </xf>
    <xf numFmtId="49" fontId="21" fillId="0" borderId="7" xfId="4" applyNumberFormat="1" applyFont="1" applyFill="1" applyBorder="1" applyAlignment="1" applyProtection="1">
      <alignment horizontal="left" vertical="center" wrapText="1" indent="1"/>
    </xf>
    <xf numFmtId="49" fontId="21" fillId="0" borderId="8" xfId="4" applyNumberFormat="1" applyFont="1" applyFill="1" applyBorder="1" applyAlignment="1" applyProtection="1">
      <alignment horizontal="left" vertical="center" wrapText="1" indent="1"/>
    </xf>
    <xf numFmtId="49" fontId="21" fillId="0" borderId="9" xfId="4" applyNumberFormat="1" applyFont="1" applyFill="1" applyBorder="1" applyAlignment="1" applyProtection="1">
      <alignment horizontal="left" vertical="center" wrapText="1" indent="1"/>
    </xf>
    <xf numFmtId="49" fontId="21" fillId="0" borderId="10" xfId="4" applyNumberFormat="1" applyFont="1" applyFill="1" applyBorder="1" applyAlignment="1" applyProtection="1">
      <alignment horizontal="left" vertical="center" wrapText="1" indent="1"/>
    </xf>
    <xf numFmtId="49" fontId="21" fillId="0" borderId="11" xfId="4" applyNumberFormat="1" applyFont="1" applyFill="1" applyBorder="1" applyAlignment="1" applyProtection="1">
      <alignment horizontal="left" vertical="center" wrapText="1" indent="1"/>
    </xf>
    <xf numFmtId="49" fontId="21" fillId="0" borderId="12" xfId="4" applyNumberFormat="1" applyFont="1" applyFill="1" applyBorder="1" applyAlignment="1" applyProtection="1">
      <alignment horizontal="left" vertical="center" wrapText="1" indent="1"/>
    </xf>
    <xf numFmtId="0" fontId="21" fillId="0" borderId="0" xfId="4" applyFont="1" applyFill="1" applyBorder="1" applyAlignment="1" applyProtection="1">
      <alignment horizontal="left" vertical="center" wrapText="1" indent="1"/>
    </xf>
    <xf numFmtId="0" fontId="19" fillId="0" borderId="13" xfId="4" applyFont="1" applyFill="1" applyBorder="1" applyAlignment="1" applyProtection="1">
      <alignment horizontal="left" vertical="center" wrapText="1" indent="1"/>
    </xf>
    <xf numFmtId="0" fontId="19" fillId="0" borderId="14" xfId="4" applyFont="1" applyFill="1" applyBorder="1" applyAlignment="1" applyProtection="1">
      <alignment horizontal="left" vertical="center" wrapText="1" indent="1"/>
    </xf>
    <xf numFmtId="0" fontId="19" fillId="0" borderId="15" xfId="4" applyFont="1" applyFill="1" applyBorder="1" applyAlignment="1" applyProtection="1">
      <alignment horizontal="left" vertical="center" wrapText="1" indent="1"/>
    </xf>
    <xf numFmtId="0" fontId="8" fillId="0" borderId="13" xfId="4" applyFont="1" applyFill="1" applyBorder="1" applyAlignment="1" applyProtection="1">
      <alignment horizontal="center" vertical="center" wrapText="1"/>
    </xf>
    <xf numFmtId="0" fontId="8" fillId="0" borderId="14" xfId="4" applyFont="1" applyFill="1" applyBorder="1" applyAlignment="1" applyProtection="1">
      <alignment horizontal="center" vertical="center" wrapText="1"/>
    </xf>
    <xf numFmtId="166" fontId="21" fillId="0" borderId="2" xfId="0" applyNumberFormat="1" applyFont="1" applyFill="1" applyBorder="1" applyAlignment="1" applyProtection="1">
      <alignment vertical="center" wrapText="1"/>
      <protection locked="0"/>
    </xf>
    <xf numFmtId="166" fontId="21" fillId="0" borderId="6" xfId="0" applyNumberFormat="1" applyFont="1" applyFill="1" applyBorder="1" applyAlignment="1" applyProtection="1">
      <alignment vertical="center" wrapText="1"/>
      <protection locked="0"/>
    </xf>
    <xf numFmtId="0" fontId="19" fillId="0" borderId="14" xfId="4" applyFont="1" applyFill="1" applyBorder="1" applyAlignment="1" applyProtection="1">
      <alignment vertical="center" wrapText="1"/>
    </xf>
    <xf numFmtId="0" fontId="19" fillId="0" borderId="16" xfId="4" applyFont="1" applyFill="1" applyBorder="1" applyAlignment="1" applyProtection="1">
      <alignment vertical="center" wrapText="1"/>
    </xf>
    <xf numFmtId="0" fontId="29" fillId="0" borderId="4" xfId="0" applyFont="1" applyBorder="1" applyAlignment="1" applyProtection="1">
      <alignment horizontal="left" vertical="center" indent="1"/>
      <protection locked="0"/>
    </xf>
    <xf numFmtId="0" fontId="29" fillId="0" borderId="2" xfId="0" applyFont="1" applyBorder="1" applyAlignment="1" applyProtection="1">
      <alignment horizontal="left" vertical="center" indent="1"/>
      <protection locked="0"/>
    </xf>
    <xf numFmtId="0" fontId="29" fillId="0" borderId="6" xfId="0" applyFont="1" applyBorder="1" applyAlignment="1" applyProtection="1">
      <alignment horizontal="left" vertical="center" indent="1"/>
      <protection locked="0"/>
    </xf>
    <xf numFmtId="0" fontId="19" fillId="0" borderId="13" xfId="4" applyFont="1" applyFill="1" applyBorder="1" applyAlignment="1" applyProtection="1">
      <alignment horizontal="center" vertical="center" wrapText="1"/>
    </xf>
    <xf numFmtId="0" fontId="19" fillId="0" borderId="14" xfId="4" applyFont="1" applyFill="1" applyBorder="1" applyAlignment="1" applyProtection="1">
      <alignment horizontal="center" vertical="center" wrapText="1"/>
    </xf>
    <xf numFmtId="0" fontId="19" fillId="0" borderId="17" xfId="4" applyFont="1" applyFill="1" applyBorder="1" applyAlignment="1" applyProtection="1">
      <alignment horizontal="center" vertical="center" wrapText="1"/>
    </xf>
    <xf numFmtId="0" fontId="8" fillId="0" borderId="14" xfId="5" applyFont="1" applyFill="1" applyBorder="1" applyAlignment="1" applyProtection="1">
      <alignment horizontal="left" vertical="center" indent="1"/>
    </xf>
    <xf numFmtId="0" fontId="12" fillId="0" borderId="0" xfId="4" applyFill="1"/>
    <xf numFmtId="0" fontId="8" fillId="0" borderId="17" xfId="4" applyFont="1" applyFill="1" applyBorder="1" applyAlignment="1" applyProtection="1">
      <alignment horizontal="center" vertical="center" wrapText="1"/>
    </xf>
    <xf numFmtId="0" fontId="21" fillId="0" borderId="0" xfId="4" applyFont="1" applyFill="1"/>
    <xf numFmtId="0" fontId="24" fillId="0" borderId="0" xfId="4" applyFont="1" applyFill="1"/>
    <xf numFmtId="166" fontId="0" fillId="0" borderId="0" xfId="0" applyNumberFormat="1" applyFill="1" applyAlignment="1">
      <alignment vertical="center" wrapText="1"/>
    </xf>
    <xf numFmtId="166" fontId="0" fillId="0" borderId="0" xfId="0" applyNumberForma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66" fontId="21" fillId="0" borderId="8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0" fontId="0" fillId="0" borderId="0" xfId="0" applyFill="1" applyAlignment="1"/>
    <xf numFmtId="0" fontId="0" fillId="0" borderId="0" xfId="0" applyFill="1" applyAlignment="1" applyProtection="1">
      <alignment vertical="center"/>
    </xf>
    <xf numFmtId="166" fontId="6" fillId="0" borderId="0" xfId="0" applyNumberFormat="1" applyFont="1" applyFill="1" applyAlignment="1" applyProtection="1">
      <alignment horizontal="right" wrapText="1"/>
    </xf>
    <xf numFmtId="166" fontId="8" fillId="0" borderId="17" xfId="0" applyNumberFormat="1" applyFont="1" applyFill="1" applyBorder="1" applyAlignment="1" applyProtection="1">
      <alignment horizontal="center" vertical="center" wrapText="1"/>
    </xf>
    <xf numFmtId="166" fontId="19" fillId="0" borderId="18" xfId="0" applyNumberFormat="1" applyFont="1" applyFill="1" applyBorder="1" applyAlignment="1" applyProtection="1">
      <alignment horizontal="center" vertical="center" wrapText="1"/>
    </xf>
    <xf numFmtId="166" fontId="19" fillId="0" borderId="19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 applyProtection="1">
      <alignment vertical="center" wrapText="1"/>
    </xf>
    <xf numFmtId="166" fontId="21" fillId="0" borderId="20" xfId="0" applyNumberFormat="1" applyFont="1" applyFill="1" applyBorder="1" applyAlignment="1" applyProtection="1">
      <alignment vertical="center" wrapText="1"/>
    </xf>
    <xf numFmtId="166" fontId="21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21" xfId="0" applyNumberFormat="1" applyFont="1" applyFill="1" applyBorder="1" applyAlignment="1" applyProtection="1">
      <alignment vertical="center" wrapText="1"/>
    </xf>
    <xf numFmtId="166" fontId="19" fillId="0" borderId="14" xfId="0" applyNumberFormat="1" applyFont="1" applyFill="1" applyBorder="1" applyAlignment="1" applyProtection="1">
      <alignment vertical="center" wrapText="1"/>
    </xf>
    <xf numFmtId="166" fontId="19" fillId="0" borderId="17" xfId="0" applyNumberFormat="1" applyFont="1" applyFill="1" applyBorder="1" applyAlignment="1" applyProtection="1">
      <alignment vertical="center" wrapText="1"/>
    </xf>
    <xf numFmtId="166" fontId="4" fillId="0" borderId="0" xfId="0" applyNumberFormat="1" applyFont="1" applyFill="1" applyAlignment="1">
      <alignment vertical="center" wrapText="1"/>
    </xf>
    <xf numFmtId="166" fontId="18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2" xfId="0" applyNumberFormat="1" applyFont="1" applyFill="1" applyBorder="1" applyAlignment="1" applyProtection="1">
      <alignment vertical="center" wrapText="1"/>
      <protection locked="0"/>
    </xf>
    <xf numFmtId="166" fontId="18" fillId="0" borderId="20" xfId="0" applyNumberFormat="1" applyFont="1" applyFill="1" applyBorder="1" applyAlignment="1" applyProtection="1">
      <alignment vertical="center" wrapText="1"/>
    </xf>
    <xf numFmtId="166" fontId="18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6" xfId="0" applyNumberFormat="1" applyFont="1" applyFill="1" applyBorder="1" applyAlignment="1" applyProtection="1">
      <alignment vertical="center" wrapText="1"/>
      <protection locked="0"/>
    </xf>
    <xf numFmtId="166" fontId="18" fillId="0" borderId="21" xfId="0" applyNumberFormat="1" applyFont="1" applyFill="1" applyBorder="1" applyAlignment="1" applyProtection="1">
      <alignment vertical="center" wrapText="1"/>
    </xf>
    <xf numFmtId="166" fontId="8" fillId="0" borderId="17" xfId="0" applyNumberFormat="1" applyFont="1" applyFill="1" applyBorder="1" applyAlignment="1" applyProtection="1">
      <alignment vertical="center" wrapText="1"/>
    </xf>
    <xf numFmtId="0" fontId="7" fillId="0" borderId="0" xfId="0" applyFont="1" applyFill="1" applyAlignment="1">
      <alignment horizontal="center" vertical="center" wrapText="1"/>
    </xf>
    <xf numFmtId="166" fontId="21" fillId="0" borderId="22" xfId="0" applyNumberFormat="1" applyFont="1" applyFill="1" applyBorder="1" applyAlignment="1" applyProtection="1">
      <alignment vertical="center" wrapText="1"/>
    </xf>
    <xf numFmtId="166" fontId="21" fillId="0" borderId="23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25" xfId="0" applyNumberFormat="1" applyFont="1" applyFill="1" applyBorder="1" applyAlignment="1" applyProtection="1">
      <alignment horizontal="left" vertical="center" wrapText="1" indent="1"/>
      <protection locked="0"/>
    </xf>
    <xf numFmtId="0" fontId="4" fillId="0" borderId="0" xfId="0" applyFont="1" applyFill="1" applyAlignment="1">
      <alignment horizontal="center" vertical="center" wrapText="1"/>
    </xf>
    <xf numFmtId="166" fontId="29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0" xfId="0" applyFont="1" applyFill="1"/>
    <xf numFmtId="3" fontId="29" fillId="0" borderId="4" xfId="0" applyNumberFormat="1" applyFont="1" applyFill="1" applyBorder="1" applyAlignment="1" applyProtection="1">
      <alignment vertical="center"/>
      <protection locked="0"/>
    </xf>
    <xf numFmtId="3" fontId="33" fillId="0" borderId="2" xfId="0" applyNumberFormat="1" applyFont="1" applyFill="1" applyBorder="1" applyAlignment="1" applyProtection="1">
      <alignment vertical="center"/>
      <protection locked="0"/>
    </xf>
    <xf numFmtId="3" fontId="29" fillId="0" borderId="2" xfId="0" applyNumberFormat="1" applyFont="1" applyFill="1" applyBorder="1" applyAlignment="1" applyProtection="1">
      <alignment vertical="center"/>
      <protection locked="0"/>
    </xf>
    <xf numFmtId="49" fontId="29" fillId="0" borderId="10" xfId="0" applyNumberFormat="1" applyFont="1" applyFill="1" applyBorder="1" applyAlignment="1" applyProtection="1">
      <alignment vertical="center"/>
      <protection locked="0"/>
    </xf>
    <xf numFmtId="3" fontId="29" fillId="0" borderId="6" xfId="0" applyNumberFormat="1" applyFont="1" applyFill="1" applyBorder="1" applyAlignment="1" applyProtection="1">
      <alignment vertical="center"/>
      <protection locked="0"/>
    </xf>
    <xf numFmtId="49" fontId="29" fillId="0" borderId="8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30" fillId="0" borderId="15" xfId="5" applyFont="1" applyFill="1" applyBorder="1" applyAlignment="1" applyProtection="1">
      <alignment horizontal="center" vertical="center" wrapText="1"/>
    </xf>
    <xf numFmtId="0" fontId="30" fillId="0" borderId="16" xfId="5" applyFont="1" applyFill="1" applyBorder="1" applyAlignment="1" applyProtection="1">
      <alignment horizontal="center" vertical="center"/>
    </xf>
    <xf numFmtId="0" fontId="30" fillId="0" borderId="28" xfId="5" applyFont="1" applyFill="1" applyBorder="1" applyAlignment="1" applyProtection="1">
      <alignment horizontal="center" vertical="center"/>
    </xf>
    <xf numFmtId="0" fontId="12" fillId="0" borderId="0" xfId="5" applyFill="1" applyProtection="1"/>
    <xf numFmtId="0" fontId="21" fillId="0" borderId="13" xfId="5" applyFont="1" applyFill="1" applyBorder="1" applyAlignment="1" applyProtection="1">
      <alignment horizontal="left" vertical="center" indent="1"/>
    </xf>
    <xf numFmtId="0" fontId="12" fillId="0" borderId="0" xfId="5" applyFill="1" applyAlignment="1" applyProtection="1">
      <alignment vertical="center"/>
    </xf>
    <xf numFmtId="0" fontId="21" fillId="0" borderId="7" xfId="5" applyFont="1" applyFill="1" applyBorder="1" applyAlignment="1" applyProtection="1">
      <alignment horizontal="left" vertical="center" indent="1"/>
    </xf>
    <xf numFmtId="166" fontId="21" fillId="0" borderId="29" xfId="5" applyNumberFormat="1" applyFont="1" applyFill="1" applyBorder="1" applyAlignment="1" applyProtection="1">
      <alignment vertical="center"/>
    </xf>
    <xf numFmtId="0" fontId="21" fillId="0" borderId="8" xfId="5" applyFont="1" applyFill="1" applyBorder="1" applyAlignment="1" applyProtection="1">
      <alignment horizontal="left" vertical="center" indent="1"/>
    </xf>
    <xf numFmtId="166" fontId="21" fillId="0" borderId="20" xfId="5" applyNumberFormat="1" applyFont="1" applyFill="1" applyBorder="1" applyAlignment="1" applyProtection="1">
      <alignment vertical="center"/>
    </xf>
    <xf numFmtId="0" fontId="12" fillId="0" borderId="0" xfId="5" applyFill="1" applyAlignment="1" applyProtection="1">
      <alignment vertical="center"/>
      <protection locked="0"/>
    </xf>
    <xf numFmtId="166" fontId="21" fillId="0" borderId="26" xfId="5" applyNumberFormat="1" applyFont="1" applyFill="1" applyBorder="1" applyAlignment="1" applyProtection="1">
      <alignment vertical="center"/>
    </xf>
    <xf numFmtId="166" fontId="19" fillId="0" borderId="17" xfId="5" applyNumberFormat="1" applyFont="1" applyFill="1" applyBorder="1" applyAlignment="1" applyProtection="1">
      <alignment vertical="center"/>
    </xf>
    <xf numFmtId="0" fontId="21" fillId="0" borderId="9" xfId="5" applyFont="1" applyFill="1" applyBorder="1" applyAlignment="1" applyProtection="1">
      <alignment horizontal="left" vertical="center" indent="1"/>
    </xf>
    <xf numFmtId="0" fontId="19" fillId="0" borderId="13" xfId="5" applyFont="1" applyFill="1" applyBorder="1" applyAlignment="1" applyProtection="1">
      <alignment horizontal="left" vertical="center" indent="1"/>
    </xf>
    <xf numFmtId="166" fontId="19" fillId="0" borderId="17" xfId="5" applyNumberFormat="1" applyFont="1" applyFill="1" applyBorder="1" applyProtection="1"/>
    <xf numFmtId="0" fontId="12" fillId="0" borderId="0" xfId="5" applyFill="1" applyProtection="1">
      <protection locked="0"/>
    </xf>
    <xf numFmtId="0" fontId="15" fillId="0" borderId="0" xfId="5" applyFont="1" applyFill="1" applyProtection="1"/>
    <xf numFmtId="0" fontId="34" fillId="0" borderId="0" xfId="5" applyFont="1" applyFill="1" applyProtection="1">
      <protection locked="0"/>
    </xf>
    <xf numFmtId="0" fontId="23" fillId="0" borderId="0" xfId="5" applyFont="1" applyFill="1" applyProtection="1">
      <protection locked="0"/>
    </xf>
    <xf numFmtId="166" fontId="19" fillId="2" borderId="14" xfId="0" applyNumberFormat="1" applyFont="1" applyFill="1" applyBorder="1" applyAlignment="1" applyProtection="1">
      <alignment vertical="center" wrapText="1"/>
    </xf>
    <xf numFmtId="166" fontId="8" fillId="2" borderId="14" xfId="0" applyNumberFormat="1" applyFont="1" applyFill="1" applyBorder="1" applyAlignment="1" applyProtection="1">
      <alignment vertical="center" wrapText="1"/>
    </xf>
    <xf numFmtId="3" fontId="4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8" fillId="0" borderId="14" xfId="4" applyFont="1" applyFill="1" applyBorder="1" applyAlignment="1" applyProtection="1">
      <alignment horizontal="left" vertical="center" wrapText="1" indent="1"/>
    </xf>
    <xf numFmtId="0" fontId="23" fillId="0" borderId="0" xfId="4" applyFont="1" applyFill="1"/>
    <xf numFmtId="166" fontId="28" fillId="0" borderId="13" xfId="0" applyNumberFormat="1" applyFont="1" applyFill="1" applyBorder="1" applyAlignment="1" applyProtection="1">
      <alignment horizontal="left" vertical="center" wrapText="1" indent="1"/>
    </xf>
    <xf numFmtId="0" fontId="36" fillId="0" borderId="0" xfId="0" applyFont="1"/>
    <xf numFmtId="0" fontId="37" fillId="0" borderId="0" xfId="0" applyFont="1"/>
    <xf numFmtId="0" fontId="37" fillId="0" borderId="0" xfId="0" applyFont="1" applyAlignment="1">
      <alignment horizontal="right" indent="1"/>
    </xf>
    <xf numFmtId="0" fontId="24" fillId="0" borderId="0" xfId="0" applyFont="1" applyAlignment="1">
      <alignment horizontal="center"/>
    </xf>
    <xf numFmtId="0" fontId="28" fillId="0" borderId="14" xfId="4" applyFont="1" applyFill="1" applyBorder="1" applyAlignment="1" applyProtection="1">
      <alignment horizontal="left" vertical="center" wrapText="1"/>
    </xf>
    <xf numFmtId="0" fontId="37" fillId="0" borderId="0" xfId="0" applyFont="1" applyFill="1"/>
    <xf numFmtId="3" fontId="37" fillId="0" borderId="0" xfId="0" applyNumberFormat="1" applyFont="1" applyFill="1" applyAlignment="1">
      <alignment horizontal="right" indent="1"/>
    </xf>
    <xf numFmtId="3" fontId="30" fillId="0" borderId="0" xfId="0" applyNumberFormat="1" applyFont="1" applyFill="1" applyAlignment="1">
      <alignment horizontal="right" indent="1"/>
    </xf>
    <xf numFmtId="0" fontId="37" fillId="0" borderId="0" xfId="0" applyFont="1" applyFill="1" applyAlignment="1">
      <alignment horizontal="right" indent="1"/>
    </xf>
    <xf numFmtId="0" fontId="6" fillId="0" borderId="30" xfId="0" applyFont="1" applyFill="1" applyBorder="1" applyAlignment="1" applyProtection="1">
      <alignment horizontal="right"/>
    </xf>
    <xf numFmtId="166" fontId="35" fillId="0" borderId="30" xfId="4" applyNumberFormat="1" applyFont="1" applyFill="1" applyBorder="1" applyAlignment="1" applyProtection="1">
      <alignment horizontal="left" vertical="center"/>
    </xf>
    <xf numFmtId="0" fontId="29" fillId="0" borderId="19" xfId="4" applyFont="1" applyFill="1" applyBorder="1" applyAlignment="1" applyProtection="1">
      <alignment horizontal="left" vertical="center" wrapText="1" indent="1"/>
    </xf>
    <xf numFmtId="0" fontId="21" fillId="0" borderId="2" xfId="4" applyFont="1" applyFill="1" applyBorder="1" applyAlignment="1" applyProtection="1">
      <alignment horizontal="left" indent="6"/>
    </xf>
    <xf numFmtId="0" fontId="21" fillId="0" borderId="2" xfId="4" applyFont="1" applyFill="1" applyBorder="1" applyAlignment="1" applyProtection="1">
      <alignment horizontal="left" vertical="center" wrapText="1" indent="6"/>
    </xf>
    <xf numFmtId="0" fontId="21" fillId="0" borderId="6" xfId="4" applyFont="1" applyFill="1" applyBorder="1" applyAlignment="1" applyProtection="1">
      <alignment horizontal="left" vertical="center" wrapText="1" indent="6"/>
    </xf>
    <xf numFmtId="0" fontId="21" fillId="0" borderId="31" xfId="4" applyFont="1" applyFill="1" applyBorder="1" applyAlignment="1" applyProtection="1">
      <alignment horizontal="left" vertical="center" wrapText="1" indent="6"/>
    </xf>
    <xf numFmtId="0" fontId="42" fillId="0" borderId="0" xfId="0" applyFont="1" applyFill="1"/>
    <xf numFmtId="0" fontId="43" fillId="0" borderId="0" xfId="0" applyFont="1"/>
    <xf numFmtId="0" fontId="15" fillId="0" borderId="0" xfId="4" applyFont="1" applyFill="1" applyBorder="1"/>
    <xf numFmtId="0" fontId="2" fillId="0" borderId="0" xfId="4" applyFont="1" applyFill="1"/>
    <xf numFmtId="166" fontId="5" fillId="0" borderId="0" xfId="4" applyNumberFormat="1" applyFont="1" applyFill="1" applyBorder="1" applyAlignment="1" applyProtection="1">
      <alignment horizontal="centerContinuous" vertical="center"/>
    </xf>
    <xf numFmtId="0" fontId="15" fillId="0" borderId="8" xfId="4" applyFont="1" applyFill="1" applyBorder="1" applyAlignment="1">
      <alignment horizontal="center" vertical="center"/>
    </xf>
    <xf numFmtId="0" fontId="15" fillId="0" borderId="9" xfId="4" applyFont="1" applyFill="1" applyBorder="1" applyAlignment="1">
      <alignment horizontal="center" vertical="center"/>
    </xf>
    <xf numFmtId="0" fontId="15" fillId="0" borderId="13" xfId="4" applyFont="1" applyFill="1" applyBorder="1" applyAlignment="1">
      <alignment horizontal="center" vertical="center"/>
    </xf>
    <xf numFmtId="0" fontId="15" fillId="0" borderId="14" xfId="4" applyFont="1" applyFill="1" applyBorder="1" applyAlignment="1">
      <alignment horizontal="center" vertical="center"/>
    </xf>
    <xf numFmtId="0" fontId="15" fillId="0" borderId="17" xfId="4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/>
    <xf numFmtId="0" fontId="15" fillId="0" borderId="10" xfId="4" applyFont="1" applyFill="1" applyBorder="1" applyAlignment="1">
      <alignment horizontal="center" vertical="center"/>
    </xf>
    <xf numFmtId="0" fontId="31" fillId="0" borderId="14" xfId="4" applyFont="1" applyFill="1" applyBorder="1"/>
    <xf numFmtId="0" fontId="22" fillId="0" borderId="0" xfId="0" applyFont="1" applyFill="1" applyBorder="1" applyAlignment="1" applyProtection="1">
      <alignment horizontal="right"/>
    </xf>
    <xf numFmtId="0" fontId="8" fillId="0" borderId="32" xfId="4" applyFont="1" applyFill="1" applyBorder="1" applyAlignment="1" applyProtection="1">
      <alignment horizontal="center" vertical="center" wrapText="1"/>
    </xf>
    <xf numFmtId="0" fontId="40" fillId="0" borderId="0" xfId="0" applyFont="1" applyFill="1" applyProtection="1"/>
    <xf numFmtId="0" fontId="3" fillId="0" borderId="0" xfId="0" applyFont="1" applyFill="1" applyProtection="1"/>
    <xf numFmtId="0" fontId="3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41" fillId="0" borderId="0" xfId="0" applyFont="1" applyFill="1"/>
    <xf numFmtId="166" fontId="29" fillId="0" borderId="3" xfId="0" applyNumberFormat="1" applyFont="1" applyFill="1" applyBorder="1" applyAlignment="1" applyProtection="1">
      <alignment vertical="center"/>
      <protection locked="0"/>
    </xf>
    <xf numFmtId="166" fontId="29" fillId="0" borderId="2" xfId="0" applyNumberFormat="1" applyFont="1" applyFill="1" applyBorder="1" applyAlignment="1" applyProtection="1">
      <alignment vertical="center"/>
      <protection locked="0"/>
    </xf>
    <xf numFmtId="166" fontId="29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/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0" fontId="15" fillId="0" borderId="3" xfId="4" applyFont="1" applyFill="1" applyBorder="1" applyProtection="1">
      <protection locked="0"/>
    </xf>
    <xf numFmtId="0" fontId="15" fillId="0" borderId="2" xfId="4" applyFont="1" applyFill="1" applyBorder="1" applyProtection="1">
      <protection locked="0"/>
    </xf>
    <xf numFmtId="0" fontId="15" fillId="0" borderId="6" xfId="4" applyFont="1" applyFill="1" applyBorder="1" applyProtection="1">
      <protection locked="0"/>
    </xf>
    <xf numFmtId="0" fontId="28" fillId="0" borderId="11" xfId="4" applyFont="1" applyFill="1" applyBorder="1" applyAlignment="1" applyProtection="1">
      <alignment horizontal="center" vertical="center" wrapText="1"/>
    </xf>
    <xf numFmtId="0" fontId="28" fillId="0" borderId="4" xfId="4" applyFont="1" applyFill="1" applyBorder="1" applyAlignment="1" applyProtection="1">
      <alignment horizontal="center" vertical="center" wrapText="1"/>
    </xf>
    <xf numFmtId="0" fontId="28" fillId="0" borderId="33" xfId="4" applyFont="1" applyFill="1" applyBorder="1" applyAlignment="1" applyProtection="1">
      <alignment horizontal="center" vertical="center" wrapText="1"/>
    </xf>
    <xf numFmtId="0" fontId="29" fillId="0" borderId="13" xfId="4" applyFont="1" applyFill="1" applyBorder="1" applyAlignment="1" applyProtection="1">
      <alignment horizontal="center" vertical="center"/>
    </xf>
    <xf numFmtId="0" fontId="29" fillId="0" borderId="11" xfId="4" applyFont="1" applyFill="1" applyBorder="1" applyAlignment="1" applyProtection="1">
      <alignment horizontal="center" vertical="center"/>
    </xf>
    <xf numFmtId="0" fontId="29" fillId="0" borderId="8" xfId="4" applyFont="1" applyFill="1" applyBorder="1" applyAlignment="1" applyProtection="1">
      <alignment horizontal="center" vertical="center"/>
    </xf>
    <xf numFmtId="0" fontId="29" fillId="0" borderId="10" xfId="4" applyFont="1" applyFill="1" applyBorder="1" applyAlignment="1" applyProtection="1">
      <alignment horizontal="center" vertical="center"/>
    </xf>
    <xf numFmtId="168" fontId="28" fillId="0" borderId="17" xfId="1" applyNumberFormat="1" applyFont="1" applyFill="1" applyBorder="1" applyProtection="1"/>
    <xf numFmtId="168" fontId="29" fillId="0" borderId="33" xfId="1" applyNumberFormat="1" applyFont="1" applyFill="1" applyBorder="1" applyProtection="1">
      <protection locked="0"/>
    </xf>
    <xf numFmtId="168" fontId="29" fillId="0" borderId="20" xfId="1" applyNumberFormat="1" applyFont="1" applyFill="1" applyBorder="1" applyProtection="1">
      <protection locked="0"/>
    </xf>
    <xf numFmtId="168" fontId="29" fillId="0" borderId="21" xfId="1" applyNumberFormat="1" applyFont="1" applyFill="1" applyBorder="1" applyProtection="1">
      <protection locked="0"/>
    </xf>
    <xf numFmtId="0" fontId="29" fillId="0" borderId="4" xfId="4" applyFont="1" applyFill="1" applyBorder="1" applyProtection="1">
      <protection locked="0"/>
    </xf>
    <xf numFmtId="0" fontId="29" fillId="0" borderId="2" xfId="4" applyFont="1" applyFill="1" applyBorder="1" applyProtection="1">
      <protection locked="0"/>
    </xf>
    <xf numFmtId="0" fontId="29" fillId="0" borderId="6" xfId="4" applyFont="1" applyFill="1" applyBorder="1" applyProtection="1">
      <protection locked="0"/>
    </xf>
    <xf numFmtId="166" fontId="0" fillId="0" borderId="0" xfId="0" applyNumberFormat="1" applyFill="1" applyAlignment="1" applyProtection="1">
      <alignment horizontal="center" vertical="center" wrapText="1"/>
    </xf>
    <xf numFmtId="166" fontId="8" fillId="0" borderId="13" xfId="0" applyNumberFormat="1" applyFont="1" applyFill="1" applyBorder="1" applyAlignment="1" applyProtection="1">
      <alignment horizontal="center" vertical="center" wrapText="1"/>
    </xf>
    <xf numFmtId="166" fontId="8" fillId="0" borderId="14" xfId="0" applyNumberFormat="1" applyFont="1" applyFill="1" applyBorder="1" applyAlignment="1" applyProtection="1">
      <alignment horizontal="center" vertical="center" wrapText="1"/>
    </xf>
    <xf numFmtId="166" fontId="8" fillId="0" borderId="13" xfId="0" applyNumberFormat="1" applyFont="1" applyFill="1" applyBorder="1" applyAlignment="1" applyProtection="1">
      <alignment horizontal="left" vertical="center" wrapText="1"/>
    </xf>
    <xf numFmtId="166" fontId="8" fillId="0" borderId="14" xfId="0" applyNumberFormat="1" applyFont="1" applyFill="1" applyBorder="1" applyAlignment="1" applyProtection="1">
      <alignment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17" xfId="0" applyFont="1" applyFill="1" applyBorder="1" applyAlignment="1" applyProtection="1">
      <alignment horizontal="center" vertical="center" wrapText="1"/>
    </xf>
    <xf numFmtId="0" fontId="19" fillId="0" borderId="13" xfId="0" applyFont="1" applyFill="1" applyBorder="1" applyAlignment="1" applyProtection="1">
      <alignment horizontal="center" vertical="center" wrapText="1"/>
    </xf>
    <xf numFmtId="0" fontId="19" fillId="0" borderId="14" xfId="0" applyFont="1" applyFill="1" applyBorder="1" applyAlignment="1" applyProtection="1">
      <alignment horizontal="center" vertical="center" wrapText="1"/>
    </xf>
    <xf numFmtId="0" fontId="19" fillId="0" borderId="17" xfId="0" applyFont="1" applyFill="1" applyBorder="1" applyAlignment="1" applyProtection="1">
      <alignment horizontal="center" vertical="center" wrapText="1"/>
    </xf>
    <xf numFmtId="0" fontId="29" fillId="0" borderId="3" xfId="0" applyFont="1" applyFill="1" applyBorder="1" applyAlignment="1" applyProtection="1">
      <alignment vertical="center" wrapText="1"/>
    </xf>
    <xf numFmtId="0" fontId="29" fillId="0" borderId="2" xfId="0" applyFont="1" applyFill="1" applyBorder="1" applyAlignment="1" applyProtection="1">
      <alignment vertical="center" wrapText="1"/>
    </xf>
    <xf numFmtId="0" fontId="28" fillId="0" borderId="13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29" fillId="0" borderId="11" xfId="0" applyFont="1" applyBorder="1" applyAlignment="1" applyProtection="1">
      <alignment horizontal="right" vertical="center" indent="1"/>
    </xf>
    <xf numFmtId="0" fontId="29" fillId="0" borderId="8" xfId="0" applyFont="1" applyBorder="1" applyAlignment="1" applyProtection="1">
      <alignment horizontal="right" vertical="center" indent="1"/>
    </xf>
    <xf numFmtId="0" fontId="29" fillId="0" borderId="10" xfId="0" applyFont="1" applyBorder="1" applyAlignment="1" applyProtection="1">
      <alignment horizontal="right" vertical="center" indent="1"/>
    </xf>
    <xf numFmtId="166" fontId="15" fillId="3" borderId="22" xfId="0" applyNumberFormat="1" applyFont="1" applyFill="1" applyBorder="1" applyAlignment="1" applyProtection="1">
      <alignment horizontal="left" vertical="center" wrapText="1" indent="2"/>
    </xf>
    <xf numFmtId="0" fontId="0" fillId="0" borderId="0" xfId="0" applyFill="1" applyProtection="1"/>
    <xf numFmtId="0" fontId="30" fillId="0" borderId="15" xfId="0" applyFont="1" applyFill="1" applyBorder="1" applyAlignment="1" applyProtection="1">
      <alignment vertical="center"/>
    </xf>
    <xf numFmtId="0" fontId="30" fillId="0" borderId="16" xfId="0" applyFont="1" applyFill="1" applyBorder="1" applyAlignment="1" applyProtection="1">
      <alignment horizontal="center" vertical="center"/>
    </xf>
    <xf numFmtId="0" fontId="30" fillId="0" borderId="28" xfId="0" applyFont="1" applyFill="1" applyBorder="1" applyAlignment="1" applyProtection="1">
      <alignment horizontal="center" vertical="center"/>
    </xf>
    <xf numFmtId="49" fontId="29" fillId="0" borderId="11" xfId="0" applyNumberFormat="1" applyFont="1" applyFill="1" applyBorder="1" applyAlignment="1" applyProtection="1">
      <alignment vertical="center"/>
    </xf>
    <xf numFmtId="3" fontId="29" fillId="0" borderId="33" xfId="0" applyNumberFormat="1" applyFont="1" applyFill="1" applyBorder="1" applyAlignment="1" applyProtection="1">
      <alignment vertical="center"/>
    </xf>
    <xf numFmtId="49" fontId="33" fillId="0" borderId="8" xfId="0" quotePrefix="1" applyNumberFormat="1" applyFont="1" applyFill="1" applyBorder="1" applyAlignment="1" applyProtection="1">
      <alignment horizontal="left" vertical="center" indent="1"/>
    </xf>
    <xf numFmtId="3" fontId="33" fillId="0" borderId="20" xfId="0" applyNumberFormat="1" applyFont="1" applyFill="1" applyBorder="1" applyAlignment="1" applyProtection="1">
      <alignment vertical="center"/>
    </xf>
    <xf numFmtId="49" fontId="29" fillId="0" borderId="8" xfId="0" applyNumberFormat="1" applyFont="1" applyFill="1" applyBorder="1" applyAlignment="1" applyProtection="1">
      <alignment vertical="center"/>
    </xf>
    <xf numFmtId="3" fontId="29" fillId="0" borderId="20" xfId="0" applyNumberFormat="1" applyFont="1" applyFill="1" applyBorder="1" applyAlignment="1" applyProtection="1">
      <alignment vertical="center"/>
    </xf>
    <xf numFmtId="49" fontId="30" fillId="0" borderId="13" xfId="0" applyNumberFormat="1" applyFont="1" applyFill="1" applyBorder="1" applyAlignment="1" applyProtection="1">
      <alignment vertical="center"/>
    </xf>
    <xf numFmtId="3" fontId="29" fillId="0" borderId="14" xfId="0" applyNumberFormat="1" applyFont="1" applyFill="1" applyBorder="1" applyAlignment="1" applyProtection="1">
      <alignment vertical="center"/>
    </xf>
    <xf numFmtId="3" fontId="29" fillId="0" borderId="17" xfId="0" applyNumberFormat="1" applyFont="1" applyFill="1" applyBorder="1" applyAlignment="1" applyProtection="1">
      <alignment vertical="center"/>
    </xf>
    <xf numFmtId="49" fontId="29" fillId="0" borderId="8" xfId="0" applyNumberFormat="1" applyFont="1" applyFill="1" applyBorder="1" applyAlignment="1" applyProtection="1">
      <alignment horizontal="left" vertical="center"/>
    </xf>
    <xf numFmtId="166" fontId="3" fillId="0" borderId="0" xfId="0" applyNumberFormat="1" applyFont="1" applyFill="1" applyAlignment="1" applyProtection="1">
      <alignment horizontal="left" vertical="center" wrapText="1"/>
    </xf>
    <xf numFmtId="166" fontId="3" fillId="0" borderId="0" xfId="0" applyNumberFormat="1" applyFont="1" applyFill="1" applyAlignment="1" applyProtection="1">
      <alignment vertical="center" wrapText="1"/>
    </xf>
    <xf numFmtId="166" fontId="18" fillId="0" borderId="0" xfId="0" applyNumberFormat="1" applyFont="1" applyFill="1" applyAlignment="1" applyProtection="1">
      <alignment vertical="center" wrapText="1"/>
    </xf>
    <xf numFmtId="0" fontId="8" fillId="0" borderId="34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8" fillId="0" borderId="16" xfId="0" applyFont="1" applyFill="1" applyBorder="1" applyAlignment="1" applyProtection="1">
      <alignment horizontal="center" vertical="center" wrapText="1"/>
    </xf>
    <xf numFmtId="0" fontId="8" fillId="0" borderId="28" xfId="0" applyFont="1" applyFill="1" applyBorder="1" applyAlignment="1" applyProtection="1">
      <alignment horizontal="center" vertical="center" wrapText="1"/>
    </xf>
    <xf numFmtId="0" fontId="8" fillId="0" borderId="35" xfId="0" applyFont="1" applyFill="1" applyBorder="1" applyAlignment="1" applyProtection="1">
      <alignment horizontal="center" vertical="center" wrapText="1"/>
    </xf>
    <xf numFmtId="0" fontId="8" fillId="0" borderId="36" xfId="0" applyFont="1" applyFill="1" applyBorder="1" applyAlignment="1" applyProtection="1">
      <alignment horizontal="center" vertical="center" wrapText="1"/>
    </xf>
    <xf numFmtId="166" fontId="8" fillId="0" borderId="37" xfId="0" applyNumberFormat="1" applyFont="1" applyFill="1" applyBorder="1" applyAlignment="1" applyProtection="1">
      <alignment horizontal="center" vertical="center" wrapText="1"/>
    </xf>
    <xf numFmtId="0" fontId="28" fillId="0" borderId="14" xfId="0" applyFont="1" applyFill="1" applyBorder="1" applyAlignment="1" applyProtection="1">
      <alignment horizontal="left" vertical="center" wrapText="1" indent="1"/>
    </xf>
    <xf numFmtId="0" fontId="27" fillId="0" borderId="13" xfId="0" applyFont="1" applyBorder="1" applyAlignment="1" applyProtection="1">
      <alignment horizontal="center" vertical="center" wrapText="1"/>
    </xf>
    <xf numFmtId="0" fontId="38" fillId="0" borderId="38" xfId="0" applyFont="1" applyBorder="1" applyAlignment="1" applyProtection="1">
      <alignment horizontal="left" wrapText="1" indent="1"/>
    </xf>
    <xf numFmtId="0" fontId="21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21" fillId="0" borderId="0" xfId="0" applyFont="1" applyFill="1" applyAlignment="1" applyProtection="1">
      <alignment horizontal="left" vertical="center" wrapText="1"/>
    </xf>
    <xf numFmtId="0" fontId="21" fillId="0" borderId="0" xfId="0" applyFont="1" applyFill="1" applyAlignment="1" applyProtection="1">
      <alignment vertical="center" wrapText="1"/>
    </xf>
    <xf numFmtId="0" fontId="19" fillId="0" borderId="39" xfId="0" applyFont="1" applyFill="1" applyBorder="1" applyAlignment="1" applyProtection="1">
      <alignment horizontal="center" vertical="center" wrapText="1"/>
    </xf>
    <xf numFmtId="0" fontId="8" fillId="0" borderId="40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38" xfId="0" applyFont="1" applyFill="1" applyBorder="1" applyAlignment="1" applyProtection="1">
      <alignment vertical="center" wrapText="1"/>
    </xf>
    <xf numFmtId="16" fontId="0" fillId="0" borderId="0" xfId="0" applyNumberFormat="1" applyFill="1" applyAlignment="1">
      <alignment vertical="center" wrapText="1"/>
    </xf>
    <xf numFmtId="0" fontId="41" fillId="0" borderId="0" xfId="0" applyFont="1" applyFill="1" applyProtection="1"/>
    <xf numFmtId="0" fontId="29" fillId="0" borderId="9" xfId="0" applyFont="1" applyFill="1" applyBorder="1" applyAlignment="1" applyProtection="1">
      <alignment horizontal="center" vertical="center"/>
    </xf>
    <xf numFmtId="166" fontId="28" fillId="0" borderId="26" xfId="0" applyNumberFormat="1" applyFont="1" applyFill="1" applyBorder="1" applyAlignment="1" applyProtection="1">
      <alignment vertical="center"/>
    </xf>
    <xf numFmtId="0" fontId="29" fillId="0" borderId="8" xfId="0" applyFont="1" applyFill="1" applyBorder="1" applyAlignment="1" applyProtection="1">
      <alignment horizontal="center" vertical="center"/>
    </xf>
    <xf numFmtId="166" fontId="28" fillId="0" borderId="20" xfId="0" applyNumberFormat="1" applyFont="1" applyFill="1" applyBorder="1" applyAlignment="1" applyProtection="1">
      <alignment vertical="center"/>
    </xf>
    <xf numFmtId="0" fontId="29" fillId="0" borderId="10" xfId="0" applyFont="1" applyFill="1" applyBorder="1" applyAlignment="1" applyProtection="1">
      <alignment horizontal="center" vertical="center"/>
    </xf>
    <xf numFmtId="0" fontId="29" fillId="0" borderId="6" xfId="0" applyFont="1" applyFill="1" applyBorder="1" applyAlignment="1" applyProtection="1">
      <alignment vertical="center" wrapText="1"/>
    </xf>
    <xf numFmtId="166" fontId="28" fillId="0" borderId="21" xfId="0" applyNumberFormat="1" applyFont="1" applyFill="1" applyBorder="1" applyAlignment="1" applyProtection="1">
      <alignment vertical="center"/>
    </xf>
    <xf numFmtId="0" fontId="28" fillId="0" borderId="13" xfId="0" applyFont="1" applyFill="1" applyBorder="1" applyAlignment="1" applyProtection="1">
      <alignment horizontal="center" vertical="center"/>
    </xf>
    <xf numFmtId="0" fontId="30" fillId="0" borderId="14" xfId="0" applyFont="1" applyFill="1" applyBorder="1" applyAlignment="1" applyProtection="1">
      <alignment vertical="center" wrapText="1"/>
    </xf>
    <xf numFmtId="166" fontId="28" fillId="0" borderId="14" xfId="0" applyNumberFormat="1" applyFont="1" applyFill="1" applyBorder="1" applyAlignment="1" applyProtection="1">
      <alignment vertical="center"/>
    </xf>
    <xf numFmtId="166" fontId="28" fillId="0" borderId="17" xfId="0" applyNumberFormat="1" applyFont="1" applyFill="1" applyBorder="1" applyAlignment="1" applyProtection="1">
      <alignment vertical="center"/>
    </xf>
    <xf numFmtId="0" fontId="0" fillId="0" borderId="41" xfId="0" applyFill="1" applyBorder="1" applyProtection="1"/>
    <xf numFmtId="0" fontId="6" fillId="0" borderId="41" xfId="0" applyFont="1" applyFill="1" applyBorder="1" applyAlignment="1" applyProtection="1">
      <alignment horizontal="center"/>
    </xf>
    <xf numFmtId="0" fontId="41" fillId="0" borderId="0" xfId="0" applyFont="1" applyFill="1" applyProtection="1">
      <protection locked="0"/>
    </xf>
    <xf numFmtId="0" fontId="34" fillId="0" borderId="0" xfId="0" applyFont="1" applyFill="1" applyProtection="1">
      <protection locked="0"/>
    </xf>
    <xf numFmtId="166" fontId="19" fillId="0" borderId="32" xfId="4" applyNumberFormat="1" applyFont="1" applyFill="1" applyBorder="1" applyAlignment="1" applyProtection="1">
      <alignment horizontal="right" vertical="center" wrapText="1" indent="1"/>
    </xf>
    <xf numFmtId="166" fontId="21" fillId="0" borderId="42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43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37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42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37" xfId="4" applyNumberFormat="1" applyFont="1" applyFill="1" applyBorder="1" applyAlignment="1" applyProtection="1">
      <alignment horizontal="right" vertical="center" wrapText="1" indent="1"/>
      <protection locked="0"/>
    </xf>
    <xf numFmtId="166" fontId="8" fillId="0" borderId="44" xfId="0" applyNumberFormat="1" applyFont="1" applyFill="1" applyBorder="1" applyAlignment="1" applyProtection="1">
      <alignment horizontal="center" vertical="center"/>
    </xf>
    <xf numFmtId="166" fontId="8" fillId="0" borderId="27" xfId="0" applyNumberFormat="1" applyFont="1" applyFill="1" applyBorder="1" applyAlignment="1" applyProtection="1">
      <alignment horizontal="center" vertical="center" wrapText="1"/>
    </xf>
    <xf numFmtId="166" fontId="19" fillId="0" borderId="39" xfId="0" applyNumberFormat="1" applyFont="1" applyFill="1" applyBorder="1" applyAlignment="1" applyProtection="1">
      <alignment horizontal="center" vertical="center" wrapText="1"/>
    </xf>
    <xf numFmtId="166" fontId="19" fillId="0" borderId="22" xfId="0" applyNumberFormat="1" applyFont="1" applyFill="1" applyBorder="1" applyAlignment="1" applyProtection="1">
      <alignment horizontal="center" vertical="center" wrapText="1"/>
    </xf>
    <xf numFmtId="166" fontId="19" fillId="0" borderId="45" xfId="0" applyNumberFormat="1" applyFont="1" applyFill="1" applyBorder="1" applyAlignment="1" applyProtection="1">
      <alignment horizontal="center" vertical="center" wrapText="1"/>
    </xf>
    <xf numFmtId="166" fontId="19" fillId="0" borderId="17" xfId="0" applyNumberFormat="1" applyFont="1" applyFill="1" applyBorder="1" applyAlignment="1" applyProtection="1">
      <alignment horizontal="center" vertical="center" wrapText="1"/>
    </xf>
    <xf numFmtId="166" fontId="19" fillId="0" borderId="46" xfId="0" applyNumberFormat="1" applyFont="1" applyFill="1" applyBorder="1" applyAlignment="1" applyProtection="1">
      <alignment horizontal="center" vertical="center" wrapText="1"/>
    </xf>
    <xf numFmtId="166" fontId="19" fillId="0" borderId="13" xfId="0" applyNumberFormat="1" applyFont="1" applyFill="1" applyBorder="1" applyAlignment="1" applyProtection="1">
      <alignment horizontal="center" vertical="center" wrapText="1"/>
    </xf>
    <xf numFmtId="166" fontId="19" fillId="0" borderId="22" xfId="0" applyNumberFormat="1" applyFont="1" applyFill="1" applyBorder="1" applyAlignment="1" applyProtection="1">
      <alignment horizontal="left" vertical="center" wrapText="1" indent="1"/>
    </xf>
    <xf numFmtId="166" fontId="19" fillId="0" borderId="8" xfId="0" applyNumberFormat="1" applyFont="1" applyFill="1" applyBorder="1" applyAlignment="1" applyProtection="1">
      <alignment horizontal="center" vertical="center" wrapText="1"/>
    </xf>
    <xf numFmtId="166" fontId="21" fillId="0" borderId="23" xfId="0" applyNumberFormat="1" applyFont="1" applyFill="1" applyBorder="1" applyAlignment="1" applyProtection="1">
      <alignment vertical="center" wrapText="1"/>
    </xf>
    <xf numFmtId="166" fontId="19" fillId="0" borderId="10" xfId="0" applyNumberFormat="1" applyFont="1" applyFill="1" applyBorder="1" applyAlignment="1" applyProtection="1">
      <alignment horizontal="center" vertical="center" wrapText="1"/>
    </xf>
    <xf numFmtId="166" fontId="21" fillId="0" borderId="24" xfId="0" applyNumberFormat="1" applyFont="1" applyFill="1" applyBorder="1" applyAlignment="1" applyProtection="1">
      <alignment vertical="center" wrapText="1"/>
    </xf>
    <xf numFmtId="166" fontId="28" fillId="0" borderId="22" xfId="0" applyNumberFormat="1" applyFont="1" applyFill="1" applyBorder="1" applyAlignment="1" applyProtection="1">
      <alignment horizontal="left" vertical="center" wrapText="1" indent="1"/>
    </xf>
    <xf numFmtId="166" fontId="19" fillId="0" borderId="7" xfId="0" applyNumberFormat="1" applyFont="1" applyFill="1" applyBorder="1" applyAlignment="1" applyProtection="1">
      <alignment horizontal="center" vertical="center" wrapText="1"/>
    </xf>
    <xf numFmtId="166" fontId="21" fillId="0" borderId="46" xfId="0" applyNumberFormat="1" applyFont="1" applyFill="1" applyBorder="1" applyAlignment="1" applyProtection="1">
      <alignment vertical="center" wrapText="1"/>
    </xf>
    <xf numFmtId="0" fontId="21" fillId="0" borderId="2" xfId="5" applyFont="1" applyFill="1" applyBorder="1" applyAlignment="1" applyProtection="1">
      <alignment horizontal="left" vertical="center" indent="1"/>
    </xf>
    <xf numFmtId="0" fontId="21" fillId="0" borderId="3" xfId="5" applyFont="1" applyFill="1" applyBorder="1" applyAlignment="1" applyProtection="1">
      <alignment horizontal="left" vertical="center" wrapText="1" indent="1"/>
    </xf>
    <xf numFmtId="0" fontId="21" fillId="0" borderId="2" xfId="5" applyFont="1" applyFill="1" applyBorder="1" applyAlignment="1" applyProtection="1">
      <alignment horizontal="left" vertical="center" wrapText="1" indent="1"/>
    </xf>
    <xf numFmtId="0" fontId="21" fillId="0" borderId="3" xfId="5" applyFont="1" applyFill="1" applyBorder="1" applyAlignment="1" applyProtection="1">
      <alignment horizontal="left" vertical="center" indent="1"/>
    </xf>
    <xf numFmtId="0" fontId="8" fillId="0" borderId="14" xfId="5" applyFont="1" applyFill="1" applyBorder="1" applyAlignment="1" applyProtection="1">
      <alignment horizontal="left" indent="1"/>
    </xf>
    <xf numFmtId="166" fontId="29" fillId="0" borderId="43" xfId="4" applyNumberFormat="1" applyFont="1" applyFill="1" applyBorder="1" applyAlignment="1" applyProtection="1">
      <alignment horizontal="right" vertical="center" wrapText="1" indent="1"/>
      <protection locked="0"/>
    </xf>
    <xf numFmtId="0" fontId="27" fillId="0" borderId="14" xfId="0" applyFont="1" applyBorder="1" applyAlignment="1" applyProtection="1">
      <alignment horizontal="left" vertical="center" wrapText="1" indent="1"/>
    </xf>
    <xf numFmtId="0" fontId="26" fillId="0" borderId="2" xfId="0" applyFont="1" applyBorder="1" applyAlignment="1" applyProtection="1">
      <alignment horizontal="left" vertical="center" wrapText="1" indent="1"/>
    </xf>
    <xf numFmtId="0" fontId="26" fillId="0" borderId="6" xfId="0" applyFont="1" applyBorder="1" applyAlignment="1" applyProtection="1">
      <alignment horizontal="left" vertical="center" wrapText="1" indent="1"/>
    </xf>
    <xf numFmtId="0" fontId="27" fillId="0" borderId="18" xfId="0" applyFont="1" applyBorder="1" applyAlignment="1" applyProtection="1">
      <alignment horizontal="left" vertical="center" wrapText="1" indent="1"/>
    </xf>
    <xf numFmtId="166" fontId="19" fillId="0" borderId="28" xfId="4" applyNumberFormat="1" applyFont="1" applyFill="1" applyBorder="1" applyAlignment="1" applyProtection="1">
      <alignment horizontal="right" vertical="center" wrapText="1" indent="1"/>
    </xf>
    <xf numFmtId="166" fontId="19" fillId="0" borderId="17" xfId="4" applyNumberFormat="1" applyFont="1" applyFill="1" applyBorder="1" applyAlignment="1" applyProtection="1">
      <alignment horizontal="right" vertical="center" wrapText="1" indent="1"/>
    </xf>
    <xf numFmtId="166" fontId="21" fillId="0" borderId="33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0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6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1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0" xfId="4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7" xfId="4" applyNumberFormat="1" applyFont="1" applyFill="1" applyBorder="1" applyAlignment="1" applyProtection="1">
      <alignment horizontal="right" vertical="center" wrapText="1" indent="1"/>
    </xf>
    <xf numFmtId="166" fontId="7" fillId="0" borderId="0" xfId="4" applyNumberFormat="1" applyFont="1" applyFill="1" applyBorder="1" applyAlignment="1" applyProtection="1">
      <alignment horizontal="right" vertical="center" wrapText="1" indent="1"/>
    </xf>
    <xf numFmtId="166" fontId="21" fillId="0" borderId="27" xfId="4" applyNumberFormat="1" applyFont="1" applyFill="1" applyBorder="1" applyAlignment="1" applyProtection="1">
      <alignment horizontal="right" vertical="center" wrapText="1" indent="1"/>
      <protection locked="0"/>
    </xf>
    <xf numFmtId="166" fontId="27" fillId="0" borderId="17" xfId="0" applyNumberFormat="1" applyFont="1" applyBorder="1" applyAlignment="1" applyProtection="1">
      <alignment horizontal="right" vertical="center" wrapText="1" indent="1"/>
    </xf>
    <xf numFmtId="0" fontId="6" fillId="0" borderId="30" xfId="0" applyFont="1" applyFill="1" applyBorder="1" applyAlignment="1" applyProtection="1">
      <alignment horizontal="right" vertical="center"/>
    </xf>
    <xf numFmtId="166" fontId="21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47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4" xfId="0" applyNumberFormat="1" applyFont="1" applyFill="1" applyBorder="1" applyAlignment="1" applyProtection="1">
      <alignment horizontal="right" vertical="center" wrapText="1" indent="1"/>
    </xf>
    <xf numFmtId="166" fontId="29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7" xfId="0" applyNumberFormat="1" applyFont="1" applyFill="1" applyBorder="1" applyAlignment="1" applyProtection="1">
      <alignment horizontal="right" vertical="center" wrapText="1" indent="1"/>
    </xf>
    <xf numFmtId="166" fontId="29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6" fontId="7" fillId="0" borderId="0" xfId="0" applyNumberFormat="1" applyFont="1" applyFill="1" applyAlignment="1" applyProtection="1">
      <alignment horizontal="centerContinuous" vertical="center" wrapText="1"/>
    </xf>
    <xf numFmtId="166" fontId="0" fillId="0" borderId="0" xfId="0" applyNumberFormat="1" applyFill="1" applyAlignment="1" applyProtection="1">
      <alignment horizontal="centerContinuous" vertical="center"/>
    </xf>
    <xf numFmtId="166" fontId="6" fillId="0" borderId="0" xfId="0" applyNumberFormat="1" applyFont="1" applyFill="1" applyAlignment="1" applyProtection="1">
      <alignment horizontal="right" vertical="center"/>
    </xf>
    <xf numFmtId="166" fontId="8" fillId="0" borderId="13" xfId="0" applyNumberFormat="1" applyFont="1" applyFill="1" applyBorder="1" applyAlignment="1" applyProtection="1">
      <alignment horizontal="centerContinuous" vertical="center" wrapText="1"/>
    </xf>
    <xf numFmtId="166" fontId="8" fillId="0" borderId="14" xfId="0" applyNumberFormat="1" applyFont="1" applyFill="1" applyBorder="1" applyAlignment="1" applyProtection="1">
      <alignment horizontal="centerContinuous" vertical="center" wrapText="1"/>
    </xf>
    <xf numFmtId="166" fontId="8" fillId="0" borderId="17" xfId="0" applyNumberFormat="1" applyFont="1" applyFill="1" applyBorder="1" applyAlignment="1" applyProtection="1">
      <alignment horizontal="centerContinuous" vertical="center" wrapText="1"/>
    </xf>
    <xf numFmtId="166" fontId="4" fillId="0" borderId="0" xfId="0" applyNumberFormat="1" applyFont="1" applyFill="1" applyAlignment="1" applyProtection="1">
      <alignment horizontal="center" vertical="center" wrapText="1"/>
    </xf>
    <xf numFmtId="166" fontId="28" fillId="0" borderId="22" xfId="0" applyNumberFormat="1" applyFont="1" applyFill="1" applyBorder="1" applyAlignment="1" applyProtection="1">
      <alignment horizontal="center" vertical="center" wrapText="1"/>
    </xf>
    <xf numFmtId="166" fontId="28" fillId="0" borderId="13" xfId="0" applyNumberFormat="1" applyFont="1" applyFill="1" applyBorder="1" applyAlignment="1" applyProtection="1">
      <alignment horizontal="center" vertical="center" wrapText="1"/>
    </xf>
    <xf numFmtId="166" fontId="28" fillId="0" borderId="14" xfId="0" applyNumberFormat="1" applyFont="1" applyFill="1" applyBorder="1" applyAlignment="1" applyProtection="1">
      <alignment horizontal="center" vertical="center" wrapText="1"/>
    </xf>
    <xf numFmtId="166" fontId="28" fillId="0" borderId="17" xfId="0" applyNumberFormat="1" applyFont="1" applyFill="1" applyBorder="1" applyAlignment="1" applyProtection="1">
      <alignment horizontal="center" vertical="center" wrapText="1"/>
    </xf>
    <xf numFmtId="166" fontId="28" fillId="0" borderId="0" xfId="0" applyNumberFormat="1" applyFont="1" applyFill="1" applyAlignment="1" applyProtection="1">
      <alignment horizontal="center" vertical="center" wrapText="1"/>
    </xf>
    <xf numFmtId="166" fontId="0" fillId="0" borderId="25" xfId="0" applyNumberFormat="1" applyFill="1" applyBorder="1" applyAlignment="1" applyProtection="1">
      <alignment horizontal="left" vertical="center" wrapText="1" indent="1"/>
    </xf>
    <xf numFmtId="166" fontId="21" fillId="0" borderId="9" xfId="0" applyNumberFormat="1" applyFont="1" applyFill="1" applyBorder="1" applyAlignment="1" applyProtection="1">
      <alignment horizontal="left" vertical="center" wrapText="1" indent="1"/>
    </xf>
    <xf numFmtId="166" fontId="0" fillId="0" borderId="23" xfId="0" applyNumberFormat="1" applyFill="1" applyBorder="1" applyAlignment="1" applyProtection="1">
      <alignment horizontal="left" vertical="center" wrapText="1" indent="1"/>
    </xf>
    <xf numFmtId="166" fontId="21" fillId="0" borderId="8" xfId="0" applyNumberFormat="1" applyFont="1" applyFill="1" applyBorder="1" applyAlignment="1" applyProtection="1">
      <alignment horizontal="left" vertical="center" wrapText="1" indent="1"/>
    </xf>
    <xf numFmtId="166" fontId="21" fillId="0" borderId="48" xfId="0" applyNumberFormat="1" applyFont="1" applyFill="1" applyBorder="1" applyAlignment="1" applyProtection="1">
      <alignment horizontal="left" vertical="center" wrapText="1" indent="1"/>
    </xf>
    <xf numFmtId="166" fontId="31" fillId="0" borderId="22" xfId="0" applyNumberFormat="1" applyFont="1" applyFill="1" applyBorder="1" applyAlignment="1" applyProtection="1">
      <alignment horizontal="left" vertical="center" wrapText="1" indent="1"/>
    </xf>
    <xf numFmtId="166" fontId="1" fillId="0" borderId="46" xfId="0" applyNumberFormat="1" applyFont="1" applyFill="1" applyBorder="1" applyAlignment="1" applyProtection="1">
      <alignment horizontal="left" vertical="center" wrapText="1" indent="1"/>
    </xf>
    <xf numFmtId="166" fontId="29" fillId="0" borderId="7" xfId="0" applyNumberFormat="1" applyFont="1" applyFill="1" applyBorder="1" applyAlignment="1" applyProtection="1">
      <alignment horizontal="left" vertical="center" wrapText="1" indent="1"/>
    </xf>
    <xf numFmtId="166" fontId="29" fillId="0" borderId="8" xfId="0" applyNumberFormat="1" applyFont="1" applyFill="1" applyBorder="1" applyAlignment="1" applyProtection="1">
      <alignment horizontal="left" vertical="center" wrapText="1" indent="1"/>
    </xf>
    <xf numFmtId="166" fontId="1" fillId="0" borderId="23" xfId="0" applyNumberFormat="1" applyFont="1" applyFill="1" applyBorder="1" applyAlignment="1" applyProtection="1">
      <alignment horizontal="left" vertical="center" wrapText="1" indent="1"/>
    </xf>
    <xf numFmtId="166" fontId="33" fillId="0" borderId="2" xfId="0" applyNumberFormat="1" applyFont="1" applyFill="1" applyBorder="1" applyAlignment="1" applyProtection="1">
      <alignment horizontal="right" vertical="center" wrapText="1" indent="1"/>
    </xf>
    <xf numFmtId="166" fontId="31" fillId="0" borderId="13" xfId="0" applyNumberFormat="1" applyFont="1" applyFill="1" applyBorder="1" applyAlignment="1" applyProtection="1">
      <alignment horizontal="left" vertical="center" wrapText="1" indent="1"/>
    </xf>
    <xf numFmtId="166" fontId="31" fillId="0" borderId="32" xfId="0" applyNumberFormat="1" applyFont="1" applyFill="1" applyBorder="1" applyAlignment="1" applyProtection="1">
      <alignment horizontal="right" vertical="center" wrapText="1" indent="1"/>
    </xf>
    <xf numFmtId="166" fontId="28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6" fontId="33" fillId="0" borderId="7" xfId="0" applyNumberFormat="1" applyFont="1" applyFill="1" applyBorder="1" applyAlignment="1" applyProtection="1">
      <alignment horizontal="left" vertical="center" wrapText="1" indent="1"/>
    </xf>
    <xf numFmtId="166" fontId="29" fillId="0" borderId="8" xfId="0" applyNumberFormat="1" applyFont="1" applyFill="1" applyBorder="1" applyAlignment="1" applyProtection="1">
      <alignment horizontal="left" vertical="center" wrapText="1" indent="2"/>
    </xf>
    <xf numFmtId="166" fontId="29" fillId="0" borderId="2" xfId="0" applyNumberFormat="1" applyFont="1" applyFill="1" applyBorder="1" applyAlignment="1" applyProtection="1">
      <alignment horizontal="left" vertical="center" wrapText="1" indent="2"/>
    </xf>
    <xf numFmtId="166" fontId="33" fillId="0" borderId="2" xfId="0" applyNumberFormat="1" applyFont="1" applyFill="1" applyBorder="1" applyAlignment="1" applyProtection="1">
      <alignment horizontal="left" vertical="center" wrapText="1" indent="1"/>
    </xf>
    <xf numFmtId="166" fontId="29" fillId="0" borderId="9" xfId="0" applyNumberFormat="1" applyFont="1" applyFill="1" applyBorder="1" applyAlignment="1" applyProtection="1">
      <alignment horizontal="left" vertical="center" wrapText="1" indent="1"/>
    </xf>
    <xf numFmtId="166" fontId="21" fillId="0" borderId="9" xfId="0" applyNumberFormat="1" applyFont="1" applyFill="1" applyBorder="1" applyAlignment="1" applyProtection="1">
      <alignment horizontal="left" vertical="center" wrapText="1" indent="2"/>
    </xf>
    <xf numFmtId="166" fontId="21" fillId="0" borderId="10" xfId="0" applyNumberFormat="1" applyFont="1" applyFill="1" applyBorder="1" applyAlignment="1" applyProtection="1">
      <alignment horizontal="left" vertical="center" wrapText="1" indent="2"/>
    </xf>
    <xf numFmtId="166" fontId="33" fillId="0" borderId="3" xfId="0" applyNumberFormat="1" applyFont="1" applyFill="1" applyBorder="1" applyAlignment="1" applyProtection="1">
      <alignment horizontal="right" vertical="center" wrapText="1" indent="1"/>
    </xf>
    <xf numFmtId="168" fontId="29" fillId="0" borderId="49" xfId="1" applyNumberFormat="1" applyFont="1" applyFill="1" applyBorder="1" applyProtection="1">
      <protection locked="0"/>
    </xf>
    <xf numFmtId="168" fontId="29" fillId="0" borderId="42" xfId="1" applyNumberFormat="1" applyFont="1" applyFill="1" applyBorder="1" applyProtection="1">
      <protection locked="0"/>
    </xf>
    <xf numFmtId="168" fontId="29" fillId="0" borderId="37" xfId="1" applyNumberFormat="1" applyFont="1" applyFill="1" applyBorder="1" applyProtection="1">
      <protection locked="0"/>
    </xf>
    <xf numFmtId="0" fontId="29" fillId="0" borderId="3" xfId="4" applyFont="1" applyFill="1" applyBorder="1" applyProtection="1"/>
    <xf numFmtId="0" fontId="8" fillId="0" borderId="4" xfId="0" applyFont="1" applyFill="1" applyBorder="1" applyAlignment="1" applyProtection="1">
      <alignment horizontal="center" vertical="center"/>
    </xf>
    <xf numFmtId="0" fontId="8" fillId="0" borderId="31" xfId="0" applyFont="1" applyFill="1" applyBorder="1" applyAlignment="1" applyProtection="1">
      <alignment horizontal="center" vertical="center"/>
    </xf>
    <xf numFmtId="0" fontId="8" fillId="0" borderId="33" xfId="0" quotePrefix="1" applyFont="1" applyFill="1" applyBorder="1" applyAlignment="1" applyProtection="1">
      <alignment horizontal="right" vertical="center" indent="1"/>
    </xf>
    <xf numFmtId="0" fontId="8" fillId="0" borderId="28" xfId="0" applyFont="1" applyFill="1" applyBorder="1" applyAlignment="1" applyProtection="1">
      <alignment horizontal="right" vertical="center" wrapText="1" indent="1"/>
    </xf>
    <xf numFmtId="166" fontId="8" fillId="0" borderId="37" xfId="0" applyNumberFormat="1" applyFont="1" applyFill="1" applyBorder="1" applyAlignment="1" applyProtection="1">
      <alignment horizontal="right" vertical="center" wrapText="1" indent="1"/>
    </xf>
    <xf numFmtId="166" fontId="21" fillId="0" borderId="33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32" xfId="0" applyNumberFormat="1" applyFont="1" applyFill="1" applyBorder="1" applyAlignment="1" applyProtection="1">
      <alignment horizontal="right" vertical="center" wrapText="1" indent="1"/>
    </xf>
    <xf numFmtId="166" fontId="19" fillId="0" borderId="0" xfId="0" applyNumberFormat="1" applyFont="1" applyFill="1" applyBorder="1" applyAlignment="1" applyProtection="1">
      <alignment horizontal="right" vertical="center" wrapText="1" indent="1"/>
    </xf>
    <xf numFmtId="0" fontId="21" fillId="0" borderId="0" xfId="0" applyFont="1" applyFill="1" applyAlignment="1" applyProtection="1">
      <alignment horizontal="right" vertical="center" wrapText="1" indent="1"/>
    </xf>
    <xf numFmtId="166" fontId="19" fillId="0" borderId="32" xfId="0" applyNumberFormat="1" applyFont="1" applyFill="1" applyBorder="1" applyAlignment="1" applyProtection="1">
      <alignment horizontal="right" vertical="center" wrapText="1" indent="1"/>
    </xf>
    <xf numFmtId="166" fontId="19" fillId="0" borderId="17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49" fontId="8" fillId="0" borderId="33" xfId="0" applyNumberFormat="1" applyFont="1" applyFill="1" applyBorder="1" applyAlignment="1" applyProtection="1">
      <alignment horizontal="right" vertical="center"/>
    </xf>
    <xf numFmtId="49" fontId="8" fillId="0" borderId="50" xfId="0" applyNumberFormat="1" applyFont="1" applyFill="1" applyBorder="1" applyAlignment="1" applyProtection="1">
      <alignment horizontal="right" vertical="center"/>
    </xf>
    <xf numFmtId="0" fontId="10" fillId="0" borderId="0" xfId="0" applyFont="1" applyFill="1" applyAlignment="1" applyProtection="1">
      <alignment vertical="center" wrapText="1"/>
    </xf>
    <xf numFmtId="0" fontId="7" fillId="0" borderId="51" xfId="4" applyFont="1" applyFill="1" applyBorder="1" applyAlignment="1" applyProtection="1">
      <alignment horizontal="center" vertical="center" wrapText="1"/>
    </xf>
    <xf numFmtId="0" fontId="7" fillId="0" borderId="51" xfId="4" applyFont="1" applyFill="1" applyBorder="1" applyAlignment="1" applyProtection="1">
      <alignment vertical="center" wrapText="1"/>
    </xf>
    <xf numFmtId="166" fontId="7" fillId="0" borderId="51" xfId="4" applyNumberFormat="1" applyFont="1" applyFill="1" applyBorder="1" applyAlignment="1" applyProtection="1">
      <alignment horizontal="right" vertical="center" wrapText="1" indent="1"/>
    </xf>
    <xf numFmtId="0" fontId="21" fillId="0" borderId="51" xfId="4" applyFont="1" applyFill="1" applyBorder="1" applyAlignment="1" applyProtection="1">
      <alignment horizontal="right" vertical="center" wrapText="1" indent="1"/>
      <protection locked="0"/>
    </xf>
    <xf numFmtId="166" fontId="29" fillId="0" borderId="51" xfId="4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0" xfId="0" applyFont="1" applyAlignment="1">
      <alignment horizontal="center" wrapText="1"/>
    </xf>
    <xf numFmtId="0" fontId="31" fillId="0" borderId="15" xfId="0" applyFont="1" applyBorder="1" applyAlignment="1" applyProtection="1">
      <alignment horizontal="center" vertical="center" wrapText="1"/>
    </xf>
    <xf numFmtId="0" fontId="31" fillId="0" borderId="16" xfId="0" applyFont="1" applyBorder="1" applyAlignment="1" applyProtection="1">
      <alignment horizontal="center" vertical="center"/>
    </xf>
    <xf numFmtId="0" fontId="31" fillId="0" borderId="28" xfId="0" applyFont="1" applyBorder="1" applyAlignment="1" applyProtection="1">
      <alignment horizontal="center" vertical="center" wrapText="1"/>
    </xf>
    <xf numFmtId="0" fontId="25" fillId="0" borderId="19" xfId="0" applyFont="1" applyBorder="1" applyAlignment="1" applyProtection="1">
      <alignment horizontal="left" vertical="center" wrapText="1" indent="1"/>
    </xf>
    <xf numFmtId="0" fontId="12" fillId="0" borderId="0" xfId="4" applyFont="1" applyFill="1" applyProtection="1"/>
    <xf numFmtId="0" fontId="12" fillId="0" borderId="0" xfId="4" applyFont="1" applyFill="1" applyAlignment="1" applyProtection="1">
      <alignment horizontal="right" vertical="center" indent="1"/>
    </xf>
    <xf numFmtId="0" fontId="12" fillId="0" borderId="0" xfId="4" applyFont="1" applyFill="1"/>
    <xf numFmtId="0" fontId="12" fillId="0" borderId="0" xfId="4" applyFont="1" applyFill="1" applyAlignment="1">
      <alignment horizontal="right" vertical="center" indent="1"/>
    </xf>
    <xf numFmtId="0" fontId="39" fillId="0" borderId="2" xfId="0" applyFont="1" applyBorder="1" applyAlignment="1">
      <alignment horizontal="justify" wrapText="1"/>
    </xf>
    <xf numFmtId="0" fontId="39" fillId="0" borderId="2" xfId="0" applyFont="1" applyBorder="1" applyAlignment="1">
      <alignment wrapText="1"/>
    </xf>
    <xf numFmtId="0" fontId="39" fillId="0" borderId="31" xfId="0" applyFont="1" applyBorder="1" applyAlignment="1">
      <alignment wrapText="1"/>
    </xf>
    <xf numFmtId="0" fontId="44" fillId="0" borderId="0" xfId="0" applyFont="1" applyFill="1" applyAlignment="1" applyProtection="1">
      <alignment horizontal="left" vertical="center" wrapText="1"/>
    </xf>
    <xf numFmtId="0" fontId="44" fillId="0" borderId="0" xfId="0" applyFont="1" applyFill="1" applyAlignment="1" applyProtection="1">
      <alignment vertical="center" wrapText="1"/>
    </xf>
    <xf numFmtId="0" fontId="44" fillId="0" borderId="0" xfId="0" applyFont="1" applyFill="1" applyAlignment="1" applyProtection="1">
      <alignment horizontal="right" vertical="center" wrapText="1" indent="1"/>
    </xf>
    <xf numFmtId="0" fontId="16" fillId="0" borderId="0" xfId="0" applyFont="1" applyFill="1" applyAlignment="1" applyProtection="1">
      <alignment horizontal="left" vertical="center" wrapText="1"/>
    </xf>
    <xf numFmtId="0" fontId="16" fillId="0" borderId="0" xfId="0" applyFont="1" applyFill="1" applyAlignment="1" applyProtection="1">
      <alignment vertical="center" wrapText="1"/>
    </xf>
    <xf numFmtId="0" fontId="16" fillId="0" borderId="0" xfId="0" applyFont="1" applyFill="1" applyAlignment="1" applyProtection="1">
      <alignment horizontal="right" vertical="center" wrapText="1" indent="1"/>
    </xf>
    <xf numFmtId="166" fontId="0" fillId="0" borderId="46" xfId="0" applyNumberFormat="1" applyFill="1" applyBorder="1" applyAlignment="1" applyProtection="1">
      <alignment horizontal="left" vertical="center" wrapText="1" indent="1"/>
    </xf>
    <xf numFmtId="166" fontId="21" fillId="0" borderId="7" xfId="0" applyNumberFormat="1" applyFont="1" applyFill="1" applyBorder="1" applyAlignment="1" applyProtection="1">
      <alignment horizontal="left" vertical="center" wrapText="1" indent="1"/>
    </xf>
    <xf numFmtId="166" fontId="21" fillId="0" borderId="52" xfId="0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16" xfId="4" applyNumberFormat="1" applyFont="1" applyFill="1" applyBorder="1" applyAlignment="1" applyProtection="1">
      <alignment horizontal="right" vertical="center" wrapText="1" indent="1"/>
    </xf>
    <xf numFmtId="166" fontId="19" fillId="0" borderId="14" xfId="4" applyNumberFormat="1" applyFont="1" applyFill="1" applyBorder="1" applyAlignment="1" applyProtection="1">
      <alignment horizontal="right" vertical="center" wrapText="1" indent="1"/>
    </xf>
    <xf numFmtId="166" fontId="21" fillId="0" borderId="2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3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6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6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1" xfId="4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4" xfId="4" applyNumberFormat="1" applyFont="1" applyFill="1" applyBorder="1" applyAlignment="1" applyProtection="1">
      <alignment horizontal="right" vertical="center" wrapText="1" indent="1"/>
    </xf>
    <xf numFmtId="0" fontId="8" fillId="0" borderId="38" xfId="4" applyFont="1" applyFill="1" applyBorder="1" applyAlignment="1" applyProtection="1">
      <alignment horizontal="center" vertical="center" wrapText="1"/>
    </xf>
    <xf numFmtId="0" fontId="8" fillId="0" borderId="53" xfId="0" applyFont="1" applyFill="1" applyBorder="1" applyAlignment="1" applyProtection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 wrapText="1"/>
    </xf>
    <xf numFmtId="0" fontId="19" fillId="0" borderId="15" xfId="4" applyFont="1" applyFill="1" applyBorder="1" applyAlignment="1" applyProtection="1">
      <alignment horizontal="center" vertical="center" wrapText="1"/>
    </xf>
    <xf numFmtId="0" fontId="19" fillId="0" borderId="16" xfId="4" applyFont="1" applyFill="1" applyBorder="1" applyAlignment="1" applyProtection="1">
      <alignment horizontal="center" vertical="center" wrapText="1"/>
    </xf>
    <xf numFmtId="0" fontId="19" fillId="0" borderId="28" xfId="4" applyFont="1" applyFill="1" applyBorder="1" applyAlignment="1" applyProtection="1">
      <alignment horizontal="center" vertical="center" wrapText="1"/>
    </xf>
    <xf numFmtId="166" fontId="21" fillId="0" borderId="26" xfId="4" applyNumberFormat="1" applyFont="1" applyFill="1" applyBorder="1" applyAlignment="1" applyProtection="1">
      <alignment horizontal="right" vertical="center" wrapText="1" indent="1"/>
    </xf>
    <xf numFmtId="0" fontId="21" fillId="0" borderId="3" xfId="4" applyFont="1" applyFill="1" applyBorder="1" applyAlignment="1" applyProtection="1">
      <alignment horizontal="left" vertical="center" wrapText="1" indent="6"/>
    </xf>
    <xf numFmtId="0" fontId="12" fillId="0" borderId="0" xfId="4" applyFill="1" applyProtection="1"/>
    <xf numFmtId="0" fontId="21" fillId="0" borderId="0" xfId="4" applyFont="1" applyFill="1" applyProtection="1"/>
    <xf numFmtId="0" fontId="15" fillId="0" borderId="0" xfId="4" applyFont="1" applyFill="1" applyProtection="1"/>
    <xf numFmtId="0" fontId="26" fillId="0" borderId="3" xfId="0" applyFont="1" applyBorder="1" applyAlignment="1" applyProtection="1">
      <alignment horizontal="left" wrapText="1" indent="1"/>
    </xf>
    <xf numFmtId="0" fontId="26" fillId="0" borderId="2" xfId="0" applyFont="1" applyBorder="1" applyAlignment="1" applyProtection="1">
      <alignment horizontal="left" wrapText="1" indent="1"/>
    </xf>
    <xf numFmtId="0" fontId="26" fillId="0" borderId="6" xfId="0" applyFont="1" applyBorder="1" applyAlignment="1" applyProtection="1">
      <alignment horizontal="left" wrapText="1" indent="1"/>
    </xf>
    <xf numFmtId="0" fontId="26" fillId="0" borderId="6" xfId="0" applyFont="1" applyBorder="1" applyAlignment="1" applyProtection="1">
      <alignment wrapText="1"/>
    </xf>
    <xf numFmtId="0" fontId="26" fillId="0" borderId="9" xfId="0" applyFont="1" applyBorder="1" applyAlignment="1" applyProtection="1">
      <alignment wrapText="1"/>
    </xf>
    <xf numFmtId="0" fontId="26" fillId="0" borderId="8" xfId="0" applyFont="1" applyBorder="1" applyAlignment="1" applyProtection="1">
      <alignment wrapText="1"/>
    </xf>
    <xf numFmtId="0" fontId="26" fillId="0" borderId="10" xfId="0" applyFont="1" applyBorder="1" applyAlignment="1" applyProtection="1">
      <alignment wrapText="1"/>
    </xf>
    <xf numFmtId="0" fontId="27" fillId="0" borderId="14" xfId="0" applyFont="1" applyBorder="1" applyAlignment="1" applyProtection="1">
      <alignment wrapText="1"/>
    </xf>
    <xf numFmtId="0" fontId="27" fillId="0" borderId="19" xfId="0" applyFont="1" applyBorder="1" applyAlignment="1" applyProtection="1">
      <alignment wrapText="1"/>
    </xf>
    <xf numFmtId="0" fontId="12" fillId="0" borderId="0" xfId="4" applyFill="1" applyAlignment="1" applyProtection="1"/>
    <xf numFmtId="166" fontId="25" fillId="0" borderId="17" xfId="0" quotePrefix="1" applyNumberFormat="1" applyFont="1" applyBorder="1" applyAlignment="1" applyProtection="1">
      <alignment horizontal="right" vertical="center" wrapText="1" indent="1"/>
    </xf>
    <xf numFmtId="0" fontId="24" fillId="0" borderId="0" xfId="4" applyFont="1" applyFill="1" applyProtection="1"/>
    <xf numFmtId="0" fontId="23" fillId="0" borderId="0" xfId="4" applyFont="1" applyFill="1" applyProtection="1"/>
    <xf numFmtId="0" fontId="12" fillId="0" borderId="0" xfId="4" applyFill="1" applyBorder="1" applyProtection="1"/>
    <xf numFmtId="166" fontId="29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6" fontId="21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6" fontId="29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21" fillId="0" borderId="9" xfId="4" applyNumberFormat="1" applyFont="1" applyFill="1" applyBorder="1" applyAlignment="1" applyProtection="1">
      <alignment horizontal="center" vertical="center" wrapText="1"/>
    </xf>
    <xf numFmtId="49" fontId="21" fillId="0" borderId="8" xfId="4" applyNumberFormat="1" applyFont="1" applyFill="1" applyBorder="1" applyAlignment="1" applyProtection="1">
      <alignment horizontal="center" vertical="center" wrapText="1"/>
    </xf>
    <xf numFmtId="49" fontId="21" fillId="0" borderId="10" xfId="4" applyNumberFormat="1" applyFont="1" applyFill="1" applyBorder="1" applyAlignment="1" applyProtection="1">
      <alignment horizontal="center" vertical="center" wrapText="1"/>
    </xf>
    <xf numFmtId="0" fontId="27" fillId="0" borderId="13" xfId="0" applyFont="1" applyBorder="1" applyAlignment="1" applyProtection="1">
      <alignment horizontal="center" wrapText="1"/>
    </xf>
    <xf numFmtId="0" fontId="26" fillId="0" borderId="9" xfId="0" applyFont="1" applyBorder="1" applyAlignment="1" applyProtection="1">
      <alignment horizontal="center" wrapText="1"/>
    </xf>
    <xf numFmtId="0" fontId="26" fillId="0" borderId="8" xfId="0" applyFont="1" applyBorder="1" applyAlignment="1" applyProtection="1">
      <alignment horizontal="center" wrapText="1"/>
    </xf>
    <xf numFmtId="0" fontId="26" fillId="0" borderId="10" xfId="0" applyFont="1" applyBorder="1" applyAlignment="1" applyProtection="1">
      <alignment horizontal="center" wrapText="1"/>
    </xf>
    <xf numFmtId="0" fontId="27" fillId="0" borderId="18" xfId="0" applyFont="1" applyBorder="1" applyAlignment="1" applyProtection="1">
      <alignment horizontal="center" wrapText="1"/>
    </xf>
    <xf numFmtId="49" fontId="21" fillId="0" borderId="11" xfId="4" applyNumberFormat="1" applyFont="1" applyFill="1" applyBorder="1" applyAlignment="1" applyProtection="1">
      <alignment horizontal="center" vertical="center" wrapText="1"/>
    </xf>
    <xf numFmtId="49" fontId="21" fillId="0" borderId="7" xfId="4" applyNumberFormat="1" applyFont="1" applyFill="1" applyBorder="1" applyAlignment="1" applyProtection="1">
      <alignment horizontal="center" vertical="center" wrapText="1"/>
    </xf>
    <xf numFmtId="49" fontId="21" fillId="0" borderId="12" xfId="4" applyNumberFormat="1" applyFont="1" applyFill="1" applyBorder="1" applyAlignment="1" applyProtection="1">
      <alignment horizontal="center" vertical="center" wrapText="1"/>
    </xf>
    <xf numFmtId="0" fontId="27" fillId="0" borderId="18" xfId="0" applyFont="1" applyBorder="1" applyAlignment="1" applyProtection="1">
      <alignment horizontal="center" vertical="center" wrapText="1"/>
    </xf>
    <xf numFmtId="166" fontId="28" fillId="0" borderId="32" xfId="4" applyNumberFormat="1" applyFont="1" applyFill="1" applyBorder="1" applyAlignment="1" applyProtection="1">
      <alignment horizontal="right" vertical="center" wrapText="1" indent="1"/>
    </xf>
    <xf numFmtId="0" fontId="19" fillId="0" borderId="32" xfId="4" applyFont="1" applyFill="1" applyBorder="1" applyAlignment="1" applyProtection="1">
      <alignment horizontal="center" vertical="center" wrapText="1"/>
    </xf>
    <xf numFmtId="0" fontId="8" fillId="0" borderId="34" xfId="0" applyFont="1" applyFill="1" applyBorder="1" applyAlignment="1" applyProtection="1">
      <alignment horizontal="center" vertical="center" wrapText="1"/>
    </xf>
    <xf numFmtId="49" fontId="29" fillId="0" borderId="11" xfId="0" applyNumberFormat="1" applyFont="1" applyFill="1" applyBorder="1" applyAlignment="1" applyProtection="1">
      <alignment horizontal="center" vertical="center" wrapText="1"/>
    </xf>
    <xf numFmtId="49" fontId="29" fillId="0" borderId="8" xfId="0" applyNumberFormat="1" applyFont="1" applyFill="1" applyBorder="1" applyAlignment="1" applyProtection="1">
      <alignment horizontal="center" vertical="center" wrapText="1"/>
    </xf>
    <xf numFmtId="49" fontId="29" fillId="0" borderId="9" xfId="0" applyNumberFormat="1" applyFont="1" applyFill="1" applyBorder="1" applyAlignment="1" applyProtection="1">
      <alignment horizontal="center" vertical="center" wrapText="1"/>
    </xf>
    <xf numFmtId="0" fontId="29" fillId="0" borderId="3" xfId="4" applyFont="1" applyFill="1" applyBorder="1" applyAlignment="1" applyProtection="1">
      <alignment horizontal="left" vertical="center" wrapText="1" indent="1"/>
    </xf>
    <xf numFmtId="0" fontId="29" fillId="0" borderId="2" xfId="4" applyFont="1" applyFill="1" applyBorder="1" applyAlignment="1" applyProtection="1">
      <alignment horizontal="left" vertical="center" wrapText="1" indent="1"/>
    </xf>
    <xf numFmtId="0" fontId="7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vertical="center" wrapText="1"/>
    </xf>
    <xf numFmtId="166" fontId="29" fillId="0" borderId="26" xfId="4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17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3" xfId="4" applyNumberFormat="1" applyFont="1" applyFill="1" applyBorder="1" applyAlignment="1" applyProtection="1">
      <alignment horizontal="right" vertical="center" wrapText="1" indent="1"/>
      <protection locked="0"/>
    </xf>
    <xf numFmtId="0" fontId="27" fillId="0" borderId="13" xfId="0" applyFont="1" applyBorder="1" applyAlignment="1" applyProtection="1">
      <alignment vertical="center" wrapText="1"/>
    </xf>
    <xf numFmtId="0" fontId="27" fillId="0" borderId="18" xfId="0" applyFont="1" applyBorder="1" applyAlignment="1" applyProtection="1">
      <alignment vertical="center" wrapText="1"/>
    </xf>
    <xf numFmtId="166" fontId="19" fillId="0" borderId="14" xfId="4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32" xfId="4" applyNumberFormat="1" applyFont="1" applyFill="1" applyBorder="1" applyAlignment="1" applyProtection="1">
      <alignment horizontal="right" vertical="center" wrapText="1" indent="1"/>
      <protection locked="0"/>
    </xf>
    <xf numFmtId="0" fontId="31" fillId="0" borderId="13" xfId="4" applyFont="1" applyFill="1" applyBorder="1" applyAlignment="1">
      <alignment horizontal="center" vertical="center"/>
    </xf>
    <xf numFmtId="0" fontId="34" fillId="0" borderId="0" xfId="4" applyFont="1" applyFill="1"/>
    <xf numFmtId="0" fontId="28" fillId="0" borderId="13" xfId="4" applyFont="1" applyFill="1" applyBorder="1" applyAlignment="1" applyProtection="1">
      <alignment horizontal="center" vertical="center"/>
    </xf>
    <xf numFmtId="166" fontId="21" fillId="0" borderId="8" xfId="0" applyNumberFormat="1" applyFont="1" applyFill="1" applyBorder="1" applyAlignment="1" applyProtection="1">
      <alignment horizontal="left" vertical="center" wrapText="1"/>
      <protection locked="0"/>
    </xf>
    <xf numFmtId="166" fontId="0" fillId="0" borderId="7" xfId="0" applyNumberFormat="1" applyFill="1" applyBorder="1" applyAlignment="1" applyProtection="1">
      <alignment horizontal="left" vertical="center" wrapText="1"/>
      <protection locked="0"/>
    </xf>
    <xf numFmtId="49" fontId="2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6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0" xfId="0" applyNumberFormat="1" applyFont="1" applyFill="1" applyAlignment="1" applyProtection="1">
      <alignment horizontal="right"/>
    </xf>
    <xf numFmtId="166" fontId="5" fillId="0" borderId="0" xfId="0" applyNumberFormat="1" applyFont="1" applyFill="1" applyAlignment="1" applyProtection="1">
      <alignment vertical="center"/>
    </xf>
    <xf numFmtId="166" fontId="5" fillId="0" borderId="0" xfId="0" applyNumberFormat="1" applyFont="1" applyFill="1" applyAlignment="1" applyProtection="1">
      <alignment horizontal="center" vertical="center"/>
    </xf>
    <xf numFmtId="166" fontId="5" fillId="0" borderId="0" xfId="0" applyNumberFormat="1" applyFont="1" applyFill="1" applyAlignment="1" applyProtection="1">
      <alignment horizontal="center" vertical="center" wrapText="1"/>
    </xf>
    <xf numFmtId="0" fontId="21" fillId="0" borderId="1" xfId="5" applyFont="1" applyFill="1" applyBorder="1" applyAlignment="1" applyProtection="1">
      <alignment horizontal="left" vertical="center" wrapText="1" indent="1"/>
    </xf>
    <xf numFmtId="174" fontId="31" fillId="0" borderId="6" xfId="4" applyNumberFormat="1" applyFont="1" applyFill="1" applyBorder="1" applyAlignment="1">
      <alignment horizontal="center" vertical="center" wrapText="1"/>
    </xf>
    <xf numFmtId="0" fontId="26" fillId="0" borderId="6" xfId="0" applyFont="1" applyBorder="1" applyAlignment="1" applyProtection="1">
      <alignment vertical="center" wrapText="1"/>
    </xf>
    <xf numFmtId="0" fontId="19" fillId="0" borderId="18" xfId="4" applyFont="1" applyFill="1" applyBorder="1" applyAlignment="1" applyProtection="1">
      <alignment horizontal="left" vertical="center" wrapText="1" indent="1"/>
    </xf>
    <xf numFmtId="0" fontId="19" fillId="0" borderId="19" xfId="4" applyFont="1" applyFill="1" applyBorder="1" applyAlignment="1" applyProtection="1">
      <alignment vertical="center" wrapText="1"/>
    </xf>
    <xf numFmtId="166" fontId="19" fillId="0" borderId="54" xfId="4" applyNumberFormat="1" applyFont="1" applyFill="1" applyBorder="1" applyAlignment="1" applyProtection="1">
      <alignment horizontal="right" vertical="center" wrapText="1" indent="1"/>
    </xf>
    <xf numFmtId="0" fontId="21" fillId="0" borderId="31" xfId="4" applyFont="1" applyFill="1" applyBorder="1" applyAlignment="1" applyProtection="1">
      <alignment horizontal="left" vertical="center" wrapText="1" indent="7"/>
    </xf>
    <xf numFmtId="166" fontId="27" fillId="0" borderId="17" xfId="0" applyNumberFormat="1" applyFont="1" applyBorder="1" applyAlignment="1" applyProtection="1">
      <alignment horizontal="right" vertical="center" wrapText="1" indent="1"/>
      <protection locked="0"/>
    </xf>
    <xf numFmtId="0" fontId="19" fillId="0" borderId="13" xfId="4" applyFont="1" applyFill="1" applyBorder="1" applyAlignment="1" applyProtection="1">
      <alignment horizontal="left" vertical="center" wrapText="1"/>
    </xf>
    <xf numFmtId="166" fontId="33" fillId="0" borderId="1" xfId="0" applyNumberFormat="1" applyFont="1" applyFill="1" applyBorder="1" applyAlignment="1" applyProtection="1">
      <alignment horizontal="right" vertical="center" wrapText="1" indent="1"/>
    </xf>
    <xf numFmtId="49" fontId="8" fillId="0" borderId="50" xfId="0" applyNumberFormat="1" applyFont="1" applyFill="1" applyBorder="1" applyAlignment="1" applyProtection="1">
      <alignment horizontal="right" vertical="center" indent="1"/>
    </xf>
    <xf numFmtId="49" fontId="28" fillId="0" borderId="13" xfId="4" applyNumberFormat="1" applyFont="1" applyFill="1" applyBorder="1" applyAlignment="1" applyProtection="1">
      <alignment horizontal="center" vertical="center" wrapText="1"/>
    </xf>
    <xf numFmtId="166" fontId="19" fillId="0" borderId="55" xfId="4" applyNumberFormat="1" applyFont="1" applyFill="1" applyBorder="1" applyAlignment="1" applyProtection="1">
      <alignment horizontal="right" vertical="center" wrapText="1" indent="1"/>
    </xf>
    <xf numFmtId="166" fontId="21" fillId="0" borderId="49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56" xfId="4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50" xfId="4" applyNumberFormat="1" applyFont="1" applyFill="1" applyBorder="1" applyAlignment="1" applyProtection="1">
      <alignment horizontal="right" vertical="center" wrapText="1" indent="1"/>
    </xf>
    <xf numFmtId="166" fontId="27" fillId="0" borderId="32" xfId="0" applyNumberFormat="1" applyFont="1" applyBorder="1" applyAlignment="1" applyProtection="1">
      <alignment horizontal="right" vertical="center" wrapText="1" indent="1"/>
    </xf>
    <xf numFmtId="166" fontId="27" fillId="0" borderId="32" xfId="0" applyNumberFormat="1" applyFont="1" applyBorder="1" applyAlignment="1" applyProtection="1">
      <alignment horizontal="right" vertical="center" wrapText="1" indent="1"/>
      <protection locked="0"/>
    </xf>
    <xf numFmtId="166" fontId="25" fillId="0" borderId="32" xfId="0" quotePrefix="1" applyNumberFormat="1" applyFont="1" applyBorder="1" applyAlignment="1" applyProtection="1">
      <alignment horizontal="right" vertical="center" wrapText="1" indent="1"/>
    </xf>
    <xf numFmtId="166" fontId="21" fillId="0" borderId="4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31" xfId="4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19" xfId="4" applyNumberFormat="1" applyFont="1" applyFill="1" applyBorder="1" applyAlignment="1" applyProtection="1">
      <alignment horizontal="right" vertical="center" wrapText="1" indent="1"/>
    </xf>
    <xf numFmtId="166" fontId="27" fillId="0" borderId="14" xfId="0" applyNumberFormat="1" applyFont="1" applyBorder="1" applyAlignment="1" applyProtection="1">
      <alignment horizontal="right" vertical="center" wrapText="1" indent="1"/>
    </xf>
    <xf numFmtId="166" fontId="27" fillId="0" borderId="14" xfId="0" applyNumberFormat="1" applyFont="1" applyBorder="1" applyAlignment="1" applyProtection="1">
      <alignment horizontal="right" vertical="center" wrapText="1" indent="1"/>
      <protection locked="0"/>
    </xf>
    <xf numFmtId="166" fontId="25" fillId="0" borderId="14" xfId="0" quotePrefix="1" applyNumberFormat="1" applyFont="1" applyBorder="1" applyAlignment="1" applyProtection="1">
      <alignment horizontal="right" vertical="center" wrapText="1" indent="1"/>
    </xf>
    <xf numFmtId="0" fontId="19" fillId="0" borderId="55" xfId="4" applyFont="1" applyFill="1" applyBorder="1" applyAlignment="1" applyProtection="1">
      <alignment horizontal="center" vertical="center" wrapText="1"/>
    </xf>
    <xf numFmtId="0" fontId="28" fillId="0" borderId="19" xfId="4" applyFont="1" applyFill="1" applyBorder="1" applyAlignment="1" applyProtection="1">
      <alignment vertical="center" wrapText="1"/>
    </xf>
    <xf numFmtId="166" fontId="28" fillId="0" borderId="19" xfId="4" applyNumberFormat="1" applyFont="1" applyFill="1" applyBorder="1" applyAlignment="1" applyProtection="1">
      <alignment horizontal="right" vertical="center" wrapText="1" indent="1"/>
    </xf>
    <xf numFmtId="166" fontId="28" fillId="0" borderId="50" xfId="4" applyNumberFormat="1" applyFont="1" applyFill="1" applyBorder="1" applyAlignment="1" applyProtection="1">
      <alignment horizontal="right" vertical="center" wrapText="1" indent="1"/>
    </xf>
    <xf numFmtId="0" fontId="21" fillId="0" borderId="51" xfId="4" applyFont="1" applyFill="1" applyBorder="1" applyAlignment="1" applyProtection="1">
      <alignment horizontal="right" vertical="center" wrapText="1" indent="1"/>
    </xf>
    <xf numFmtId="166" fontId="29" fillId="0" borderId="51" xfId="4" applyNumberFormat="1" applyFont="1" applyFill="1" applyBorder="1" applyAlignment="1" applyProtection="1">
      <alignment horizontal="right" vertical="center" wrapText="1" indent="1"/>
    </xf>
    <xf numFmtId="0" fontId="15" fillId="0" borderId="0" xfId="4" applyFont="1" applyFill="1" applyBorder="1" applyProtection="1"/>
    <xf numFmtId="166" fontId="28" fillId="0" borderId="14" xfId="4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32" xfId="4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14" xfId="0" quotePrefix="1" applyNumberFormat="1" applyFont="1" applyBorder="1" applyAlignment="1" applyProtection="1">
      <alignment horizontal="right" vertical="center" wrapText="1" indent="1"/>
      <protection locked="0"/>
    </xf>
    <xf numFmtId="166" fontId="25" fillId="0" borderId="32" xfId="0" quotePrefix="1" applyNumberFormat="1" applyFont="1" applyBorder="1" applyAlignment="1" applyProtection="1">
      <alignment horizontal="right" vertical="center" wrapText="1" indent="1"/>
      <protection locked="0"/>
    </xf>
    <xf numFmtId="0" fontId="26" fillId="0" borderId="6" xfId="0" applyFont="1" applyBorder="1" applyAlignment="1" applyProtection="1">
      <alignment horizontal="left" indent="1"/>
    </xf>
    <xf numFmtId="0" fontId="28" fillId="0" borderId="14" xfId="4" applyFont="1" applyFill="1" applyBorder="1" applyAlignment="1" applyProtection="1">
      <alignment horizontal="center" vertical="center"/>
    </xf>
    <xf numFmtId="0" fontId="28" fillId="0" borderId="17" xfId="4" applyFont="1" applyFill="1" applyBorder="1" applyAlignment="1" applyProtection="1">
      <alignment horizontal="center" vertical="center"/>
    </xf>
    <xf numFmtId="166" fontId="8" fillId="0" borderId="17" xfId="0" applyNumberFormat="1" applyFont="1" applyFill="1" applyBorder="1" applyAlignment="1" applyProtection="1">
      <alignment horizontal="center" wrapText="1"/>
    </xf>
    <xf numFmtId="0" fontId="26" fillId="0" borderId="6" xfId="0" applyFont="1" applyBorder="1" applyAlignment="1" applyProtection="1"/>
    <xf numFmtId="166" fontId="28" fillId="0" borderId="54" xfId="0" applyNumberFormat="1" applyFont="1" applyFill="1" applyBorder="1" applyAlignment="1" applyProtection="1">
      <alignment horizontal="center" vertical="center" wrapText="1"/>
    </xf>
    <xf numFmtId="166" fontId="19" fillId="0" borderId="54" xfId="0" applyNumberFormat="1" applyFont="1" applyFill="1" applyBorder="1" applyAlignment="1" applyProtection="1">
      <alignment horizontal="center" vertical="center" wrapText="1"/>
    </xf>
    <xf numFmtId="0" fontId="45" fillId="0" borderId="0" xfId="0" applyFont="1" applyFill="1" applyAlignment="1" applyProtection="1">
      <alignment horizontal="right"/>
    </xf>
    <xf numFmtId="168" fontId="46" fillId="0" borderId="3" xfId="1" applyNumberFormat="1" applyFont="1" applyFill="1" applyBorder="1" applyProtection="1">
      <protection locked="0"/>
    </xf>
    <xf numFmtId="168" fontId="46" fillId="0" borderId="26" xfId="1" applyNumberFormat="1" applyFont="1" applyFill="1" applyBorder="1"/>
    <xf numFmtId="168" fontId="46" fillId="0" borderId="2" xfId="1" applyNumberFormat="1" applyFont="1" applyFill="1" applyBorder="1" applyProtection="1">
      <protection locked="0"/>
    </xf>
    <xf numFmtId="168" fontId="46" fillId="0" borderId="20" xfId="1" applyNumberFormat="1" applyFont="1" applyFill="1" applyBorder="1"/>
    <xf numFmtId="168" fontId="46" fillId="0" borderId="6" xfId="1" applyNumberFormat="1" applyFont="1" applyFill="1" applyBorder="1" applyProtection="1">
      <protection locked="0"/>
    </xf>
    <xf numFmtId="168" fontId="47" fillId="0" borderId="14" xfId="4" applyNumberFormat="1" applyFont="1" applyFill="1" applyBorder="1"/>
    <xf numFmtId="168" fontId="47" fillId="0" borderId="17" xfId="4" applyNumberFormat="1" applyFont="1" applyFill="1" applyBorder="1"/>
    <xf numFmtId="49" fontId="46" fillId="0" borderId="14" xfId="0" applyNumberFormat="1" applyFont="1" applyFill="1" applyBorder="1" applyAlignment="1" applyProtection="1">
      <alignment horizontal="center" vertical="center" wrapText="1"/>
      <protection locked="0"/>
    </xf>
    <xf numFmtId="166" fontId="46" fillId="0" borderId="22" xfId="0" applyNumberFormat="1" applyFont="1" applyFill="1" applyBorder="1" applyAlignment="1" applyProtection="1">
      <alignment vertical="center" wrapText="1"/>
    </xf>
    <xf numFmtId="166" fontId="46" fillId="0" borderId="13" xfId="0" applyNumberFormat="1" applyFont="1" applyFill="1" applyBorder="1" applyAlignment="1" applyProtection="1">
      <alignment vertical="center" wrapText="1"/>
    </xf>
    <xf numFmtId="166" fontId="46" fillId="0" borderId="14" xfId="0" applyNumberFormat="1" applyFont="1" applyFill="1" applyBorder="1" applyAlignment="1" applyProtection="1">
      <alignment vertical="center" wrapText="1"/>
    </xf>
    <xf numFmtId="166" fontId="46" fillId="0" borderId="17" xfId="0" applyNumberFormat="1" applyFont="1" applyFill="1" applyBorder="1" applyAlignment="1" applyProtection="1">
      <alignment vertical="center" wrapText="1"/>
    </xf>
    <xf numFmtId="49" fontId="46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46" fillId="0" borderId="23" xfId="0" applyNumberFormat="1" applyFont="1" applyFill="1" applyBorder="1" applyAlignment="1" applyProtection="1">
      <alignment vertical="center" wrapText="1"/>
      <protection locked="0"/>
    </xf>
    <xf numFmtId="166" fontId="46" fillId="0" borderId="8" xfId="0" applyNumberFormat="1" applyFont="1" applyFill="1" applyBorder="1" applyAlignment="1" applyProtection="1">
      <alignment vertical="center" wrapText="1"/>
      <protection locked="0"/>
    </xf>
    <xf numFmtId="166" fontId="46" fillId="0" borderId="2" xfId="0" applyNumberFormat="1" applyFont="1" applyFill="1" applyBorder="1" applyAlignment="1" applyProtection="1">
      <alignment vertical="center" wrapText="1"/>
      <protection locked="0"/>
    </xf>
    <xf numFmtId="166" fontId="46" fillId="0" borderId="20" xfId="0" applyNumberFormat="1" applyFont="1" applyFill="1" applyBorder="1" applyAlignment="1" applyProtection="1">
      <alignment vertical="center" wrapText="1"/>
      <protection locked="0"/>
    </xf>
    <xf numFmtId="49" fontId="46" fillId="0" borderId="6" xfId="0" applyNumberFormat="1" applyFont="1" applyFill="1" applyBorder="1" applyAlignment="1" applyProtection="1">
      <alignment horizontal="center" vertical="center" wrapText="1"/>
      <protection locked="0"/>
    </xf>
    <xf numFmtId="166" fontId="46" fillId="0" borderId="24" xfId="0" applyNumberFormat="1" applyFont="1" applyFill="1" applyBorder="1" applyAlignment="1" applyProtection="1">
      <alignment vertical="center" wrapText="1"/>
      <protection locked="0"/>
    </xf>
    <xf numFmtId="166" fontId="46" fillId="0" borderId="10" xfId="0" applyNumberFormat="1" applyFont="1" applyFill="1" applyBorder="1" applyAlignment="1" applyProtection="1">
      <alignment vertical="center" wrapText="1"/>
      <protection locked="0"/>
    </xf>
    <xf numFmtId="166" fontId="46" fillId="0" borderId="6" xfId="0" applyNumberFormat="1" applyFont="1" applyFill="1" applyBorder="1" applyAlignment="1" applyProtection="1">
      <alignment vertical="center" wrapText="1"/>
      <protection locked="0"/>
    </xf>
    <xf numFmtId="166" fontId="46" fillId="0" borderId="21" xfId="0" applyNumberFormat="1" applyFont="1" applyFill="1" applyBorder="1" applyAlignment="1" applyProtection="1">
      <alignment vertical="center" wrapText="1"/>
      <protection locked="0"/>
    </xf>
    <xf numFmtId="49" fontId="46" fillId="0" borderId="52" xfId="0" applyNumberFormat="1" applyFont="1" applyFill="1" applyBorder="1" applyAlignment="1" applyProtection="1">
      <alignment horizontal="center" vertical="center" wrapText="1"/>
      <protection locked="0"/>
    </xf>
    <xf numFmtId="166" fontId="46" fillId="0" borderId="46" xfId="0" applyNumberFormat="1" applyFont="1" applyFill="1" applyBorder="1" applyAlignment="1" applyProtection="1">
      <alignment vertical="center" wrapText="1"/>
      <protection locked="0"/>
    </xf>
    <xf numFmtId="166" fontId="46" fillId="0" borderId="7" xfId="0" applyNumberFormat="1" applyFont="1" applyFill="1" applyBorder="1" applyAlignment="1" applyProtection="1">
      <alignment vertical="center" wrapText="1"/>
      <protection locked="0"/>
    </xf>
    <xf numFmtId="166" fontId="46" fillId="0" borderId="1" xfId="0" applyNumberFormat="1" applyFont="1" applyFill="1" applyBorder="1" applyAlignment="1" applyProtection="1">
      <alignment vertical="center" wrapText="1"/>
      <protection locked="0"/>
    </xf>
    <xf numFmtId="166" fontId="46" fillId="0" borderId="29" xfId="0" applyNumberFormat="1" applyFont="1" applyFill="1" applyBorder="1" applyAlignment="1" applyProtection="1">
      <alignment vertical="center" wrapText="1"/>
      <protection locked="0"/>
    </xf>
    <xf numFmtId="166" fontId="46" fillId="2" borderId="45" xfId="0" applyNumberFormat="1" applyFont="1" applyFill="1" applyBorder="1" applyAlignment="1" applyProtection="1">
      <alignment horizontal="left" vertical="center" wrapText="1" indent="2"/>
    </xf>
    <xf numFmtId="166" fontId="48" fillId="0" borderId="1" xfId="5" applyNumberFormat="1" applyFont="1" applyFill="1" applyBorder="1" applyAlignment="1" applyProtection="1">
      <alignment vertical="center"/>
      <protection locked="0"/>
    </xf>
    <xf numFmtId="166" fontId="48" fillId="0" borderId="2" xfId="5" applyNumberFormat="1" applyFont="1" applyFill="1" applyBorder="1" applyAlignment="1" applyProtection="1">
      <alignment vertical="center"/>
      <protection locked="0"/>
    </xf>
    <xf numFmtId="166" fontId="48" fillId="0" borderId="3" xfId="5" applyNumberFormat="1" applyFont="1" applyFill="1" applyBorder="1" applyAlignment="1" applyProtection="1">
      <alignment vertical="center"/>
      <protection locked="0"/>
    </xf>
    <xf numFmtId="166" fontId="49" fillId="0" borderId="14" xfId="5" applyNumberFormat="1" applyFont="1" applyFill="1" applyBorder="1" applyAlignment="1" applyProtection="1">
      <alignment vertical="center"/>
    </xf>
    <xf numFmtId="166" fontId="49" fillId="0" borderId="14" xfId="5" applyNumberFormat="1" applyFont="1" applyFill="1" applyBorder="1" applyProtection="1"/>
    <xf numFmtId="3" fontId="50" fillId="0" borderId="33" xfId="0" applyNumberFormat="1" applyFont="1" applyBorder="1" applyAlignment="1" applyProtection="1">
      <alignment horizontal="right" vertical="center" indent="1"/>
      <protection locked="0"/>
    </xf>
    <xf numFmtId="3" fontId="50" fillId="0" borderId="20" xfId="0" applyNumberFormat="1" applyFont="1" applyBorder="1" applyAlignment="1" applyProtection="1">
      <alignment horizontal="right" vertical="center" indent="1"/>
      <protection locked="0"/>
    </xf>
    <xf numFmtId="3" fontId="50" fillId="0" borderId="20" xfId="0" applyNumberFormat="1" applyFont="1" applyFill="1" applyBorder="1" applyAlignment="1" applyProtection="1">
      <alignment horizontal="right" vertical="center" indent="1"/>
      <protection locked="0"/>
    </xf>
    <xf numFmtId="3" fontId="50" fillId="0" borderId="21" xfId="0" applyNumberFormat="1" applyFont="1" applyFill="1" applyBorder="1" applyAlignment="1" applyProtection="1">
      <alignment horizontal="right" vertical="center" indent="1"/>
      <protection locked="0"/>
    </xf>
    <xf numFmtId="3" fontId="51" fillId="0" borderId="17" xfId="0" applyNumberFormat="1" applyFont="1" applyFill="1" applyBorder="1" applyAlignment="1" applyProtection="1">
      <alignment horizontal="right" vertical="center" indent="1"/>
    </xf>
    <xf numFmtId="0" fontId="52" fillId="0" borderId="0" xfId="0" applyFont="1" applyAlignment="1" applyProtection="1">
      <alignment horizontal="right" vertical="top"/>
      <protection locked="0"/>
    </xf>
    <xf numFmtId="0" fontId="35" fillId="0" borderId="28" xfId="0" applyFont="1" applyFill="1" applyBorder="1" applyAlignment="1" applyProtection="1">
      <alignment horizontal="center" vertical="center" wrapText="1"/>
    </xf>
    <xf numFmtId="49" fontId="21" fillId="0" borderId="10" xfId="4" applyNumberFormat="1" applyFont="1" applyFill="1" applyBorder="1" applyAlignment="1" applyProtection="1">
      <alignment horizontal="left" vertical="center" wrapText="1"/>
    </xf>
    <xf numFmtId="0" fontId="26" fillId="0" borderId="6" xfId="0" applyFont="1" applyBorder="1" applyAlignment="1" applyProtection="1">
      <alignment horizontal="left" vertical="center" wrapText="1"/>
    </xf>
    <xf numFmtId="166" fontId="21" fillId="0" borderId="21" xfId="4" applyNumberFormat="1" applyFont="1" applyFill="1" applyBorder="1" applyAlignment="1" applyProtection="1">
      <alignment horizontal="right" vertical="center" wrapText="1"/>
      <protection locked="0"/>
    </xf>
    <xf numFmtId="0" fontId="15" fillId="0" borderId="0" xfId="4" applyFont="1" applyFill="1" applyAlignment="1" applyProtection="1">
      <alignment vertical="center"/>
    </xf>
    <xf numFmtId="0" fontId="26" fillId="0" borderId="31" xfId="0" applyFont="1" applyBorder="1" applyAlignment="1" applyProtection="1">
      <alignment horizontal="left" vertical="center" wrapText="1" indent="1"/>
    </xf>
    <xf numFmtId="166" fontId="29" fillId="0" borderId="27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1" xfId="4" applyNumberFormat="1" applyFont="1" applyFill="1" applyBorder="1" applyAlignment="1" applyProtection="1">
      <alignment horizontal="right" vertical="center" wrapText="1"/>
      <protection locked="0"/>
    </xf>
    <xf numFmtId="0" fontId="26" fillId="0" borderId="3" xfId="0" applyFont="1" applyBorder="1" applyAlignment="1">
      <alignment horizontal="left" wrapText="1" indent="1"/>
    </xf>
    <xf numFmtId="0" fontId="26" fillId="0" borderId="1" xfId="0" applyFont="1" applyBorder="1" applyAlignment="1">
      <alignment horizontal="left" vertical="center" wrapText="1" indent="1"/>
    </xf>
    <xf numFmtId="0" fontId="23" fillId="0" borderId="0" xfId="0" applyFont="1" applyFill="1" applyProtection="1">
      <protection locked="0"/>
    </xf>
    <xf numFmtId="0" fontId="0" fillId="0" borderId="0" xfId="0" applyFill="1" applyAlignment="1" applyProtection="1">
      <alignment horizontal="left"/>
      <protection locked="0"/>
    </xf>
    <xf numFmtId="0" fontId="31" fillId="0" borderId="22" xfId="0" applyFont="1" applyFill="1" applyBorder="1" applyProtection="1"/>
    <xf numFmtId="49" fontId="21" fillId="0" borderId="33" xfId="4" applyNumberFormat="1" applyFont="1" applyFill="1" applyBorder="1" applyAlignment="1" applyProtection="1">
      <alignment horizontal="right" vertical="center" wrapText="1" indent="1"/>
      <protection locked="0"/>
    </xf>
    <xf numFmtId="3" fontId="21" fillId="0" borderId="26" xfId="4" applyNumberFormat="1" applyFont="1" applyFill="1" applyBorder="1" applyAlignment="1" applyProtection="1">
      <alignment horizontal="right" vertical="center" wrapText="1" indent="1"/>
      <protection locked="0"/>
    </xf>
    <xf numFmtId="49" fontId="21" fillId="0" borderId="26" xfId="4" applyNumberFormat="1" applyFont="1" applyFill="1" applyBorder="1" applyAlignment="1" applyProtection="1">
      <alignment horizontal="right" vertical="center" wrapText="1" indent="1"/>
      <protection locked="0"/>
    </xf>
    <xf numFmtId="49" fontId="30" fillId="0" borderId="0" xfId="0" applyNumberFormat="1" applyFont="1" applyFill="1" applyBorder="1" applyAlignment="1" applyProtection="1">
      <alignment vertical="center"/>
    </xf>
    <xf numFmtId="3" fontId="29" fillId="0" borderId="0" xfId="0" applyNumberFormat="1" applyFont="1" applyFill="1" applyBorder="1" applyAlignment="1" applyProtection="1">
      <alignment vertical="center"/>
    </xf>
    <xf numFmtId="0" fontId="31" fillId="0" borderId="0" xfId="0" applyFont="1" applyFill="1" applyProtection="1"/>
    <xf numFmtId="3" fontId="21" fillId="0" borderId="33" xfId="4" applyNumberFormat="1" applyFont="1" applyFill="1" applyBorder="1" applyAlignment="1" applyProtection="1">
      <alignment horizontal="right" vertical="center" wrapText="1" indent="1"/>
      <protection locked="0"/>
    </xf>
    <xf numFmtId="168" fontId="54" fillId="0" borderId="20" xfId="1" applyNumberFormat="1" applyFont="1" applyFill="1" applyBorder="1" applyProtection="1">
      <protection locked="0"/>
    </xf>
    <xf numFmtId="0" fontId="29" fillId="0" borderId="2" xfId="0" applyFont="1" applyBorder="1" applyAlignment="1" applyProtection="1">
      <alignment horizontal="left" vertical="center" wrapText="1"/>
      <protection locked="0"/>
    </xf>
    <xf numFmtId="0" fontId="0" fillId="0" borderId="0" xfId="0" applyFill="1" applyAlignment="1">
      <alignment horizontal="center" vertical="center" wrapText="1"/>
    </xf>
    <xf numFmtId="0" fontId="53" fillId="0" borderId="0" xfId="0" applyFont="1" applyAlignment="1">
      <alignment horizontal="center" wrapText="1"/>
    </xf>
    <xf numFmtId="166" fontId="10" fillId="0" borderId="0" xfId="0" applyNumberFormat="1" applyFont="1" applyFill="1" applyAlignment="1">
      <alignment horizontal="center" vertical="center" wrapText="1"/>
    </xf>
    <xf numFmtId="166" fontId="10" fillId="0" borderId="0" xfId="0" applyNumberFormat="1" applyFont="1" applyFill="1" applyAlignment="1">
      <alignment vertical="center" wrapText="1"/>
    </xf>
    <xf numFmtId="166" fontId="6" fillId="0" borderId="0" xfId="0" applyNumberFormat="1" applyFont="1" applyFill="1" applyAlignment="1">
      <alignment horizontal="right" vertical="center"/>
    </xf>
    <xf numFmtId="0" fontId="8" fillId="0" borderId="13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26" fillId="0" borderId="57" xfId="0" applyFont="1" applyFill="1" applyBorder="1" applyAlignment="1" applyProtection="1">
      <alignment horizontal="left" vertical="center" wrapText="1" indent="1"/>
    </xf>
    <xf numFmtId="166" fontId="29" fillId="0" borderId="57" xfId="0" applyNumberFormat="1" applyFont="1" applyFill="1" applyBorder="1" applyAlignment="1" applyProtection="1">
      <alignment horizontal="right" vertical="center" wrapText="1" indent="1"/>
      <protection locked="0"/>
    </xf>
    <xf numFmtId="0" fontId="29" fillId="0" borderId="8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 applyProtection="1">
      <alignment horizontal="left" vertical="center" wrapText="1" indent="1"/>
    </xf>
    <xf numFmtId="166" fontId="29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0" fontId="26" fillId="0" borderId="5" xfId="0" applyFont="1" applyFill="1" applyBorder="1" applyAlignment="1" applyProtection="1">
      <alignment horizontal="left" vertical="center" wrapText="1" indent="8"/>
    </xf>
    <xf numFmtId="0" fontId="29" fillId="0" borderId="3" xfId="0" applyFont="1" applyFill="1" applyBorder="1" applyAlignment="1" applyProtection="1">
      <alignment vertical="center" wrapText="1"/>
      <protection locked="0"/>
    </xf>
    <xf numFmtId="0" fontId="29" fillId="0" borderId="2" xfId="0" applyFont="1" applyFill="1" applyBorder="1" applyAlignment="1" applyProtection="1">
      <alignment vertical="center" wrapText="1"/>
      <protection locked="0"/>
    </xf>
    <xf numFmtId="0" fontId="29" fillId="0" borderId="10" xfId="0" applyFont="1" applyFill="1" applyBorder="1" applyAlignment="1">
      <alignment horizontal="center" vertical="center" wrapText="1"/>
    </xf>
    <xf numFmtId="0" fontId="29" fillId="0" borderId="31" xfId="0" applyFont="1" applyFill="1" applyBorder="1" applyAlignment="1" applyProtection="1">
      <alignment vertical="center" wrapText="1"/>
      <protection locked="0"/>
    </xf>
    <xf numFmtId="166" fontId="29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0" fontId="28" fillId="0" borderId="13" xfId="0" applyFont="1" applyFill="1" applyBorder="1" applyAlignment="1">
      <alignment horizontal="center" vertical="center" wrapText="1"/>
    </xf>
    <xf numFmtId="0" fontId="30" fillId="0" borderId="19" xfId="0" applyFont="1" applyFill="1" applyBorder="1" applyAlignment="1" applyProtection="1">
      <alignment vertical="center" wrapText="1"/>
    </xf>
    <xf numFmtId="166" fontId="28" fillId="0" borderId="19" xfId="0" applyNumberFormat="1" applyFont="1" applyFill="1" applyBorder="1" applyAlignment="1" applyProtection="1">
      <alignment vertical="center" wrapText="1"/>
    </xf>
    <xf numFmtId="49" fontId="29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49" fontId="28" fillId="0" borderId="54" xfId="0" applyNumberFormat="1" applyFont="1" applyFill="1" applyBorder="1" applyAlignment="1" applyProtection="1">
      <alignment vertical="center" wrapText="1"/>
    </xf>
    <xf numFmtId="0" fontId="29" fillId="0" borderId="0" xfId="0" applyFont="1" applyFill="1" applyProtection="1">
      <protection locked="0"/>
    </xf>
    <xf numFmtId="0" fontId="33" fillId="0" borderId="0" xfId="0" applyFont="1" applyFill="1" applyAlignment="1" applyProtection="1">
      <alignment horizontal="left"/>
      <protection locked="0"/>
    </xf>
    <xf numFmtId="166" fontId="7" fillId="0" borderId="0" xfId="4" applyNumberFormat="1" applyFont="1" applyFill="1" applyBorder="1" applyAlignment="1" applyProtection="1">
      <alignment horizontal="center" vertical="center"/>
    </xf>
    <xf numFmtId="166" fontId="35" fillId="0" borderId="30" xfId="4" applyNumberFormat="1" applyFont="1" applyFill="1" applyBorder="1" applyAlignment="1" applyProtection="1">
      <alignment horizontal="left" vertical="center"/>
    </xf>
    <xf numFmtId="166" fontId="35" fillId="0" borderId="30" xfId="4" applyNumberFormat="1" applyFont="1" applyFill="1" applyBorder="1" applyAlignment="1" applyProtection="1">
      <alignment horizontal="left"/>
    </xf>
    <xf numFmtId="0" fontId="23" fillId="0" borderId="0" xfId="4" applyFont="1" applyFill="1" applyAlignment="1" applyProtection="1">
      <alignment horizontal="center"/>
    </xf>
    <xf numFmtId="166" fontId="30" fillId="0" borderId="58" xfId="0" applyNumberFormat="1" applyFont="1" applyFill="1" applyBorder="1" applyAlignment="1" applyProtection="1">
      <alignment horizontal="center" vertical="center" wrapText="1"/>
    </xf>
    <xf numFmtId="166" fontId="30" fillId="0" borderId="59" xfId="0" applyNumberFormat="1" applyFont="1" applyFill="1" applyBorder="1" applyAlignment="1" applyProtection="1">
      <alignment horizontal="center" vertical="center" wrapText="1"/>
    </xf>
    <xf numFmtId="166" fontId="17" fillId="0" borderId="0" xfId="0" applyNumberFormat="1" applyFont="1" applyFill="1" applyAlignment="1" applyProtection="1">
      <alignment horizontal="center" textRotation="180" wrapText="1"/>
    </xf>
    <xf numFmtId="166" fontId="55" fillId="0" borderId="51" xfId="0" applyNumberFormat="1" applyFont="1" applyFill="1" applyBorder="1" applyAlignment="1" applyProtection="1">
      <alignment horizontal="center" vertical="center" wrapText="1"/>
    </xf>
    <xf numFmtId="166" fontId="30" fillId="0" borderId="60" xfId="0" applyNumberFormat="1" applyFont="1" applyFill="1" applyBorder="1" applyAlignment="1" applyProtection="1">
      <alignment horizontal="center" vertical="center" wrapText="1"/>
    </xf>
    <xf numFmtId="166" fontId="30" fillId="0" borderId="61" xfId="0" applyNumberFormat="1" applyFont="1" applyFill="1" applyBorder="1" applyAlignment="1" applyProtection="1">
      <alignment horizontal="center" vertical="center" wrapText="1"/>
    </xf>
    <xf numFmtId="166" fontId="5" fillId="0" borderId="0" xfId="4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right"/>
    </xf>
    <xf numFmtId="0" fontId="31" fillId="0" borderId="33" xfId="4" applyFont="1" applyFill="1" applyBorder="1" applyAlignment="1">
      <alignment horizontal="center" vertical="center" wrapText="1"/>
    </xf>
    <xf numFmtId="0" fontId="31" fillId="0" borderId="21" xfId="4" applyFont="1" applyFill="1" applyBorder="1" applyAlignment="1">
      <alignment horizontal="center" vertical="center" wrapText="1"/>
    </xf>
    <xf numFmtId="0" fontId="31" fillId="0" borderId="11" xfId="4" applyFont="1" applyFill="1" applyBorder="1" applyAlignment="1">
      <alignment horizontal="center" vertical="center" wrapText="1"/>
    </xf>
    <xf numFmtId="0" fontId="31" fillId="0" borderId="10" xfId="4" applyFont="1" applyFill="1" applyBorder="1" applyAlignment="1">
      <alignment horizontal="center" vertical="center" wrapText="1"/>
    </xf>
    <xf numFmtId="0" fontId="31" fillId="0" borderId="4" xfId="4" applyFont="1" applyFill="1" applyBorder="1" applyAlignment="1">
      <alignment horizontal="center" vertical="center" wrapText="1"/>
    </xf>
    <xf numFmtId="0" fontId="31" fillId="0" borderId="6" xfId="4" applyFont="1" applyFill="1" applyBorder="1" applyAlignment="1">
      <alignment horizontal="center" vertical="center" wrapText="1"/>
    </xf>
    <xf numFmtId="0" fontId="20" fillId="0" borderId="0" xfId="0" applyFont="1" applyFill="1" applyBorder="1" applyAlignment="1" applyProtection="1">
      <alignment horizontal="right"/>
    </xf>
    <xf numFmtId="0" fontId="30" fillId="0" borderId="13" xfId="4" applyFont="1" applyFill="1" applyBorder="1" applyAlignment="1" applyProtection="1">
      <alignment horizontal="left"/>
    </xf>
    <xf numFmtId="0" fontId="30" fillId="0" borderId="14" xfId="4" applyFont="1" applyFill="1" applyBorder="1" applyAlignment="1" applyProtection="1">
      <alignment horizontal="left"/>
    </xf>
    <xf numFmtId="0" fontId="21" fillId="0" borderId="51" xfId="4" applyFont="1" applyFill="1" applyBorder="1" applyAlignment="1">
      <alignment horizontal="justify" vertical="center" wrapText="1"/>
    </xf>
    <xf numFmtId="166" fontId="23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 applyProtection="1">
      <alignment horizontal="left"/>
      <protection locked="0"/>
    </xf>
    <xf numFmtId="0" fontId="32" fillId="0" borderId="0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left"/>
      <protection locked="0"/>
    </xf>
    <xf numFmtId="0" fontId="23" fillId="0" borderId="0" xfId="0" applyFont="1" applyFill="1" applyAlignment="1">
      <alignment horizontal="center" wrapText="1"/>
    </xf>
    <xf numFmtId="166" fontId="36" fillId="0" borderId="0" xfId="0" applyNumberFormat="1" applyFont="1" applyFill="1" applyAlignment="1" applyProtection="1">
      <alignment horizontal="center" vertical="center" wrapText="1"/>
    </xf>
    <xf numFmtId="166" fontId="17" fillId="0" borderId="48" xfId="0" applyNumberFormat="1" applyFont="1" applyFill="1" applyBorder="1" applyAlignment="1" applyProtection="1">
      <alignment horizontal="center" textRotation="180" wrapText="1"/>
    </xf>
    <xf numFmtId="166" fontId="23" fillId="0" borderId="0" xfId="0" applyNumberFormat="1" applyFont="1" applyFill="1" applyAlignment="1" applyProtection="1">
      <alignment horizontal="center" vertical="center" wrapText="1"/>
    </xf>
    <xf numFmtId="166" fontId="8" fillId="0" borderId="39" xfId="0" applyNumberFormat="1" applyFont="1" applyFill="1" applyBorder="1" applyAlignment="1" applyProtection="1">
      <alignment horizontal="left" vertical="center" wrapText="1" indent="2"/>
    </xf>
    <xf numFmtId="166" fontId="8" fillId="0" borderId="32" xfId="0" applyNumberFormat="1" applyFont="1" applyFill="1" applyBorder="1" applyAlignment="1" applyProtection="1">
      <alignment horizontal="left" vertical="center" wrapText="1" indent="2"/>
    </xf>
    <xf numFmtId="166" fontId="8" fillId="0" borderId="58" xfId="0" applyNumberFormat="1" applyFont="1" applyFill="1" applyBorder="1" applyAlignment="1" applyProtection="1">
      <alignment horizontal="center" vertical="center"/>
    </xf>
    <xf numFmtId="166" fontId="8" fillId="0" borderId="59" xfId="0" applyNumberFormat="1" applyFont="1" applyFill="1" applyBorder="1" applyAlignment="1" applyProtection="1">
      <alignment horizontal="center" vertical="center"/>
    </xf>
    <xf numFmtId="166" fontId="8" fillId="0" borderId="53" xfId="0" applyNumberFormat="1" applyFont="1" applyFill="1" applyBorder="1" applyAlignment="1" applyProtection="1">
      <alignment horizontal="center" vertical="center"/>
    </xf>
    <xf numFmtId="166" fontId="8" fillId="0" borderId="62" xfId="0" applyNumberFormat="1" applyFont="1" applyFill="1" applyBorder="1" applyAlignment="1" applyProtection="1">
      <alignment horizontal="center" vertical="center"/>
    </xf>
    <xf numFmtId="166" fontId="8" fillId="0" borderId="49" xfId="0" applyNumberFormat="1" applyFont="1" applyFill="1" applyBorder="1" applyAlignment="1" applyProtection="1">
      <alignment horizontal="center" vertical="center"/>
    </xf>
    <xf numFmtId="166" fontId="8" fillId="0" borderId="58" xfId="0" applyNumberFormat="1" applyFont="1" applyFill="1" applyBorder="1" applyAlignment="1" applyProtection="1">
      <alignment horizontal="center" vertical="center" wrapText="1"/>
    </xf>
    <xf numFmtId="166" fontId="8" fillId="0" borderId="59" xfId="0" applyNumberFormat="1" applyFont="1" applyFill="1" applyBorder="1" applyAlignment="1" applyProtection="1">
      <alignment horizontal="center" vertical="center" wrapText="1"/>
    </xf>
    <xf numFmtId="0" fontId="20" fillId="0" borderId="45" xfId="5" applyFont="1" applyFill="1" applyBorder="1" applyAlignment="1" applyProtection="1">
      <alignment horizontal="left" vertical="center" indent="1"/>
    </xf>
    <xf numFmtId="0" fontId="20" fillId="0" borderId="40" xfId="5" applyFont="1" applyFill="1" applyBorder="1" applyAlignment="1" applyProtection="1">
      <alignment horizontal="left" vertical="center" indent="1"/>
    </xf>
    <xf numFmtId="0" fontId="20" fillId="0" borderId="32" xfId="5" applyFont="1" applyFill="1" applyBorder="1" applyAlignment="1" applyProtection="1">
      <alignment horizontal="left" vertical="center" indent="1"/>
    </xf>
    <xf numFmtId="0" fontId="23" fillId="0" borderId="0" xfId="5" applyFont="1" applyFill="1" applyAlignment="1" applyProtection="1">
      <alignment horizontal="center" wrapText="1"/>
    </xf>
    <xf numFmtId="0" fontId="23" fillId="0" borderId="0" xfId="5" applyFont="1" applyFill="1" applyAlignment="1" applyProtection="1">
      <alignment horizontal="center"/>
    </xf>
    <xf numFmtId="0" fontId="35" fillId="0" borderId="0" xfId="0" applyFont="1" applyAlignment="1" applyProtection="1">
      <alignment horizontal="right"/>
    </xf>
    <xf numFmtId="0" fontId="30" fillId="0" borderId="39" xfId="0" applyFont="1" applyBorder="1" applyAlignment="1" applyProtection="1">
      <alignment horizontal="left" vertical="center" indent="2"/>
    </xf>
    <xf numFmtId="0" fontId="30" fillId="0" borderId="38" xfId="0" applyFont="1" applyBorder="1" applyAlignment="1" applyProtection="1">
      <alignment horizontal="left" vertical="center" indent="2"/>
    </xf>
    <xf numFmtId="0" fontId="23" fillId="0" borderId="0" xfId="0" applyFont="1" applyAlignment="1">
      <alignment horizontal="center" wrapText="1"/>
    </xf>
    <xf numFmtId="0" fontId="53" fillId="0" borderId="0" xfId="0" applyFont="1" applyAlignment="1">
      <alignment horizontal="center" wrapText="1"/>
    </xf>
  </cellXfs>
  <cellStyles count="6">
    <cellStyle name="Ezres" xfId="1" builtinId="3"/>
    <cellStyle name="Hiperhivatkozás" xfId="2" xr:uid="{8D8C23A1-48C2-4079-9253-0C211CC5D80E}"/>
    <cellStyle name="Már látott hiperhivatkozás" xfId="3" xr:uid="{287C7D2C-104B-42BD-BFBD-830B9B0A7386}"/>
    <cellStyle name="Normál" xfId="0" builtinId="0"/>
    <cellStyle name="Normál_KVRENMUNKA" xfId="4" xr:uid="{FF8381D9-3C66-40E3-A62E-B009335350BE}"/>
    <cellStyle name="Normál_SEGEDLETEK" xfId="5" xr:uid="{1E334980-A90D-4B9D-A3FE-4AE43A899653}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zabaly\KVIR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ÖSSZEFÜGGÉSEK"/>
      <sheetName val="1.1.sz.mell."/>
      <sheetName val="1.2.sz.mell."/>
      <sheetName val="1.3.sz.mell."/>
      <sheetName val="1.4.sz.mell."/>
      <sheetName val="2.1.sz.mell  "/>
      <sheetName val="2.2.sz.mell  "/>
      <sheetName val="ELLENŐRZÉS-1.sz.2.a.sz.2.b.sz."/>
      <sheetName val="3.sz.mell.  "/>
      <sheetName val="4.sz.mell."/>
      <sheetName val="5.sz.mell."/>
      <sheetName val="6.sz.mell."/>
      <sheetName val="7.sz.mell."/>
      <sheetName val="8. sz. mell. "/>
      <sheetName val="9.1. sz. mell"/>
      <sheetName val="9.1.1. sz. mell "/>
      <sheetName val="9.1.2. sz. mell "/>
      <sheetName val="9.1.3. sz. mell"/>
      <sheetName val="9.2. sz. mell"/>
      <sheetName val="9.2.1. sz. mell"/>
      <sheetName val="9.2.2. sz.  mell"/>
      <sheetName val="9.2.3. sz. mell"/>
      <sheetName val="9.3. sz. mell"/>
      <sheetName val="9.3.1. sz. mell"/>
      <sheetName val="9.3.2. sz. mell"/>
      <sheetName val="9.3.3. sz. mell"/>
      <sheetName val="10.sz.mell"/>
      <sheetName val="1. sz tájékoztató t."/>
      <sheetName val="2. sz tájékoztató t"/>
      <sheetName val="3. sz tájékoztató t."/>
      <sheetName val="4.sz tájékoztató t."/>
      <sheetName val="5.sz tájékoztató t."/>
      <sheetName val="6.sz tájékoztató t."/>
      <sheetName val="7. sz tájékoztató t.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2">
          <cell r="I2" t="str">
            <v>Forintban!</v>
          </cell>
        </row>
      </sheetData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F0294-3351-40AB-AA2F-9DF632C45C7D}">
  <sheetPr>
    <tabColor rgb="FF92D050"/>
  </sheetPr>
  <dimension ref="A2:B16"/>
  <sheetViews>
    <sheetView zoomScaleNormal="100" workbookViewId="0">
      <selection activeCell="B19" sqref="B19"/>
    </sheetView>
  </sheetViews>
  <sheetFormatPr defaultRowHeight="12.75" x14ac:dyDescent="0.2"/>
  <cols>
    <col min="1" max="1" width="48.5" customWidth="1"/>
    <col min="2" max="2" width="73.5" customWidth="1"/>
    <col min="3" max="3" width="16.83203125" customWidth="1"/>
  </cols>
  <sheetData>
    <row r="2" spans="1:2" x14ac:dyDescent="0.2">
      <c r="A2" t="s">
        <v>139</v>
      </c>
    </row>
    <row r="4" spans="1:2" x14ac:dyDescent="0.2">
      <c r="A4" s="119"/>
      <c r="B4" s="119"/>
    </row>
    <row r="5" spans="1:2" s="131" customFormat="1" ht="15.75" x14ac:dyDescent="0.25">
      <c r="A5" s="75" t="s">
        <v>550</v>
      </c>
      <c r="B5" s="130"/>
    </row>
    <row r="6" spans="1:2" x14ac:dyDescent="0.2">
      <c r="A6" s="119"/>
      <c r="B6" s="119"/>
    </row>
    <row r="7" spans="1:2" x14ac:dyDescent="0.2">
      <c r="A7" s="119" t="s">
        <v>526</v>
      </c>
      <c r="B7" s="119" t="s">
        <v>468</v>
      </c>
    </row>
    <row r="8" spans="1:2" x14ac:dyDescent="0.2">
      <c r="A8" s="119" t="s">
        <v>527</v>
      </c>
      <c r="B8" s="119" t="s">
        <v>469</v>
      </c>
    </row>
    <row r="9" spans="1:2" x14ac:dyDescent="0.2">
      <c r="A9" s="119" t="s">
        <v>528</v>
      </c>
      <c r="B9" s="119" t="s">
        <v>470</v>
      </c>
    </row>
    <row r="10" spans="1:2" x14ac:dyDescent="0.2">
      <c r="A10" s="119"/>
      <c r="B10" s="119"/>
    </row>
    <row r="11" spans="1:2" x14ac:dyDescent="0.2">
      <c r="A11" s="119"/>
      <c r="B11" s="119"/>
    </row>
    <row r="12" spans="1:2" s="131" customFormat="1" ht="15.75" x14ac:dyDescent="0.25">
      <c r="A12" s="75" t="str">
        <f>+CONCATENATE(LEFT(A5,4),". évi előirányzat KIADÁSOK")</f>
        <v>2018. évi előirányzat KIADÁSOK</v>
      </c>
      <c r="B12" s="130"/>
    </row>
    <row r="13" spans="1:2" x14ac:dyDescent="0.2">
      <c r="A13" s="119"/>
      <c r="B13" s="119"/>
    </row>
    <row r="14" spans="1:2" x14ac:dyDescent="0.2">
      <c r="A14" s="119" t="s">
        <v>529</v>
      </c>
      <c r="B14" s="119" t="s">
        <v>471</v>
      </c>
    </row>
    <row r="15" spans="1:2" x14ac:dyDescent="0.2">
      <c r="A15" s="119" t="s">
        <v>530</v>
      </c>
      <c r="B15" s="119" t="s">
        <v>472</v>
      </c>
    </row>
    <row r="16" spans="1:2" x14ac:dyDescent="0.2">
      <c r="A16" s="119" t="s">
        <v>531</v>
      </c>
      <c r="B16" s="119" t="s">
        <v>473</v>
      </c>
    </row>
  </sheetData>
  <sheetProtection sheet="1"/>
  <phoneticPr fontId="29" type="noConversion"/>
  <pageMargins left="1.0629921259842521" right="1.0236220472440944" top="0.78740157480314965" bottom="0.78740157480314965" header="0.70866141732283472" footer="0.7086614173228347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495F-01F1-4F67-A7F2-6415A760D32A}">
  <sheetPr codeName="Munka2">
    <tabColor rgb="FF92D050"/>
  </sheetPr>
  <dimension ref="A1:I159"/>
  <sheetViews>
    <sheetView tabSelected="1" zoomScale="130" zoomScaleNormal="130" zoomScaleSheetLayoutView="100" workbookViewId="0">
      <selection activeCell="C35" sqref="C35"/>
    </sheetView>
  </sheetViews>
  <sheetFormatPr defaultRowHeight="15.75" x14ac:dyDescent="0.25"/>
  <cols>
    <col min="1" max="1" width="9.5" style="369" customWidth="1"/>
    <col min="2" max="2" width="91.6640625" style="369" customWidth="1"/>
    <col min="3" max="3" width="21.6640625" style="370" customWidth="1"/>
    <col min="4" max="4" width="9" style="402" customWidth="1"/>
    <col min="5" max="16384" width="9.33203125" style="402"/>
  </cols>
  <sheetData>
    <row r="1" spans="1:3" ht="15.95" customHeight="1" x14ac:dyDescent="0.25">
      <c r="A1" s="600" t="s">
        <v>12</v>
      </c>
      <c r="B1" s="600"/>
      <c r="C1" s="600"/>
    </row>
    <row r="2" spans="1:3" ht="15.95" customHeight="1" thickBot="1" x14ac:dyDescent="0.3">
      <c r="A2" s="601" t="s">
        <v>140</v>
      </c>
      <c r="B2" s="601"/>
      <c r="C2" s="291" t="s">
        <v>546</v>
      </c>
    </row>
    <row r="3" spans="1:3" ht="38.1" customHeight="1" thickBot="1" x14ac:dyDescent="0.3">
      <c r="A3" s="23" t="s">
        <v>65</v>
      </c>
      <c r="B3" s="24" t="s">
        <v>14</v>
      </c>
      <c r="C3" s="37" t="str">
        <f>+CONCATENATE(LEFT(ÖSSZEFÜGGÉSEK!A5,4),". évi előirányzat")</f>
        <v>2018. évi előirányzat</v>
      </c>
    </row>
    <row r="4" spans="1:3" s="403" customFormat="1" ht="12" customHeight="1" thickBot="1" x14ac:dyDescent="0.25">
      <c r="A4" s="397"/>
      <c r="B4" s="398" t="s">
        <v>474</v>
      </c>
      <c r="C4" s="399" t="s">
        <v>475</v>
      </c>
    </row>
    <row r="5" spans="1:3" s="404" customFormat="1" ht="12" customHeight="1" thickBot="1" x14ac:dyDescent="0.25">
      <c r="A5" s="20" t="s">
        <v>15</v>
      </c>
      <c r="B5" s="21" t="s">
        <v>232</v>
      </c>
      <c r="C5" s="281">
        <f>+C6+C7+C8+C9+C10+C11</f>
        <v>109212674</v>
      </c>
    </row>
    <row r="6" spans="1:3" s="404" customFormat="1" ht="12" customHeight="1" x14ac:dyDescent="0.2">
      <c r="A6" s="15" t="s">
        <v>92</v>
      </c>
      <c r="B6" s="405" t="s">
        <v>233</v>
      </c>
      <c r="C6" s="284">
        <v>30667486</v>
      </c>
    </row>
    <row r="7" spans="1:3" s="404" customFormat="1" ht="12" customHeight="1" x14ac:dyDescent="0.2">
      <c r="A7" s="14" t="s">
        <v>93</v>
      </c>
      <c r="B7" s="406" t="s">
        <v>234</v>
      </c>
      <c r="C7" s="283">
        <v>46445433</v>
      </c>
    </row>
    <row r="8" spans="1:3" s="404" customFormat="1" ht="12" customHeight="1" x14ac:dyDescent="0.2">
      <c r="A8" s="14" t="s">
        <v>94</v>
      </c>
      <c r="B8" s="406" t="s">
        <v>532</v>
      </c>
      <c r="C8" s="283">
        <v>29146265</v>
      </c>
    </row>
    <row r="9" spans="1:3" s="404" customFormat="1" ht="12" customHeight="1" x14ac:dyDescent="0.2">
      <c r="A9" s="14" t="s">
        <v>95</v>
      </c>
      <c r="B9" s="406" t="s">
        <v>236</v>
      </c>
      <c r="C9" s="283">
        <v>2697090</v>
      </c>
    </row>
    <row r="10" spans="1:3" s="404" customFormat="1" ht="12" customHeight="1" x14ac:dyDescent="0.2">
      <c r="A10" s="14" t="s">
        <v>136</v>
      </c>
      <c r="B10" s="277" t="s">
        <v>413</v>
      </c>
      <c r="C10" s="283">
        <v>256400</v>
      </c>
    </row>
    <row r="11" spans="1:3" s="404" customFormat="1" ht="12" customHeight="1" thickBot="1" x14ac:dyDescent="0.25">
      <c r="A11" s="16" t="s">
        <v>96</v>
      </c>
      <c r="B11" s="278" t="s">
        <v>414</v>
      </c>
      <c r="C11" s="283">
        <v>0</v>
      </c>
    </row>
    <row r="12" spans="1:3" s="404" customFormat="1" ht="12" customHeight="1" thickBot="1" x14ac:dyDescent="0.25">
      <c r="A12" s="20" t="s">
        <v>16</v>
      </c>
      <c r="B12" s="276" t="s">
        <v>237</v>
      </c>
      <c r="C12" s="281">
        <f>+C13+C14+C15+C16+C17</f>
        <v>14608139</v>
      </c>
    </row>
    <row r="13" spans="1:3" s="404" customFormat="1" ht="12" customHeight="1" x14ac:dyDescent="0.2">
      <c r="A13" s="15" t="s">
        <v>98</v>
      </c>
      <c r="B13" s="405" t="s">
        <v>238</v>
      </c>
      <c r="C13" s="284"/>
    </row>
    <row r="14" spans="1:3" s="404" customFormat="1" ht="12" customHeight="1" x14ac:dyDescent="0.2">
      <c r="A14" s="14" t="s">
        <v>99</v>
      </c>
      <c r="B14" s="406" t="s">
        <v>239</v>
      </c>
      <c r="C14" s="283"/>
    </row>
    <row r="15" spans="1:3" s="404" customFormat="1" ht="12" customHeight="1" x14ac:dyDescent="0.2">
      <c r="A15" s="14" t="s">
        <v>100</v>
      </c>
      <c r="B15" s="406" t="s">
        <v>403</v>
      </c>
      <c r="C15" s="283"/>
    </row>
    <row r="16" spans="1:3" s="404" customFormat="1" ht="12" customHeight="1" x14ac:dyDescent="0.2">
      <c r="A16" s="14" t="s">
        <v>101</v>
      </c>
      <c r="B16" s="406" t="s">
        <v>404</v>
      </c>
      <c r="C16" s="283"/>
    </row>
    <row r="17" spans="1:3" s="404" customFormat="1" ht="12" customHeight="1" x14ac:dyDescent="0.2">
      <c r="A17" s="14" t="s">
        <v>102</v>
      </c>
      <c r="B17" s="406" t="s">
        <v>556</v>
      </c>
      <c r="C17" s="283">
        <v>14608139</v>
      </c>
    </row>
    <row r="18" spans="1:3" s="404" customFormat="1" ht="12" customHeight="1" thickBot="1" x14ac:dyDescent="0.25">
      <c r="A18" s="16" t="s">
        <v>111</v>
      </c>
      <c r="B18" s="278" t="s">
        <v>241</v>
      </c>
      <c r="C18" s="285"/>
    </row>
    <row r="19" spans="1:3" s="404" customFormat="1" ht="12" customHeight="1" thickBot="1" x14ac:dyDescent="0.25">
      <c r="A19" s="20" t="s">
        <v>17</v>
      </c>
      <c r="B19" s="21" t="s">
        <v>242</v>
      </c>
      <c r="C19" s="281">
        <f>+C20+C21+C22+C23+C24</f>
        <v>300655070</v>
      </c>
    </row>
    <row r="20" spans="1:3" s="404" customFormat="1" ht="12" customHeight="1" x14ac:dyDescent="0.2">
      <c r="A20" s="15" t="s">
        <v>81</v>
      </c>
      <c r="B20" s="405" t="s">
        <v>243</v>
      </c>
      <c r="C20" s="284"/>
    </row>
    <row r="21" spans="1:3" s="404" customFormat="1" ht="12" customHeight="1" x14ac:dyDescent="0.2">
      <c r="A21" s="14" t="s">
        <v>82</v>
      </c>
      <c r="B21" s="406" t="s">
        <v>244</v>
      </c>
      <c r="C21" s="283"/>
    </row>
    <row r="22" spans="1:3" s="404" customFormat="1" ht="12" customHeight="1" x14ac:dyDescent="0.2">
      <c r="A22" s="14" t="s">
        <v>83</v>
      </c>
      <c r="B22" s="406" t="s">
        <v>405</v>
      </c>
      <c r="C22" s="283"/>
    </row>
    <row r="23" spans="1:3" s="404" customFormat="1" ht="12" customHeight="1" x14ac:dyDescent="0.2">
      <c r="A23" s="14" t="s">
        <v>84</v>
      </c>
      <c r="B23" s="406" t="s">
        <v>406</v>
      </c>
      <c r="C23" s="283"/>
    </row>
    <row r="24" spans="1:3" s="404" customFormat="1" ht="12" customHeight="1" x14ac:dyDescent="0.2">
      <c r="A24" s="14" t="s">
        <v>150</v>
      </c>
      <c r="B24" s="406" t="s">
        <v>245</v>
      </c>
      <c r="C24" s="283">
        <v>300655070</v>
      </c>
    </row>
    <row r="25" spans="1:3" s="556" customFormat="1" ht="12" customHeight="1" thickBot="1" x14ac:dyDescent="0.25">
      <c r="A25" s="553" t="s">
        <v>151</v>
      </c>
      <c r="B25" s="554" t="s">
        <v>551</v>
      </c>
      <c r="C25" s="555">
        <v>300655070</v>
      </c>
    </row>
    <row r="26" spans="1:3" s="404" customFormat="1" ht="12" customHeight="1" thickBot="1" x14ac:dyDescent="0.25">
      <c r="A26" s="20" t="s">
        <v>152</v>
      </c>
      <c r="B26" s="21" t="s">
        <v>533</v>
      </c>
      <c r="C26" s="287">
        <f>SUM(C27:C33)</f>
        <v>171810000</v>
      </c>
    </row>
    <row r="27" spans="1:3" s="404" customFormat="1" ht="12" customHeight="1" x14ac:dyDescent="0.2">
      <c r="A27" s="15" t="s">
        <v>248</v>
      </c>
      <c r="B27" s="405" t="s">
        <v>561</v>
      </c>
      <c r="C27" s="284">
        <v>101300000</v>
      </c>
    </row>
    <row r="28" spans="1:3" s="404" customFormat="1" ht="12" customHeight="1" x14ac:dyDescent="0.2">
      <c r="A28" s="14" t="s">
        <v>249</v>
      </c>
      <c r="B28" s="406" t="s">
        <v>538</v>
      </c>
      <c r="C28" s="283"/>
    </row>
    <row r="29" spans="1:3" s="404" customFormat="1" ht="12" customHeight="1" x14ac:dyDescent="0.2">
      <c r="A29" s="14" t="s">
        <v>250</v>
      </c>
      <c r="B29" s="406" t="s">
        <v>539</v>
      </c>
      <c r="C29" s="283">
        <v>62350000</v>
      </c>
    </row>
    <row r="30" spans="1:3" s="404" customFormat="1" ht="12" customHeight="1" x14ac:dyDescent="0.2">
      <c r="A30" s="14" t="s">
        <v>251</v>
      </c>
      <c r="B30" s="406" t="s">
        <v>540</v>
      </c>
      <c r="C30" s="283">
        <v>40000</v>
      </c>
    </row>
    <row r="31" spans="1:3" s="404" customFormat="1" ht="12" customHeight="1" x14ac:dyDescent="0.2">
      <c r="A31" s="14" t="s">
        <v>534</v>
      </c>
      <c r="B31" s="406" t="s">
        <v>252</v>
      </c>
      <c r="C31" s="283">
        <v>8000000</v>
      </c>
    </row>
    <row r="32" spans="1:3" s="404" customFormat="1" ht="12" customHeight="1" x14ac:dyDescent="0.2">
      <c r="A32" s="14" t="s">
        <v>535</v>
      </c>
      <c r="B32" s="406" t="s">
        <v>253</v>
      </c>
      <c r="C32" s="283"/>
    </row>
    <row r="33" spans="1:3" s="404" customFormat="1" ht="12" customHeight="1" thickBot="1" x14ac:dyDescent="0.25">
      <c r="A33" s="16" t="s">
        <v>536</v>
      </c>
      <c r="B33" s="505" t="s">
        <v>254</v>
      </c>
      <c r="C33" s="285">
        <v>120000</v>
      </c>
    </row>
    <row r="34" spans="1:3" s="404" customFormat="1" ht="12" customHeight="1" thickBot="1" x14ac:dyDescent="0.25">
      <c r="A34" s="20" t="s">
        <v>19</v>
      </c>
      <c r="B34" s="21" t="s">
        <v>415</v>
      </c>
      <c r="C34" s="281">
        <f>SUM(C35:C45)</f>
        <v>30883426</v>
      </c>
    </row>
    <row r="35" spans="1:3" s="404" customFormat="1" ht="12" customHeight="1" x14ac:dyDescent="0.2">
      <c r="A35" s="15" t="s">
        <v>85</v>
      </c>
      <c r="B35" s="405" t="s">
        <v>257</v>
      </c>
      <c r="C35" s="284"/>
    </row>
    <row r="36" spans="1:3" s="404" customFormat="1" ht="12" customHeight="1" x14ac:dyDescent="0.2">
      <c r="A36" s="14" t="s">
        <v>86</v>
      </c>
      <c r="B36" s="406" t="s">
        <v>258</v>
      </c>
      <c r="C36" s="283">
        <v>12478020</v>
      </c>
    </row>
    <row r="37" spans="1:3" s="404" customFormat="1" ht="12" customHeight="1" x14ac:dyDescent="0.2">
      <c r="A37" s="14" t="s">
        <v>87</v>
      </c>
      <c r="B37" s="406" t="s">
        <v>259</v>
      </c>
      <c r="C37" s="283">
        <v>700000</v>
      </c>
    </row>
    <row r="38" spans="1:3" s="404" customFormat="1" ht="12" customHeight="1" x14ac:dyDescent="0.2">
      <c r="A38" s="14" t="s">
        <v>154</v>
      </c>
      <c r="B38" s="406" t="s">
        <v>260</v>
      </c>
      <c r="C38" s="283"/>
    </row>
    <row r="39" spans="1:3" s="404" customFormat="1" ht="12" customHeight="1" x14ac:dyDescent="0.2">
      <c r="A39" s="14" t="s">
        <v>155</v>
      </c>
      <c r="B39" s="406" t="s">
        <v>261</v>
      </c>
      <c r="C39" s="283">
        <v>11335305</v>
      </c>
    </row>
    <row r="40" spans="1:3" s="404" customFormat="1" ht="12" customHeight="1" x14ac:dyDescent="0.2">
      <c r="A40" s="14" t="s">
        <v>156</v>
      </c>
      <c r="B40" s="406" t="s">
        <v>262</v>
      </c>
      <c r="C40" s="283">
        <v>6370101</v>
      </c>
    </row>
    <row r="41" spans="1:3" s="404" customFormat="1" ht="12" customHeight="1" x14ac:dyDescent="0.2">
      <c r="A41" s="14" t="s">
        <v>157</v>
      </c>
      <c r="B41" s="406" t="s">
        <v>263</v>
      </c>
      <c r="C41" s="283"/>
    </row>
    <row r="42" spans="1:3" s="404" customFormat="1" ht="12" customHeight="1" x14ac:dyDescent="0.2">
      <c r="A42" s="14" t="s">
        <v>158</v>
      </c>
      <c r="B42" s="406" t="s">
        <v>541</v>
      </c>
      <c r="C42" s="283"/>
    </row>
    <row r="43" spans="1:3" s="404" customFormat="1" ht="12" customHeight="1" x14ac:dyDescent="0.2">
      <c r="A43" s="14" t="s">
        <v>255</v>
      </c>
      <c r="B43" s="406" t="s">
        <v>265</v>
      </c>
      <c r="C43" s="286"/>
    </row>
    <row r="44" spans="1:3" s="404" customFormat="1" ht="12" customHeight="1" x14ac:dyDescent="0.2">
      <c r="A44" s="16" t="s">
        <v>256</v>
      </c>
      <c r="B44" s="407" t="s">
        <v>417</v>
      </c>
      <c r="C44" s="392"/>
    </row>
    <row r="45" spans="1:3" s="404" customFormat="1" ht="12" customHeight="1" thickBot="1" x14ac:dyDescent="0.25">
      <c r="A45" s="16" t="s">
        <v>416</v>
      </c>
      <c r="B45" s="278" t="s">
        <v>266</v>
      </c>
      <c r="C45" s="392"/>
    </row>
    <row r="46" spans="1:3" s="404" customFormat="1" ht="12" customHeight="1" thickBot="1" x14ac:dyDescent="0.25">
      <c r="A46" s="20" t="s">
        <v>20</v>
      </c>
      <c r="B46" s="21" t="s">
        <v>267</v>
      </c>
      <c r="C46" s="281">
        <f>SUM(C47:C51)</f>
        <v>0</v>
      </c>
    </row>
    <row r="47" spans="1:3" s="404" customFormat="1" ht="12" customHeight="1" x14ac:dyDescent="0.2">
      <c r="A47" s="15" t="s">
        <v>88</v>
      </c>
      <c r="B47" s="405" t="s">
        <v>271</v>
      </c>
      <c r="C47" s="449"/>
    </row>
    <row r="48" spans="1:3" s="404" customFormat="1" ht="12" customHeight="1" x14ac:dyDescent="0.2">
      <c r="A48" s="14" t="s">
        <v>89</v>
      </c>
      <c r="B48" s="406" t="s">
        <v>272</v>
      </c>
      <c r="C48" s="286"/>
    </row>
    <row r="49" spans="1:3" s="404" customFormat="1" ht="12" customHeight="1" x14ac:dyDescent="0.2">
      <c r="A49" s="14" t="s">
        <v>268</v>
      </c>
      <c r="B49" s="406" t="s">
        <v>273</v>
      </c>
      <c r="C49" s="286"/>
    </row>
    <row r="50" spans="1:3" s="404" customFormat="1" ht="12" customHeight="1" x14ac:dyDescent="0.2">
      <c r="A50" s="14" t="s">
        <v>269</v>
      </c>
      <c r="B50" s="406" t="s">
        <v>274</v>
      </c>
      <c r="C50" s="286"/>
    </row>
    <row r="51" spans="1:3" s="404" customFormat="1" ht="12" customHeight="1" thickBot="1" x14ac:dyDescent="0.25">
      <c r="A51" s="16" t="s">
        <v>270</v>
      </c>
      <c r="B51" s="278" t="s">
        <v>275</v>
      </c>
      <c r="C51" s="392"/>
    </row>
    <row r="52" spans="1:3" s="404" customFormat="1" ht="12" customHeight="1" thickBot="1" x14ac:dyDescent="0.25">
      <c r="A52" s="20" t="s">
        <v>159</v>
      </c>
      <c r="B52" s="21" t="s">
        <v>276</v>
      </c>
      <c r="C52" s="281">
        <f>SUM(C53:C55)</f>
        <v>0</v>
      </c>
    </row>
    <row r="53" spans="1:3" s="404" customFormat="1" ht="12" customHeight="1" x14ac:dyDescent="0.2">
      <c r="A53" s="15" t="s">
        <v>90</v>
      </c>
      <c r="B53" s="405" t="s">
        <v>277</v>
      </c>
      <c r="C53" s="284"/>
    </row>
    <row r="54" spans="1:3" s="404" customFormat="1" ht="12" customHeight="1" x14ac:dyDescent="0.2">
      <c r="A54" s="14" t="s">
        <v>91</v>
      </c>
      <c r="B54" s="406" t="s">
        <v>407</v>
      </c>
      <c r="C54" s="283"/>
    </row>
    <row r="55" spans="1:3" s="404" customFormat="1" ht="12" customHeight="1" x14ac:dyDescent="0.2">
      <c r="A55" s="14" t="s">
        <v>280</v>
      </c>
      <c r="B55" s="406" t="s">
        <v>278</v>
      </c>
      <c r="C55" s="283"/>
    </row>
    <row r="56" spans="1:3" s="404" customFormat="1" ht="12" customHeight="1" thickBot="1" x14ac:dyDescent="0.25">
      <c r="A56" s="16" t="s">
        <v>281</v>
      </c>
      <c r="B56" s="278" t="s">
        <v>279</v>
      </c>
      <c r="C56" s="285"/>
    </row>
    <row r="57" spans="1:3" s="404" customFormat="1" ht="12" customHeight="1" thickBot="1" x14ac:dyDescent="0.25">
      <c r="A57" s="20" t="s">
        <v>22</v>
      </c>
      <c r="B57" s="276" t="s">
        <v>282</v>
      </c>
      <c r="C57" s="281">
        <f>SUM(C58:C60)</f>
        <v>1663367</v>
      </c>
    </row>
    <row r="58" spans="1:3" s="404" customFormat="1" ht="12" customHeight="1" x14ac:dyDescent="0.2">
      <c r="A58" s="15" t="s">
        <v>160</v>
      </c>
      <c r="B58" s="405" t="s">
        <v>284</v>
      </c>
      <c r="C58" s="286"/>
    </row>
    <row r="59" spans="1:3" s="404" customFormat="1" ht="12" customHeight="1" x14ac:dyDescent="0.2">
      <c r="A59" s="14" t="s">
        <v>161</v>
      </c>
      <c r="B59" s="406" t="s">
        <v>408</v>
      </c>
      <c r="C59" s="286">
        <v>1663367</v>
      </c>
    </row>
    <row r="60" spans="1:3" s="404" customFormat="1" ht="12" customHeight="1" x14ac:dyDescent="0.2">
      <c r="A60" s="14" t="s">
        <v>210</v>
      </c>
      <c r="B60" s="406" t="s">
        <v>285</v>
      </c>
      <c r="C60" s="286"/>
    </row>
    <row r="61" spans="1:3" s="404" customFormat="1" ht="12" customHeight="1" thickBot="1" x14ac:dyDescent="0.25">
      <c r="A61" s="16" t="s">
        <v>283</v>
      </c>
      <c r="B61" s="278" t="s">
        <v>286</v>
      </c>
      <c r="C61" s="286"/>
    </row>
    <row r="62" spans="1:3" s="404" customFormat="1" ht="12" customHeight="1" thickBot="1" x14ac:dyDescent="0.25">
      <c r="A62" s="477" t="s">
        <v>457</v>
      </c>
      <c r="B62" s="21" t="s">
        <v>287</v>
      </c>
      <c r="C62" s="287">
        <f>+C5+C12+C19+C26+C34+C46+C52+C57</f>
        <v>628832676</v>
      </c>
    </row>
    <row r="63" spans="1:3" s="404" customFormat="1" ht="12" customHeight="1" thickBot="1" x14ac:dyDescent="0.25">
      <c r="A63" s="452" t="s">
        <v>288</v>
      </c>
      <c r="B63" s="276" t="s">
        <v>289</v>
      </c>
      <c r="C63" s="281">
        <f>SUM(C64:C66)</f>
        <v>0</v>
      </c>
    </row>
    <row r="64" spans="1:3" s="404" customFormat="1" ht="12" customHeight="1" x14ac:dyDescent="0.2">
      <c r="A64" s="15" t="s">
        <v>317</v>
      </c>
      <c r="B64" s="405" t="s">
        <v>290</v>
      </c>
      <c r="C64" s="286"/>
    </row>
    <row r="65" spans="1:3" s="404" customFormat="1" ht="12" customHeight="1" x14ac:dyDescent="0.2">
      <c r="A65" s="14" t="s">
        <v>326</v>
      </c>
      <c r="B65" s="406" t="s">
        <v>291</v>
      </c>
      <c r="C65" s="286"/>
    </row>
    <row r="66" spans="1:3" s="404" customFormat="1" ht="12" customHeight="1" thickBot="1" x14ac:dyDescent="0.25">
      <c r="A66" s="16" t="s">
        <v>327</v>
      </c>
      <c r="B66" s="471" t="s">
        <v>552</v>
      </c>
      <c r="C66" s="286"/>
    </row>
    <row r="67" spans="1:3" s="404" customFormat="1" ht="12" customHeight="1" thickBot="1" x14ac:dyDescent="0.25">
      <c r="A67" s="452" t="s">
        <v>293</v>
      </c>
      <c r="B67" s="276" t="s">
        <v>294</v>
      </c>
      <c r="C67" s="281">
        <f>SUM(C68:C71)</f>
        <v>0</v>
      </c>
    </row>
    <row r="68" spans="1:3" s="404" customFormat="1" ht="12" customHeight="1" x14ac:dyDescent="0.2">
      <c r="A68" s="15" t="s">
        <v>137</v>
      </c>
      <c r="B68" s="405" t="s">
        <v>295</v>
      </c>
      <c r="C68" s="286"/>
    </row>
    <row r="69" spans="1:3" s="404" customFormat="1" ht="12" customHeight="1" x14ac:dyDescent="0.2">
      <c r="A69" s="14" t="s">
        <v>138</v>
      </c>
      <c r="B69" s="406" t="s">
        <v>553</v>
      </c>
      <c r="C69" s="286"/>
    </row>
    <row r="70" spans="1:3" s="404" customFormat="1" ht="12" customHeight="1" x14ac:dyDescent="0.2">
      <c r="A70" s="14" t="s">
        <v>318</v>
      </c>
      <c r="B70" s="406" t="s">
        <v>296</v>
      </c>
      <c r="C70" s="286"/>
    </row>
    <row r="71" spans="1:3" s="404" customFormat="1" ht="12" customHeight="1" thickBot="1" x14ac:dyDescent="0.25">
      <c r="A71" s="16" t="s">
        <v>319</v>
      </c>
      <c r="B71" s="278" t="s">
        <v>554</v>
      </c>
      <c r="C71" s="286"/>
    </row>
    <row r="72" spans="1:3" s="404" customFormat="1" ht="12" customHeight="1" thickBot="1" x14ac:dyDescent="0.25">
      <c r="A72" s="452" t="s">
        <v>297</v>
      </c>
      <c r="B72" s="276" t="s">
        <v>298</v>
      </c>
      <c r="C72" s="281">
        <f>SUM(C73:C74)</f>
        <v>193841945</v>
      </c>
    </row>
    <row r="73" spans="1:3" s="404" customFormat="1" ht="12" customHeight="1" x14ac:dyDescent="0.2">
      <c r="A73" s="15" t="s">
        <v>320</v>
      </c>
      <c r="B73" s="405" t="s">
        <v>299</v>
      </c>
      <c r="C73" s="286">
        <v>193841945</v>
      </c>
    </row>
    <row r="74" spans="1:3" s="404" customFormat="1" ht="12" customHeight="1" thickBot="1" x14ac:dyDescent="0.25">
      <c r="A74" s="16" t="s">
        <v>321</v>
      </c>
      <c r="B74" s="278" t="s">
        <v>300</v>
      </c>
      <c r="C74" s="286"/>
    </row>
    <row r="75" spans="1:3" s="404" customFormat="1" ht="12" customHeight="1" thickBot="1" x14ac:dyDescent="0.25">
      <c r="A75" s="452" t="s">
        <v>301</v>
      </c>
      <c r="B75" s="276" t="s">
        <v>302</v>
      </c>
      <c r="C75" s="281">
        <f>SUM(C76:C78)</f>
        <v>0</v>
      </c>
    </row>
    <row r="76" spans="1:3" s="404" customFormat="1" ht="12" customHeight="1" x14ac:dyDescent="0.2">
      <c r="A76" s="15" t="s">
        <v>322</v>
      </c>
      <c r="B76" s="405" t="s">
        <v>303</v>
      </c>
      <c r="C76" s="286"/>
    </row>
    <row r="77" spans="1:3" s="404" customFormat="1" ht="12" customHeight="1" x14ac:dyDescent="0.2">
      <c r="A77" s="14" t="s">
        <v>323</v>
      </c>
      <c r="B77" s="406" t="s">
        <v>304</v>
      </c>
      <c r="C77" s="286"/>
    </row>
    <row r="78" spans="1:3" s="404" customFormat="1" ht="12" customHeight="1" thickBot="1" x14ac:dyDescent="0.25">
      <c r="A78" s="18" t="s">
        <v>324</v>
      </c>
      <c r="B78" s="557" t="s">
        <v>555</v>
      </c>
      <c r="C78" s="558"/>
    </row>
    <row r="79" spans="1:3" s="404" customFormat="1" ht="12" customHeight="1" thickBot="1" x14ac:dyDescent="0.25">
      <c r="A79" s="452" t="s">
        <v>305</v>
      </c>
      <c r="B79" s="276" t="s">
        <v>325</v>
      </c>
      <c r="C79" s="281">
        <f>SUM(C80:C83)</f>
        <v>0</v>
      </c>
    </row>
    <row r="80" spans="1:3" s="404" customFormat="1" ht="12" customHeight="1" x14ac:dyDescent="0.2">
      <c r="A80" s="409" t="s">
        <v>306</v>
      </c>
      <c r="B80" s="405" t="s">
        <v>307</v>
      </c>
      <c r="C80" s="286"/>
    </row>
    <row r="81" spans="1:3" s="404" customFormat="1" ht="12" customHeight="1" x14ac:dyDescent="0.2">
      <c r="A81" s="410" t="s">
        <v>308</v>
      </c>
      <c r="B81" s="406" t="s">
        <v>309</v>
      </c>
      <c r="C81" s="286"/>
    </row>
    <row r="82" spans="1:3" s="404" customFormat="1" ht="12" customHeight="1" x14ac:dyDescent="0.2">
      <c r="A82" s="410" t="s">
        <v>310</v>
      </c>
      <c r="B82" s="406" t="s">
        <v>311</v>
      </c>
      <c r="C82" s="286"/>
    </row>
    <row r="83" spans="1:3" s="404" customFormat="1" ht="12" customHeight="1" thickBot="1" x14ac:dyDescent="0.25">
      <c r="A83" s="411" t="s">
        <v>312</v>
      </c>
      <c r="B83" s="278" t="s">
        <v>313</v>
      </c>
      <c r="C83" s="286"/>
    </row>
    <row r="84" spans="1:3" s="404" customFormat="1" ht="12" customHeight="1" thickBot="1" x14ac:dyDescent="0.25">
      <c r="A84" s="452" t="s">
        <v>314</v>
      </c>
      <c r="B84" s="276" t="s">
        <v>456</v>
      </c>
      <c r="C84" s="450"/>
    </row>
    <row r="85" spans="1:3" s="404" customFormat="1" ht="13.5" customHeight="1" thickBot="1" x14ac:dyDescent="0.25">
      <c r="A85" s="452" t="s">
        <v>316</v>
      </c>
      <c r="B85" s="276" t="s">
        <v>315</v>
      </c>
      <c r="C85" s="450"/>
    </row>
    <row r="86" spans="1:3" s="404" customFormat="1" ht="15.75" customHeight="1" thickBot="1" x14ac:dyDescent="0.25">
      <c r="A86" s="452" t="s">
        <v>328</v>
      </c>
      <c r="B86" s="412" t="s">
        <v>459</v>
      </c>
      <c r="C86" s="287">
        <f>+C63+C67+C72+C75+C79+C85+C84</f>
        <v>193841945</v>
      </c>
    </row>
    <row r="87" spans="1:3" s="404" customFormat="1" ht="16.5" customHeight="1" thickBot="1" x14ac:dyDescent="0.25">
      <c r="A87" s="453" t="s">
        <v>458</v>
      </c>
      <c r="B87" s="413" t="s">
        <v>460</v>
      </c>
      <c r="C87" s="287">
        <f>+C62+C86</f>
        <v>822674621</v>
      </c>
    </row>
    <row r="88" spans="1:3" s="404" customFormat="1" ht="83.25" customHeight="1" x14ac:dyDescent="0.2">
      <c r="A88" s="5"/>
      <c r="B88" s="6"/>
      <c r="C88" s="288"/>
    </row>
    <row r="89" spans="1:3" ht="16.5" customHeight="1" x14ac:dyDescent="0.25">
      <c r="A89" s="600" t="s">
        <v>44</v>
      </c>
      <c r="B89" s="600"/>
      <c r="C89" s="600"/>
    </row>
    <row r="90" spans="1:3" s="414" customFormat="1" ht="16.5" customHeight="1" thickBot="1" x14ac:dyDescent="0.3">
      <c r="A90" s="602" t="s">
        <v>141</v>
      </c>
      <c r="B90" s="602"/>
      <c r="C90" s="123" t="str">
        <f>C2</f>
        <v>Forintban!</v>
      </c>
    </row>
    <row r="91" spans="1:3" ht="38.1" customHeight="1" thickBot="1" x14ac:dyDescent="0.3">
      <c r="A91" s="23" t="s">
        <v>65</v>
      </c>
      <c r="B91" s="24" t="s">
        <v>45</v>
      </c>
      <c r="C91" s="37" t="str">
        <f>+C3</f>
        <v>2018. évi előirányzat</v>
      </c>
    </row>
    <row r="92" spans="1:3" s="403" customFormat="1" ht="12" customHeight="1" thickBot="1" x14ac:dyDescent="0.25">
      <c r="A92" s="32"/>
      <c r="B92" s="33" t="s">
        <v>474</v>
      </c>
      <c r="C92" s="34" t="s">
        <v>475</v>
      </c>
    </row>
    <row r="93" spans="1:3" ht="12" customHeight="1" thickBot="1" x14ac:dyDescent="0.3">
      <c r="A93" s="22" t="s">
        <v>15</v>
      </c>
      <c r="B93" s="28" t="s">
        <v>418</v>
      </c>
      <c r="C93" s="280">
        <f>C94+C95+C96+C97+C98+C111</f>
        <v>334904186</v>
      </c>
    </row>
    <row r="94" spans="1:3" ht="12" customHeight="1" x14ac:dyDescent="0.25">
      <c r="A94" s="17" t="s">
        <v>92</v>
      </c>
      <c r="B94" s="10" t="s">
        <v>46</v>
      </c>
      <c r="C94" s="282">
        <v>129827432</v>
      </c>
    </row>
    <row r="95" spans="1:3" ht="12" customHeight="1" x14ac:dyDescent="0.25">
      <c r="A95" s="14" t="s">
        <v>93</v>
      </c>
      <c r="B95" s="8" t="s">
        <v>162</v>
      </c>
      <c r="C95" s="283">
        <v>26955245</v>
      </c>
    </row>
    <row r="96" spans="1:3" ht="12" customHeight="1" x14ac:dyDescent="0.25">
      <c r="A96" s="14" t="s">
        <v>94</v>
      </c>
      <c r="B96" s="8" t="s">
        <v>128</v>
      </c>
      <c r="C96" s="285">
        <v>128430894</v>
      </c>
    </row>
    <row r="97" spans="1:3" ht="12" customHeight="1" x14ac:dyDescent="0.25">
      <c r="A97" s="14" t="s">
        <v>95</v>
      </c>
      <c r="B97" s="11" t="s">
        <v>163</v>
      </c>
      <c r="C97" s="285">
        <v>10180000</v>
      </c>
    </row>
    <row r="98" spans="1:3" ht="12" customHeight="1" x14ac:dyDescent="0.25">
      <c r="A98" s="14" t="s">
        <v>106</v>
      </c>
      <c r="B98" s="19" t="s">
        <v>164</v>
      </c>
      <c r="C98" s="285">
        <v>37010615</v>
      </c>
    </row>
    <row r="99" spans="1:3" ht="12" customHeight="1" x14ac:dyDescent="0.25">
      <c r="A99" s="14" t="s">
        <v>96</v>
      </c>
      <c r="B99" s="8" t="s">
        <v>423</v>
      </c>
      <c r="C99" s="285"/>
    </row>
    <row r="100" spans="1:3" ht="12" customHeight="1" x14ac:dyDescent="0.25">
      <c r="A100" s="14" t="s">
        <v>97</v>
      </c>
      <c r="B100" s="128" t="s">
        <v>422</v>
      </c>
      <c r="C100" s="285"/>
    </row>
    <row r="101" spans="1:3" ht="12" customHeight="1" x14ac:dyDescent="0.25">
      <c r="A101" s="14" t="s">
        <v>107</v>
      </c>
      <c r="B101" s="128" t="s">
        <v>421</v>
      </c>
      <c r="C101" s="285"/>
    </row>
    <row r="102" spans="1:3" ht="12" customHeight="1" x14ac:dyDescent="0.25">
      <c r="A102" s="14" t="s">
        <v>108</v>
      </c>
      <c r="B102" s="126" t="s">
        <v>331</v>
      </c>
      <c r="C102" s="285"/>
    </row>
    <row r="103" spans="1:3" ht="12" customHeight="1" x14ac:dyDescent="0.25">
      <c r="A103" s="14" t="s">
        <v>109</v>
      </c>
      <c r="B103" s="127" t="s">
        <v>332</v>
      </c>
      <c r="C103" s="285"/>
    </row>
    <row r="104" spans="1:3" ht="12" customHeight="1" x14ac:dyDescent="0.25">
      <c r="A104" s="14" t="s">
        <v>110</v>
      </c>
      <c r="B104" s="127" t="s">
        <v>333</v>
      </c>
      <c r="C104" s="285"/>
    </row>
    <row r="105" spans="1:3" ht="12" customHeight="1" x14ac:dyDescent="0.25">
      <c r="A105" s="14" t="s">
        <v>112</v>
      </c>
      <c r="B105" s="126" t="s">
        <v>334</v>
      </c>
      <c r="C105" s="285">
        <v>3430615</v>
      </c>
    </row>
    <row r="106" spans="1:3" ht="12" customHeight="1" x14ac:dyDescent="0.25">
      <c r="A106" s="14" t="s">
        <v>165</v>
      </c>
      <c r="B106" s="126" t="s">
        <v>335</v>
      </c>
      <c r="C106" s="285"/>
    </row>
    <row r="107" spans="1:3" ht="12" customHeight="1" x14ac:dyDescent="0.25">
      <c r="A107" s="14" t="s">
        <v>329</v>
      </c>
      <c r="B107" s="127" t="s">
        <v>336</v>
      </c>
      <c r="C107" s="285"/>
    </row>
    <row r="108" spans="1:3" ht="12" customHeight="1" x14ac:dyDescent="0.25">
      <c r="A108" s="13" t="s">
        <v>330</v>
      </c>
      <c r="B108" s="128" t="s">
        <v>337</v>
      </c>
      <c r="C108" s="285"/>
    </row>
    <row r="109" spans="1:3" ht="12" customHeight="1" x14ac:dyDescent="0.25">
      <c r="A109" s="14" t="s">
        <v>419</v>
      </c>
      <c r="B109" s="128" t="s">
        <v>338</v>
      </c>
      <c r="C109" s="285"/>
    </row>
    <row r="110" spans="1:3" ht="12" customHeight="1" x14ac:dyDescent="0.25">
      <c r="A110" s="16" t="s">
        <v>420</v>
      </c>
      <c r="B110" s="128" t="s">
        <v>339</v>
      </c>
      <c r="C110" s="285">
        <v>33580000</v>
      </c>
    </row>
    <row r="111" spans="1:3" ht="12" customHeight="1" x14ac:dyDescent="0.25">
      <c r="A111" s="14" t="s">
        <v>424</v>
      </c>
      <c r="B111" s="11" t="s">
        <v>47</v>
      </c>
      <c r="C111" s="283">
        <v>2500000</v>
      </c>
    </row>
    <row r="112" spans="1:3" ht="12" customHeight="1" x14ac:dyDescent="0.25">
      <c r="A112" s="14" t="s">
        <v>425</v>
      </c>
      <c r="B112" s="8" t="s">
        <v>427</v>
      </c>
      <c r="C112" s="283">
        <v>2500000</v>
      </c>
    </row>
    <row r="113" spans="1:3" ht="12" customHeight="1" thickBot="1" x14ac:dyDescent="0.3">
      <c r="A113" s="18" t="s">
        <v>426</v>
      </c>
      <c r="B113" s="475" t="s">
        <v>428</v>
      </c>
      <c r="C113" s="289"/>
    </row>
    <row r="114" spans="1:3" ht="12" customHeight="1" thickBot="1" x14ac:dyDescent="0.3">
      <c r="A114" s="472" t="s">
        <v>16</v>
      </c>
      <c r="B114" s="473" t="s">
        <v>340</v>
      </c>
      <c r="C114" s="474">
        <f>+C115+C117+C119</f>
        <v>487770435</v>
      </c>
    </row>
    <row r="115" spans="1:3" ht="12" customHeight="1" x14ac:dyDescent="0.25">
      <c r="A115" s="15" t="s">
        <v>98</v>
      </c>
      <c r="B115" s="8" t="s">
        <v>209</v>
      </c>
      <c r="C115" s="284">
        <v>481000435</v>
      </c>
    </row>
    <row r="116" spans="1:3" ht="12" customHeight="1" x14ac:dyDescent="0.25">
      <c r="A116" s="15" t="s">
        <v>99</v>
      </c>
      <c r="B116" s="12" t="s">
        <v>344</v>
      </c>
      <c r="C116" s="284">
        <v>457193747</v>
      </c>
    </row>
    <row r="117" spans="1:3" ht="12" customHeight="1" x14ac:dyDescent="0.25">
      <c r="A117" s="15" t="s">
        <v>100</v>
      </c>
      <c r="B117" s="12" t="s">
        <v>166</v>
      </c>
      <c r="C117" s="283">
        <v>1270000</v>
      </c>
    </row>
    <row r="118" spans="1:3" ht="12" customHeight="1" x14ac:dyDescent="0.25">
      <c r="A118" s="15" t="s">
        <v>101</v>
      </c>
      <c r="B118" s="12" t="s">
        <v>345</v>
      </c>
      <c r="C118" s="249"/>
    </row>
    <row r="119" spans="1:3" ht="12" customHeight="1" x14ac:dyDescent="0.25">
      <c r="A119" s="15" t="s">
        <v>102</v>
      </c>
      <c r="B119" s="278" t="s">
        <v>557</v>
      </c>
      <c r="C119" s="249">
        <v>5500000</v>
      </c>
    </row>
    <row r="120" spans="1:3" ht="12" customHeight="1" x14ac:dyDescent="0.25">
      <c r="A120" s="15" t="s">
        <v>111</v>
      </c>
      <c r="B120" s="277" t="s">
        <v>409</v>
      </c>
      <c r="C120" s="249"/>
    </row>
    <row r="121" spans="1:3" ht="12" customHeight="1" x14ac:dyDescent="0.25">
      <c r="A121" s="15" t="s">
        <v>113</v>
      </c>
      <c r="B121" s="401" t="s">
        <v>350</v>
      </c>
      <c r="C121" s="249"/>
    </row>
    <row r="122" spans="1:3" x14ac:dyDescent="0.25">
      <c r="A122" s="15" t="s">
        <v>167</v>
      </c>
      <c r="B122" s="127" t="s">
        <v>333</v>
      </c>
      <c r="C122" s="249"/>
    </row>
    <row r="123" spans="1:3" ht="12" customHeight="1" x14ac:dyDescent="0.25">
      <c r="A123" s="15" t="s">
        <v>168</v>
      </c>
      <c r="B123" s="127" t="s">
        <v>349</v>
      </c>
      <c r="C123" s="249"/>
    </row>
    <row r="124" spans="1:3" ht="12" customHeight="1" x14ac:dyDescent="0.25">
      <c r="A124" s="15" t="s">
        <v>169</v>
      </c>
      <c r="B124" s="127" t="s">
        <v>348</v>
      </c>
      <c r="C124" s="249"/>
    </row>
    <row r="125" spans="1:3" ht="12" customHeight="1" x14ac:dyDescent="0.25">
      <c r="A125" s="15" t="s">
        <v>341</v>
      </c>
      <c r="B125" s="127" t="s">
        <v>336</v>
      </c>
      <c r="C125" s="249">
        <v>2000000</v>
      </c>
    </row>
    <row r="126" spans="1:3" ht="12" customHeight="1" x14ac:dyDescent="0.25">
      <c r="A126" s="15" t="s">
        <v>342</v>
      </c>
      <c r="B126" s="127" t="s">
        <v>347</v>
      </c>
      <c r="C126" s="249"/>
    </row>
    <row r="127" spans="1:3" ht="16.5" thickBot="1" x14ac:dyDescent="0.3">
      <c r="A127" s="13" t="s">
        <v>343</v>
      </c>
      <c r="B127" s="127" t="s">
        <v>346</v>
      </c>
      <c r="C127" s="251">
        <v>3500000</v>
      </c>
    </row>
    <row r="128" spans="1:3" ht="12" customHeight="1" thickBot="1" x14ac:dyDescent="0.3">
      <c r="A128" s="20" t="s">
        <v>17</v>
      </c>
      <c r="B128" s="111" t="s">
        <v>429</v>
      </c>
      <c r="C128" s="281">
        <f>+C93+C114</f>
        <v>822674621</v>
      </c>
    </row>
    <row r="129" spans="1:3" ht="12" customHeight="1" thickBot="1" x14ac:dyDescent="0.3">
      <c r="A129" s="20" t="s">
        <v>18</v>
      </c>
      <c r="B129" s="111" t="s">
        <v>430</v>
      </c>
      <c r="C129" s="281">
        <f>+C130+C131+C132</f>
        <v>0</v>
      </c>
    </row>
    <row r="130" spans="1:3" ht="12" customHeight="1" x14ac:dyDescent="0.25">
      <c r="A130" s="15" t="s">
        <v>248</v>
      </c>
      <c r="B130" s="12" t="s">
        <v>437</v>
      </c>
      <c r="C130" s="249"/>
    </row>
    <row r="131" spans="1:3" ht="12" customHeight="1" x14ac:dyDescent="0.25">
      <c r="A131" s="15" t="s">
        <v>249</v>
      </c>
      <c r="B131" s="12" t="s">
        <v>438</v>
      </c>
      <c r="C131" s="249"/>
    </row>
    <row r="132" spans="1:3" ht="12" customHeight="1" thickBot="1" x14ac:dyDescent="0.3">
      <c r="A132" s="13" t="s">
        <v>250</v>
      </c>
      <c r="B132" s="12" t="s">
        <v>439</v>
      </c>
      <c r="C132" s="249"/>
    </row>
    <row r="133" spans="1:3" ht="12" customHeight="1" thickBot="1" x14ac:dyDescent="0.3">
      <c r="A133" s="20" t="s">
        <v>19</v>
      </c>
      <c r="B133" s="111" t="s">
        <v>431</v>
      </c>
      <c r="C133" s="281">
        <f>SUM(C134:C139)</f>
        <v>0</v>
      </c>
    </row>
    <row r="134" spans="1:3" ht="12" customHeight="1" x14ac:dyDescent="0.25">
      <c r="A134" s="15" t="s">
        <v>85</v>
      </c>
      <c r="B134" s="9" t="s">
        <v>440</v>
      </c>
      <c r="C134" s="249"/>
    </row>
    <row r="135" spans="1:3" ht="12" customHeight="1" x14ac:dyDescent="0.25">
      <c r="A135" s="15" t="s">
        <v>86</v>
      </c>
      <c r="B135" s="9" t="s">
        <v>432</v>
      </c>
      <c r="C135" s="249"/>
    </row>
    <row r="136" spans="1:3" ht="12" customHeight="1" x14ac:dyDescent="0.25">
      <c r="A136" s="15" t="s">
        <v>87</v>
      </c>
      <c r="B136" s="9" t="s">
        <v>433</v>
      </c>
      <c r="C136" s="249"/>
    </row>
    <row r="137" spans="1:3" ht="12" customHeight="1" x14ac:dyDescent="0.25">
      <c r="A137" s="15" t="s">
        <v>154</v>
      </c>
      <c r="B137" s="9" t="s">
        <v>434</v>
      </c>
      <c r="C137" s="249"/>
    </row>
    <row r="138" spans="1:3" ht="12" customHeight="1" x14ac:dyDescent="0.25">
      <c r="A138" s="15" t="s">
        <v>155</v>
      </c>
      <c r="B138" s="9" t="s">
        <v>435</v>
      </c>
      <c r="C138" s="249"/>
    </row>
    <row r="139" spans="1:3" ht="12" customHeight="1" thickBot="1" x14ac:dyDescent="0.3">
      <c r="A139" s="13" t="s">
        <v>156</v>
      </c>
      <c r="B139" s="9" t="s">
        <v>436</v>
      </c>
      <c r="C139" s="249"/>
    </row>
    <row r="140" spans="1:3" ht="12" customHeight="1" thickBot="1" x14ac:dyDescent="0.3">
      <c r="A140" s="20" t="s">
        <v>20</v>
      </c>
      <c r="B140" s="111" t="s">
        <v>444</v>
      </c>
      <c r="C140" s="287">
        <f>+C141+C142+C143+C144</f>
        <v>0</v>
      </c>
    </row>
    <row r="141" spans="1:3" ht="12" customHeight="1" x14ac:dyDescent="0.25">
      <c r="A141" s="15" t="s">
        <v>88</v>
      </c>
      <c r="B141" s="9" t="s">
        <v>351</v>
      </c>
      <c r="C141" s="249"/>
    </row>
    <row r="142" spans="1:3" ht="12" customHeight="1" x14ac:dyDescent="0.25">
      <c r="A142" s="15" t="s">
        <v>89</v>
      </c>
      <c r="B142" s="9" t="s">
        <v>352</v>
      </c>
      <c r="C142" s="249"/>
    </row>
    <row r="143" spans="1:3" ht="12" customHeight="1" x14ac:dyDescent="0.25">
      <c r="A143" s="15" t="s">
        <v>268</v>
      </c>
      <c r="B143" s="9" t="s">
        <v>445</v>
      </c>
      <c r="C143" s="249"/>
    </row>
    <row r="144" spans="1:3" ht="12" customHeight="1" thickBot="1" x14ac:dyDescent="0.3">
      <c r="A144" s="13" t="s">
        <v>269</v>
      </c>
      <c r="B144" s="7" t="s">
        <v>371</v>
      </c>
      <c r="C144" s="249"/>
    </row>
    <row r="145" spans="1:9" ht="12" customHeight="1" thickBot="1" x14ac:dyDescent="0.3">
      <c r="A145" s="20" t="s">
        <v>21</v>
      </c>
      <c r="B145" s="111" t="s">
        <v>446</v>
      </c>
      <c r="C145" s="290">
        <f>SUM(C146:C150)</f>
        <v>0</v>
      </c>
    </row>
    <row r="146" spans="1:9" ht="12" customHeight="1" x14ac:dyDescent="0.25">
      <c r="A146" s="15" t="s">
        <v>90</v>
      </c>
      <c r="B146" s="9" t="s">
        <v>441</v>
      </c>
      <c r="C146" s="249"/>
    </row>
    <row r="147" spans="1:9" ht="12" customHeight="1" x14ac:dyDescent="0.25">
      <c r="A147" s="15" t="s">
        <v>91</v>
      </c>
      <c r="B147" s="9" t="s">
        <v>448</v>
      </c>
      <c r="C147" s="249"/>
    </row>
    <row r="148" spans="1:9" ht="12" customHeight="1" x14ac:dyDescent="0.25">
      <c r="A148" s="15" t="s">
        <v>280</v>
      </c>
      <c r="B148" s="9" t="s">
        <v>443</v>
      </c>
      <c r="C148" s="249"/>
    </row>
    <row r="149" spans="1:9" ht="12" customHeight="1" x14ac:dyDescent="0.25">
      <c r="A149" s="15" t="s">
        <v>281</v>
      </c>
      <c r="B149" s="9" t="s">
        <v>449</v>
      </c>
      <c r="C149" s="249"/>
    </row>
    <row r="150" spans="1:9" ht="12" customHeight="1" thickBot="1" x14ac:dyDescent="0.3">
      <c r="A150" s="15" t="s">
        <v>447</v>
      </c>
      <c r="B150" s="9" t="s">
        <v>450</v>
      </c>
      <c r="C150" s="249"/>
    </row>
    <row r="151" spans="1:9" ht="12" customHeight="1" thickBot="1" x14ac:dyDescent="0.3">
      <c r="A151" s="20" t="s">
        <v>22</v>
      </c>
      <c r="B151" s="111" t="s">
        <v>451</v>
      </c>
      <c r="C151" s="476"/>
    </row>
    <row r="152" spans="1:9" ht="12" customHeight="1" thickBot="1" x14ac:dyDescent="0.3">
      <c r="A152" s="20" t="s">
        <v>23</v>
      </c>
      <c r="B152" s="111" t="s">
        <v>452</v>
      </c>
      <c r="C152" s="476"/>
    </row>
    <row r="153" spans="1:9" ht="15" customHeight="1" thickBot="1" x14ac:dyDescent="0.3">
      <c r="A153" s="20" t="s">
        <v>24</v>
      </c>
      <c r="B153" s="111" t="s">
        <v>454</v>
      </c>
      <c r="C153" s="415">
        <f>+C129+C133+C140+C145+C151+C152</f>
        <v>0</v>
      </c>
      <c r="F153" s="416"/>
      <c r="G153" s="417"/>
      <c r="H153" s="417"/>
      <c r="I153" s="417"/>
    </row>
    <row r="154" spans="1:9" s="404" customFormat="1" ht="12.95" customHeight="1" thickBot="1" x14ac:dyDescent="0.25">
      <c r="A154" s="279" t="s">
        <v>25</v>
      </c>
      <c r="B154" s="368" t="s">
        <v>453</v>
      </c>
      <c r="C154" s="415">
        <f>+C128+C153</f>
        <v>822674621</v>
      </c>
    </row>
    <row r="155" spans="1:9" ht="7.5" customHeight="1" x14ac:dyDescent="0.25"/>
    <row r="156" spans="1:9" x14ac:dyDescent="0.25">
      <c r="A156" s="603" t="s">
        <v>353</v>
      </c>
      <c r="B156" s="603"/>
      <c r="C156" s="603"/>
    </row>
    <row r="157" spans="1:9" ht="15" customHeight="1" thickBot="1" x14ac:dyDescent="0.3">
      <c r="A157" s="601" t="s">
        <v>142</v>
      </c>
      <c r="B157" s="601"/>
      <c r="C157" s="291" t="str">
        <f>C90</f>
        <v>Forintban!</v>
      </c>
    </row>
    <row r="158" spans="1:9" ht="13.5" customHeight="1" thickBot="1" x14ac:dyDescent="0.3">
      <c r="A158" s="20">
        <v>1</v>
      </c>
      <c r="B158" s="27" t="s">
        <v>455</v>
      </c>
      <c r="C158" s="281">
        <f>+C62-C128</f>
        <v>-193841945</v>
      </c>
      <c r="D158" s="418"/>
    </row>
    <row r="159" spans="1:9" ht="27.75" customHeight="1" thickBot="1" x14ac:dyDescent="0.3">
      <c r="A159" s="20" t="s">
        <v>16</v>
      </c>
      <c r="B159" s="27" t="s">
        <v>461</v>
      </c>
      <c r="C159" s="281">
        <f>+C86-C153</f>
        <v>193841945</v>
      </c>
    </row>
  </sheetData>
  <mergeCells count="6">
    <mergeCell ref="A1:C1"/>
    <mergeCell ref="A2:B2"/>
    <mergeCell ref="A90:B90"/>
    <mergeCell ref="A156:C156"/>
    <mergeCell ref="A157:B157"/>
    <mergeCell ref="A89:C89"/>
  </mergeCells>
  <phoneticPr fontId="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Sajószöged Községi Önkormányzat
2018. ÉVI KÖLTSÉGVETÉSÉNEK ÖSSZEVONT MÉRLEGE&amp;10
&amp;R&amp;"Times New Roman CE,Félkövér dőlt"&amp;11 1.1. melléklet a ........./2018. (.......) önkormányzati rendelethez</oddHeader>
  </headerFooter>
  <rowBreaks count="1" manualBreakCount="1">
    <brk id="88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934F0-689F-4A8E-B3E1-B7A87253C06B}">
  <sheetPr>
    <tabColor rgb="FF92D050"/>
  </sheetPr>
  <dimension ref="A1:I159"/>
  <sheetViews>
    <sheetView topLeftCell="A121" zoomScale="130" zoomScaleNormal="130" zoomScaleSheetLayoutView="100" workbookViewId="0">
      <selection activeCell="B160" sqref="B160"/>
    </sheetView>
  </sheetViews>
  <sheetFormatPr defaultRowHeight="15.75" x14ac:dyDescent="0.25"/>
  <cols>
    <col min="1" max="1" width="9.5" style="369" customWidth="1"/>
    <col min="2" max="2" width="91.6640625" style="369" customWidth="1"/>
    <col min="3" max="3" width="21.6640625" style="370" customWidth="1"/>
    <col min="4" max="4" width="9" style="402" customWidth="1"/>
    <col min="5" max="16384" width="9.33203125" style="402"/>
  </cols>
  <sheetData>
    <row r="1" spans="1:3" ht="15.95" customHeight="1" x14ac:dyDescent="0.25">
      <c r="A1" s="600" t="s">
        <v>12</v>
      </c>
      <c r="B1" s="600"/>
      <c r="C1" s="600"/>
    </row>
    <row r="2" spans="1:3" ht="15.95" customHeight="1" thickBot="1" x14ac:dyDescent="0.3">
      <c r="A2" s="601" t="s">
        <v>140</v>
      </c>
      <c r="B2" s="601"/>
      <c r="C2" s="291" t="str">
        <f>'1.1.sz.mell.'!C2</f>
        <v>Forintban!</v>
      </c>
    </row>
    <row r="3" spans="1:3" ht="38.1" customHeight="1" thickBot="1" x14ac:dyDescent="0.3">
      <c r="A3" s="23" t="s">
        <v>65</v>
      </c>
      <c r="B3" s="24" t="s">
        <v>14</v>
      </c>
      <c r="C3" s="37" t="str">
        <f>+CONCATENATE(LEFT(ÖSSZEFÜGGÉSEK!A5,4),". évi előirányzat")</f>
        <v>2018. évi előirányzat</v>
      </c>
    </row>
    <row r="4" spans="1:3" s="403" customFormat="1" ht="12" customHeight="1" thickBot="1" x14ac:dyDescent="0.25">
      <c r="A4" s="397"/>
      <c r="B4" s="398" t="s">
        <v>474</v>
      </c>
      <c r="C4" s="399" t="s">
        <v>475</v>
      </c>
    </row>
    <row r="5" spans="1:3" s="404" customFormat="1" ht="12" customHeight="1" thickBot="1" x14ac:dyDescent="0.25">
      <c r="A5" s="20" t="s">
        <v>15</v>
      </c>
      <c r="B5" s="21" t="s">
        <v>232</v>
      </c>
      <c r="C5" s="281">
        <f>+C6+C7+C8+C9+C10+C11</f>
        <v>109212674</v>
      </c>
    </row>
    <row r="6" spans="1:3" s="404" customFormat="1" ht="12" customHeight="1" x14ac:dyDescent="0.2">
      <c r="A6" s="15" t="s">
        <v>92</v>
      </c>
      <c r="B6" s="405" t="s">
        <v>233</v>
      </c>
      <c r="C6" s="284">
        <v>30667486</v>
      </c>
    </row>
    <row r="7" spans="1:3" s="404" customFormat="1" ht="12" customHeight="1" x14ac:dyDescent="0.2">
      <c r="A7" s="14" t="s">
        <v>93</v>
      </c>
      <c r="B7" s="406" t="s">
        <v>234</v>
      </c>
      <c r="C7" s="283">
        <v>46445433</v>
      </c>
    </row>
    <row r="8" spans="1:3" s="404" customFormat="1" ht="12" customHeight="1" x14ac:dyDescent="0.2">
      <c r="A8" s="14" t="s">
        <v>94</v>
      </c>
      <c r="B8" s="406" t="s">
        <v>532</v>
      </c>
      <c r="C8" s="283">
        <v>29146265</v>
      </c>
    </row>
    <row r="9" spans="1:3" s="404" customFormat="1" ht="12" customHeight="1" x14ac:dyDescent="0.2">
      <c r="A9" s="14" t="s">
        <v>95</v>
      </c>
      <c r="B9" s="406" t="s">
        <v>236</v>
      </c>
      <c r="C9" s="283">
        <v>2697090</v>
      </c>
    </row>
    <row r="10" spans="1:3" s="404" customFormat="1" ht="12" customHeight="1" x14ac:dyDescent="0.2">
      <c r="A10" s="14" t="s">
        <v>136</v>
      </c>
      <c r="B10" s="277" t="s">
        <v>413</v>
      </c>
      <c r="C10" s="283">
        <v>256400</v>
      </c>
    </row>
    <row r="11" spans="1:3" s="404" customFormat="1" ht="12" customHeight="1" thickBot="1" x14ac:dyDescent="0.25">
      <c r="A11" s="16" t="s">
        <v>96</v>
      </c>
      <c r="B11" s="278" t="s">
        <v>414</v>
      </c>
      <c r="C11" s="283"/>
    </row>
    <row r="12" spans="1:3" s="404" customFormat="1" ht="12" customHeight="1" thickBot="1" x14ac:dyDescent="0.25">
      <c r="A12" s="20" t="s">
        <v>16</v>
      </c>
      <c r="B12" s="276" t="s">
        <v>237</v>
      </c>
      <c r="C12" s="281">
        <f>+C13+C14+C15+C16+C17</f>
        <v>14608139</v>
      </c>
    </row>
    <row r="13" spans="1:3" s="404" customFormat="1" ht="12" customHeight="1" x14ac:dyDescent="0.2">
      <c r="A13" s="15" t="s">
        <v>98</v>
      </c>
      <c r="B13" s="405" t="s">
        <v>238</v>
      </c>
      <c r="C13" s="284"/>
    </row>
    <row r="14" spans="1:3" s="404" customFormat="1" ht="12" customHeight="1" x14ac:dyDescent="0.2">
      <c r="A14" s="14" t="s">
        <v>99</v>
      </c>
      <c r="B14" s="406" t="s">
        <v>239</v>
      </c>
      <c r="C14" s="283"/>
    </row>
    <row r="15" spans="1:3" s="404" customFormat="1" ht="12" customHeight="1" x14ac:dyDescent="0.2">
      <c r="A15" s="14" t="s">
        <v>100</v>
      </c>
      <c r="B15" s="406" t="s">
        <v>403</v>
      </c>
      <c r="C15" s="283"/>
    </row>
    <row r="16" spans="1:3" s="404" customFormat="1" ht="12" customHeight="1" x14ac:dyDescent="0.2">
      <c r="A16" s="14" t="s">
        <v>101</v>
      </c>
      <c r="B16" s="406" t="s">
        <v>404</v>
      </c>
      <c r="C16" s="283"/>
    </row>
    <row r="17" spans="1:3" s="404" customFormat="1" ht="12" customHeight="1" x14ac:dyDescent="0.2">
      <c r="A17" s="14" t="s">
        <v>102</v>
      </c>
      <c r="B17" s="406" t="s">
        <v>556</v>
      </c>
      <c r="C17" s="283">
        <v>14608139</v>
      </c>
    </row>
    <row r="18" spans="1:3" s="404" customFormat="1" ht="12" customHeight="1" thickBot="1" x14ac:dyDescent="0.25">
      <c r="A18" s="16" t="s">
        <v>111</v>
      </c>
      <c r="B18" s="278" t="s">
        <v>241</v>
      </c>
      <c r="C18" s="285"/>
    </row>
    <row r="19" spans="1:3" s="404" customFormat="1" ht="12" customHeight="1" thickBot="1" x14ac:dyDescent="0.25">
      <c r="A19" s="20" t="s">
        <v>17</v>
      </c>
      <c r="B19" s="21" t="s">
        <v>242</v>
      </c>
      <c r="C19" s="281">
        <f>+C20+C21+C22+C23+C24</f>
        <v>300655070</v>
      </c>
    </row>
    <row r="20" spans="1:3" s="404" customFormat="1" ht="12" customHeight="1" x14ac:dyDescent="0.2">
      <c r="A20" s="15" t="s">
        <v>81</v>
      </c>
      <c r="B20" s="405" t="s">
        <v>243</v>
      </c>
      <c r="C20" s="284"/>
    </row>
    <row r="21" spans="1:3" s="404" customFormat="1" ht="12" customHeight="1" x14ac:dyDescent="0.2">
      <c r="A21" s="14" t="s">
        <v>82</v>
      </c>
      <c r="B21" s="406" t="s">
        <v>244</v>
      </c>
      <c r="C21" s="283"/>
    </row>
    <row r="22" spans="1:3" s="404" customFormat="1" ht="12" customHeight="1" x14ac:dyDescent="0.2">
      <c r="A22" s="14" t="s">
        <v>83</v>
      </c>
      <c r="B22" s="406" t="s">
        <v>405</v>
      </c>
      <c r="C22" s="283"/>
    </row>
    <row r="23" spans="1:3" s="404" customFormat="1" ht="12" customHeight="1" x14ac:dyDescent="0.2">
      <c r="A23" s="14" t="s">
        <v>84</v>
      </c>
      <c r="B23" s="406" t="s">
        <v>406</v>
      </c>
      <c r="C23" s="283"/>
    </row>
    <row r="24" spans="1:3" s="404" customFormat="1" ht="12" customHeight="1" x14ac:dyDescent="0.2">
      <c r="A24" s="14" t="s">
        <v>150</v>
      </c>
      <c r="B24" s="406" t="s">
        <v>245</v>
      </c>
      <c r="C24" s="283">
        <v>300655070</v>
      </c>
    </row>
    <row r="25" spans="1:3" s="404" customFormat="1" ht="12" customHeight="1" thickBot="1" x14ac:dyDescent="0.25">
      <c r="A25" s="16" t="s">
        <v>151</v>
      </c>
      <c r="B25" s="407" t="s">
        <v>246</v>
      </c>
      <c r="C25" s="285">
        <v>300655070</v>
      </c>
    </row>
    <row r="26" spans="1:3" s="404" customFormat="1" ht="12" customHeight="1" thickBot="1" x14ac:dyDescent="0.25">
      <c r="A26" s="20" t="s">
        <v>152</v>
      </c>
      <c r="B26" s="21" t="s">
        <v>542</v>
      </c>
      <c r="C26" s="287">
        <f>SUM(C27:C33)</f>
        <v>169460000</v>
      </c>
    </row>
    <row r="27" spans="1:3" s="404" customFormat="1" ht="12" customHeight="1" x14ac:dyDescent="0.2">
      <c r="A27" s="15" t="s">
        <v>248</v>
      </c>
      <c r="B27" s="405" t="s">
        <v>561</v>
      </c>
      <c r="C27" s="284">
        <v>101300000</v>
      </c>
    </row>
    <row r="28" spans="1:3" s="404" customFormat="1" ht="12" customHeight="1" x14ac:dyDescent="0.2">
      <c r="A28" s="14" t="s">
        <v>249</v>
      </c>
      <c r="B28" s="406" t="s">
        <v>538</v>
      </c>
      <c r="C28" s="283"/>
    </row>
    <row r="29" spans="1:3" s="404" customFormat="1" ht="12" customHeight="1" x14ac:dyDescent="0.2">
      <c r="A29" s="14" t="s">
        <v>250</v>
      </c>
      <c r="B29" s="406" t="s">
        <v>539</v>
      </c>
      <c r="C29" s="283">
        <v>60000000</v>
      </c>
    </row>
    <row r="30" spans="1:3" s="404" customFormat="1" ht="12" customHeight="1" x14ac:dyDescent="0.2">
      <c r="A30" s="14" t="s">
        <v>251</v>
      </c>
      <c r="B30" s="406" t="s">
        <v>540</v>
      </c>
      <c r="C30" s="283">
        <v>40000</v>
      </c>
    </row>
    <row r="31" spans="1:3" s="404" customFormat="1" ht="12" customHeight="1" x14ac:dyDescent="0.2">
      <c r="A31" s="14" t="s">
        <v>534</v>
      </c>
      <c r="B31" s="406" t="s">
        <v>252</v>
      </c>
      <c r="C31" s="283">
        <v>8000000</v>
      </c>
    </row>
    <row r="32" spans="1:3" s="404" customFormat="1" ht="12" customHeight="1" x14ac:dyDescent="0.2">
      <c r="A32" s="14" t="s">
        <v>535</v>
      </c>
      <c r="B32" s="406" t="s">
        <v>253</v>
      </c>
      <c r="C32" s="283"/>
    </row>
    <row r="33" spans="1:3" s="404" customFormat="1" ht="12" customHeight="1" thickBot="1" x14ac:dyDescent="0.25">
      <c r="A33" s="16" t="s">
        <v>536</v>
      </c>
      <c r="B33" s="505" t="s">
        <v>254</v>
      </c>
      <c r="C33" s="285">
        <v>120000</v>
      </c>
    </row>
    <row r="34" spans="1:3" s="404" customFormat="1" ht="12" customHeight="1" thickBot="1" x14ac:dyDescent="0.25">
      <c r="A34" s="20" t="s">
        <v>19</v>
      </c>
      <c r="B34" s="21" t="s">
        <v>415</v>
      </c>
      <c r="C34" s="281">
        <f>SUM(C35:C45)</f>
        <v>30881563</v>
      </c>
    </row>
    <row r="35" spans="1:3" s="404" customFormat="1" ht="12" customHeight="1" x14ac:dyDescent="0.2">
      <c r="A35" s="15" t="s">
        <v>85</v>
      </c>
      <c r="B35" s="405" t="s">
        <v>257</v>
      </c>
      <c r="C35" s="284"/>
    </row>
    <row r="36" spans="1:3" s="404" customFormat="1" ht="12" customHeight="1" x14ac:dyDescent="0.2">
      <c r="A36" s="14" t="s">
        <v>86</v>
      </c>
      <c r="B36" s="406" t="s">
        <v>258</v>
      </c>
      <c r="C36" s="283">
        <v>12478020</v>
      </c>
    </row>
    <row r="37" spans="1:3" s="404" customFormat="1" ht="12" customHeight="1" x14ac:dyDescent="0.2">
      <c r="A37" s="14" t="s">
        <v>87</v>
      </c>
      <c r="B37" s="406" t="s">
        <v>259</v>
      </c>
      <c r="C37" s="283">
        <v>700000</v>
      </c>
    </row>
    <row r="38" spans="1:3" s="404" customFormat="1" ht="12" customHeight="1" x14ac:dyDescent="0.2">
      <c r="A38" s="14" t="s">
        <v>154</v>
      </c>
      <c r="B38" s="406" t="s">
        <v>260</v>
      </c>
      <c r="C38" s="283"/>
    </row>
    <row r="39" spans="1:3" s="404" customFormat="1" ht="12" customHeight="1" x14ac:dyDescent="0.2">
      <c r="A39" s="14" t="s">
        <v>155</v>
      </c>
      <c r="B39" s="406" t="s">
        <v>261</v>
      </c>
      <c r="C39" s="283">
        <v>11335505</v>
      </c>
    </row>
    <row r="40" spans="1:3" s="404" customFormat="1" ht="12" customHeight="1" x14ac:dyDescent="0.2">
      <c r="A40" s="14" t="s">
        <v>156</v>
      </c>
      <c r="B40" s="406" t="s">
        <v>262</v>
      </c>
      <c r="C40" s="283">
        <v>6368038</v>
      </c>
    </row>
    <row r="41" spans="1:3" s="404" customFormat="1" ht="12" customHeight="1" x14ac:dyDescent="0.2">
      <c r="A41" s="14" t="s">
        <v>157</v>
      </c>
      <c r="B41" s="406" t="s">
        <v>263</v>
      </c>
      <c r="C41" s="283"/>
    </row>
    <row r="42" spans="1:3" s="404" customFormat="1" ht="12" customHeight="1" x14ac:dyDescent="0.2">
      <c r="A42" s="14" t="s">
        <v>158</v>
      </c>
      <c r="B42" s="406" t="s">
        <v>541</v>
      </c>
      <c r="C42" s="283"/>
    </row>
    <row r="43" spans="1:3" s="404" customFormat="1" ht="12" customHeight="1" x14ac:dyDescent="0.2">
      <c r="A43" s="14" t="s">
        <v>255</v>
      </c>
      <c r="B43" s="406" t="s">
        <v>265</v>
      </c>
      <c r="C43" s="286"/>
    </row>
    <row r="44" spans="1:3" s="404" customFormat="1" ht="12" customHeight="1" x14ac:dyDescent="0.2">
      <c r="A44" s="16" t="s">
        <v>256</v>
      </c>
      <c r="B44" s="407" t="s">
        <v>417</v>
      </c>
      <c r="C44" s="392"/>
    </row>
    <row r="45" spans="1:3" s="404" customFormat="1" ht="12" customHeight="1" thickBot="1" x14ac:dyDescent="0.25">
      <c r="A45" s="16" t="s">
        <v>416</v>
      </c>
      <c r="B45" s="278" t="s">
        <v>266</v>
      </c>
      <c r="C45" s="392"/>
    </row>
    <row r="46" spans="1:3" s="404" customFormat="1" ht="12" customHeight="1" thickBot="1" x14ac:dyDescent="0.25">
      <c r="A46" s="20" t="s">
        <v>20</v>
      </c>
      <c r="B46" s="21" t="s">
        <v>267</v>
      </c>
      <c r="C46" s="281">
        <f>SUM(C47:C51)</f>
        <v>0</v>
      </c>
    </row>
    <row r="47" spans="1:3" s="404" customFormat="1" ht="12" customHeight="1" x14ac:dyDescent="0.2">
      <c r="A47" s="15" t="s">
        <v>88</v>
      </c>
      <c r="B47" s="405" t="s">
        <v>271</v>
      </c>
      <c r="C47" s="449"/>
    </row>
    <row r="48" spans="1:3" s="404" customFormat="1" ht="12" customHeight="1" x14ac:dyDescent="0.2">
      <c r="A48" s="14" t="s">
        <v>89</v>
      </c>
      <c r="B48" s="406" t="s">
        <v>272</v>
      </c>
      <c r="C48" s="286"/>
    </row>
    <row r="49" spans="1:3" s="404" customFormat="1" ht="12" customHeight="1" x14ac:dyDescent="0.2">
      <c r="A49" s="14" t="s">
        <v>268</v>
      </c>
      <c r="B49" s="406" t="s">
        <v>273</v>
      </c>
      <c r="C49" s="286"/>
    </row>
    <row r="50" spans="1:3" s="404" customFormat="1" ht="12" customHeight="1" x14ac:dyDescent="0.2">
      <c r="A50" s="14" t="s">
        <v>269</v>
      </c>
      <c r="B50" s="406" t="s">
        <v>274</v>
      </c>
      <c r="C50" s="286"/>
    </row>
    <row r="51" spans="1:3" s="404" customFormat="1" ht="12" customHeight="1" thickBot="1" x14ac:dyDescent="0.25">
      <c r="A51" s="16" t="s">
        <v>270</v>
      </c>
      <c r="B51" s="278" t="s">
        <v>275</v>
      </c>
      <c r="C51" s="392"/>
    </row>
    <row r="52" spans="1:3" s="404" customFormat="1" ht="12" customHeight="1" thickBot="1" x14ac:dyDescent="0.25">
      <c r="A52" s="20" t="s">
        <v>159</v>
      </c>
      <c r="B52" s="21" t="s">
        <v>276</v>
      </c>
      <c r="C52" s="281">
        <f>SUM(C53:C55)</f>
        <v>0</v>
      </c>
    </row>
    <row r="53" spans="1:3" s="404" customFormat="1" ht="12" customHeight="1" x14ac:dyDescent="0.2">
      <c r="A53" s="15" t="s">
        <v>90</v>
      </c>
      <c r="B53" s="405" t="s">
        <v>277</v>
      </c>
      <c r="C53" s="284"/>
    </row>
    <row r="54" spans="1:3" s="404" customFormat="1" ht="12" customHeight="1" x14ac:dyDescent="0.2">
      <c r="A54" s="14" t="s">
        <v>91</v>
      </c>
      <c r="B54" s="406" t="s">
        <v>407</v>
      </c>
      <c r="C54" s="283"/>
    </row>
    <row r="55" spans="1:3" s="404" customFormat="1" ht="12" customHeight="1" x14ac:dyDescent="0.2">
      <c r="A55" s="14" t="s">
        <v>280</v>
      </c>
      <c r="B55" s="406" t="s">
        <v>278</v>
      </c>
      <c r="C55" s="283"/>
    </row>
    <row r="56" spans="1:3" s="404" customFormat="1" ht="12" customHeight="1" thickBot="1" x14ac:dyDescent="0.25">
      <c r="A56" s="16" t="s">
        <v>281</v>
      </c>
      <c r="B56" s="278" t="s">
        <v>279</v>
      </c>
      <c r="C56" s="285"/>
    </row>
    <row r="57" spans="1:3" s="404" customFormat="1" ht="12" customHeight="1" thickBot="1" x14ac:dyDescent="0.25">
      <c r="A57" s="20" t="s">
        <v>22</v>
      </c>
      <c r="B57" s="276" t="s">
        <v>282</v>
      </c>
      <c r="C57" s="281">
        <f>SUM(C58:C60)</f>
        <v>1663367</v>
      </c>
    </row>
    <row r="58" spans="1:3" s="404" customFormat="1" ht="12" customHeight="1" x14ac:dyDescent="0.2">
      <c r="A58" s="15" t="s">
        <v>160</v>
      </c>
      <c r="B58" s="405" t="s">
        <v>284</v>
      </c>
      <c r="C58" s="286"/>
    </row>
    <row r="59" spans="1:3" s="404" customFormat="1" ht="12" customHeight="1" x14ac:dyDescent="0.2">
      <c r="A59" s="14" t="s">
        <v>161</v>
      </c>
      <c r="B59" s="406" t="s">
        <v>408</v>
      </c>
      <c r="C59" s="286">
        <v>1663367</v>
      </c>
    </row>
    <row r="60" spans="1:3" s="404" customFormat="1" ht="12" customHeight="1" x14ac:dyDescent="0.2">
      <c r="A60" s="14" t="s">
        <v>210</v>
      </c>
      <c r="B60" s="406" t="s">
        <v>285</v>
      </c>
      <c r="C60" s="286"/>
    </row>
    <row r="61" spans="1:3" s="404" customFormat="1" ht="12" customHeight="1" thickBot="1" x14ac:dyDescent="0.25">
      <c r="A61" s="16" t="s">
        <v>283</v>
      </c>
      <c r="B61" s="278" t="s">
        <v>286</v>
      </c>
      <c r="C61" s="286"/>
    </row>
    <row r="62" spans="1:3" s="404" customFormat="1" ht="12" customHeight="1" thickBot="1" x14ac:dyDescent="0.25">
      <c r="A62" s="477" t="s">
        <v>457</v>
      </c>
      <c r="B62" s="21" t="s">
        <v>287</v>
      </c>
      <c r="C62" s="287">
        <f>+C5+C12+C19+C26+C34+C46+C52+C57</f>
        <v>626480813</v>
      </c>
    </row>
    <row r="63" spans="1:3" s="404" customFormat="1" ht="12" customHeight="1" thickBot="1" x14ac:dyDescent="0.25">
      <c r="A63" s="452" t="s">
        <v>288</v>
      </c>
      <c r="B63" s="276" t="s">
        <v>289</v>
      </c>
      <c r="C63" s="281">
        <f>SUM(C64:C66)</f>
        <v>0</v>
      </c>
    </row>
    <row r="64" spans="1:3" s="404" customFormat="1" ht="12" customHeight="1" x14ac:dyDescent="0.2">
      <c r="A64" s="15" t="s">
        <v>317</v>
      </c>
      <c r="B64" s="405" t="s">
        <v>290</v>
      </c>
      <c r="C64" s="286"/>
    </row>
    <row r="65" spans="1:3" s="404" customFormat="1" ht="12" customHeight="1" x14ac:dyDescent="0.2">
      <c r="A65" s="14" t="s">
        <v>326</v>
      </c>
      <c r="B65" s="406" t="s">
        <v>291</v>
      </c>
      <c r="C65" s="286"/>
    </row>
    <row r="66" spans="1:3" s="404" customFormat="1" ht="12" customHeight="1" thickBot="1" x14ac:dyDescent="0.25">
      <c r="A66" s="16" t="s">
        <v>327</v>
      </c>
      <c r="B66" s="471" t="s">
        <v>442</v>
      </c>
      <c r="C66" s="286"/>
    </row>
    <row r="67" spans="1:3" s="404" customFormat="1" ht="12" customHeight="1" thickBot="1" x14ac:dyDescent="0.25">
      <c r="A67" s="452" t="s">
        <v>293</v>
      </c>
      <c r="B67" s="276" t="s">
        <v>294</v>
      </c>
      <c r="C67" s="281">
        <f>SUM(C68:C71)</f>
        <v>0</v>
      </c>
    </row>
    <row r="68" spans="1:3" s="404" customFormat="1" ht="12" customHeight="1" x14ac:dyDescent="0.2">
      <c r="A68" s="15" t="s">
        <v>137</v>
      </c>
      <c r="B68" s="405" t="s">
        <v>295</v>
      </c>
      <c r="C68" s="286"/>
    </row>
    <row r="69" spans="1:3" s="404" customFormat="1" ht="12" customHeight="1" x14ac:dyDescent="0.2">
      <c r="A69" s="14" t="s">
        <v>138</v>
      </c>
      <c r="B69" s="406" t="s">
        <v>553</v>
      </c>
      <c r="C69" s="286"/>
    </row>
    <row r="70" spans="1:3" s="404" customFormat="1" ht="12" customHeight="1" x14ac:dyDescent="0.2">
      <c r="A70" s="14" t="s">
        <v>318</v>
      </c>
      <c r="B70" s="406" t="s">
        <v>296</v>
      </c>
      <c r="C70" s="286"/>
    </row>
    <row r="71" spans="1:3" s="404" customFormat="1" ht="12" customHeight="1" thickBot="1" x14ac:dyDescent="0.25">
      <c r="A71" s="16" t="s">
        <v>319</v>
      </c>
      <c r="B71" s="278" t="s">
        <v>554</v>
      </c>
      <c r="C71" s="286"/>
    </row>
    <row r="72" spans="1:3" s="404" customFormat="1" ht="12" customHeight="1" thickBot="1" x14ac:dyDescent="0.25">
      <c r="A72" s="452" t="s">
        <v>297</v>
      </c>
      <c r="B72" s="276" t="s">
        <v>298</v>
      </c>
      <c r="C72" s="281">
        <f>SUM(C73:C74)</f>
        <v>193841945</v>
      </c>
    </row>
    <row r="73" spans="1:3" s="404" customFormat="1" ht="12" customHeight="1" x14ac:dyDescent="0.2">
      <c r="A73" s="15" t="s">
        <v>320</v>
      </c>
      <c r="B73" s="405" t="s">
        <v>299</v>
      </c>
      <c r="C73" s="286">
        <v>193841945</v>
      </c>
    </row>
    <row r="74" spans="1:3" s="404" customFormat="1" ht="12" customHeight="1" thickBot="1" x14ac:dyDescent="0.25">
      <c r="A74" s="16" t="s">
        <v>321</v>
      </c>
      <c r="B74" s="278" t="s">
        <v>300</v>
      </c>
      <c r="C74" s="286"/>
    </row>
    <row r="75" spans="1:3" s="404" customFormat="1" ht="12" customHeight="1" thickBot="1" x14ac:dyDescent="0.25">
      <c r="A75" s="452" t="s">
        <v>301</v>
      </c>
      <c r="B75" s="276" t="s">
        <v>302</v>
      </c>
      <c r="C75" s="281">
        <f>SUM(C76:C78)</f>
        <v>0</v>
      </c>
    </row>
    <row r="76" spans="1:3" s="404" customFormat="1" ht="12" customHeight="1" x14ac:dyDescent="0.2">
      <c r="A76" s="15" t="s">
        <v>322</v>
      </c>
      <c r="B76" s="405" t="s">
        <v>303</v>
      </c>
      <c r="C76" s="286"/>
    </row>
    <row r="77" spans="1:3" s="404" customFormat="1" ht="12" customHeight="1" x14ac:dyDescent="0.2">
      <c r="A77" s="14" t="s">
        <v>323</v>
      </c>
      <c r="B77" s="406" t="s">
        <v>304</v>
      </c>
      <c r="C77" s="286"/>
    </row>
    <row r="78" spans="1:3" s="404" customFormat="1" ht="12" customHeight="1" thickBot="1" x14ac:dyDescent="0.25">
      <c r="A78" s="16" t="s">
        <v>324</v>
      </c>
      <c r="B78" s="278" t="s">
        <v>555</v>
      </c>
      <c r="C78" s="286"/>
    </row>
    <row r="79" spans="1:3" s="404" customFormat="1" ht="12" customHeight="1" thickBot="1" x14ac:dyDescent="0.25">
      <c r="A79" s="452" t="s">
        <v>305</v>
      </c>
      <c r="B79" s="276" t="s">
        <v>325</v>
      </c>
      <c r="C79" s="281">
        <f>SUM(C80:C83)</f>
        <v>0</v>
      </c>
    </row>
    <row r="80" spans="1:3" s="404" customFormat="1" ht="12" customHeight="1" x14ac:dyDescent="0.2">
      <c r="A80" s="409" t="s">
        <v>306</v>
      </c>
      <c r="B80" s="405" t="s">
        <v>307</v>
      </c>
      <c r="C80" s="286"/>
    </row>
    <row r="81" spans="1:3" s="404" customFormat="1" ht="12" customHeight="1" x14ac:dyDescent="0.2">
      <c r="A81" s="410" t="s">
        <v>308</v>
      </c>
      <c r="B81" s="406" t="s">
        <v>309</v>
      </c>
      <c r="C81" s="286"/>
    </row>
    <row r="82" spans="1:3" s="404" customFormat="1" ht="12" customHeight="1" x14ac:dyDescent="0.2">
      <c r="A82" s="410" t="s">
        <v>310</v>
      </c>
      <c r="B82" s="406" t="s">
        <v>311</v>
      </c>
      <c r="C82" s="286"/>
    </row>
    <row r="83" spans="1:3" s="404" customFormat="1" ht="12" customHeight="1" thickBot="1" x14ac:dyDescent="0.25">
      <c r="A83" s="411" t="s">
        <v>312</v>
      </c>
      <c r="B83" s="278" t="s">
        <v>313</v>
      </c>
      <c r="C83" s="286"/>
    </row>
    <row r="84" spans="1:3" s="404" customFormat="1" ht="12" customHeight="1" thickBot="1" x14ac:dyDescent="0.25">
      <c r="A84" s="452" t="s">
        <v>314</v>
      </c>
      <c r="B84" s="276" t="s">
        <v>456</v>
      </c>
      <c r="C84" s="450"/>
    </row>
    <row r="85" spans="1:3" s="404" customFormat="1" ht="13.5" customHeight="1" thickBot="1" x14ac:dyDescent="0.25">
      <c r="A85" s="452" t="s">
        <v>316</v>
      </c>
      <c r="B85" s="276" t="s">
        <v>315</v>
      </c>
      <c r="C85" s="450"/>
    </row>
    <row r="86" spans="1:3" s="404" customFormat="1" ht="15.75" customHeight="1" thickBot="1" x14ac:dyDescent="0.25">
      <c r="A86" s="452" t="s">
        <v>328</v>
      </c>
      <c r="B86" s="412" t="s">
        <v>459</v>
      </c>
      <c r="C86" s="287">
        <f>+C63+C67+C72+C75+C79+C85+C84</f>
        <v>193841945</v>
      </c>
    </row>
    <row r="87" spans="1:3" s="404" customFormat="1" ht="16.5" customHeight="1" thickBot="1" x14ac:dyDescent="0.25">
      <c r="A87" s="453" t="s">
        <v>458</v>
      </c>
      <c r="B87" s="413" t="s">
        <v>460</v>
      </c>
      <c r="C87" s="287">
        <f>+C62+C86</f>
        <v>820322758</v>
      </c>
    </row>
    <row r="88" spans="1:3" s="404" customFormat="1" ht="83.25" customHeight="1" x14ac:dyDescent="0.2">
      <c r="A88" s="5"/>
      <c r="B88" s="6"/>
      <c r="C88" s="288"/>
    </row>
    <row r="89" spans="1:3" ht="16.5" customHeight="1" x14ac:dyDescent="0.25">
      <c r="A89" s="600" t="s">
        <v>44</v>
      </c>
      <c r="B89" s="600"/>
      <c r="C89" s="600"/>
    </row>
    <row r="90" spans="1:3" s="414" customFormat="1" ht="16.5" customHeight="1" thickBot="1" x14ac:dyDescent="0.3">
      <c r="A90" s="602" t="s">
        <v>141</v>
      </c>
      <c r="B90" s="602"/>
      <c r="C90" s="123" t="str">
        <f>C2</f>
        <v>Forintban!</v>
      </c>
    </row>
    <row r="91" spans="1:3" ht="38.1" customHeight="1" thickBot="1" x14ac:dyDescent="0.3">
      <c r="A91" s="23" t="s">
        <v>65</v>
      </c>
      <c r="B91" s="24" t="s">
        <v>45</v>
      </c>
      <c r="C91" s="37" t="str">
        <f>+C3</f>
        <v>2018. évi előirányzat</v>
      </c>
    </row>
    <row r="92" spans="1:3" s="403" customFormat="1" ht="12" customHeight="1" thickBot="1" x14ac:dyDescent="0.25">
      <c r="A92" s="32"/>
      <c r="B92" s="33" t="s">
        <v>474</v>
      </c>
      <c r="C92" s="34" t="s">
        <v>475</v>
      </c>
    </row>
    <row r="93" spans="1:3" ht="12" customHeight="1" thickBot="1" x14ac:dyDescent="0.3">
      <c r="A93" s="22" t="s">
        <v>15</v>
      </c>
      <c r="B93" s="28" t="s">
        <v>418</v>
      </c>
      <c r="C93" s="280">
        <f>C94+C95+C96+C97+C98+C111</f>
        <v>332552123</v>
      </c>
    </row>
    <row r="94" spans="1:3" ht="12" customHeight="1" x14ac:dyDescent="0.25">
      <c r="A94" s="17" t="s">
        <v>92</v>
      </c>
      <c r="B94" s="10" t="s">
        <v>46</v>
      </c>
      <c r="C94" s="282">
        <v>127922432</v>
      </c>
    </row>
    <row r="95" spans="1:3" ht="12" customHeight="1" x14ac:dyDescent="0.25">
      <c r="A95" s="14" t="s">
        <v>93</v>
      </c>
      <c r="B95" s="8" t="s">
        <v>162</v>
      </c>
      <c r="C95" s="283">
        <v>26508182</v>
      </c>
    </row>
    <row r="96" spans="1:3" ht="12" customHeight="1" x14ac:dyDescent="0.25">
      <c r="A96" s="14" t="s">
        <v>94</v>
      </c>
      <c r="B96" s="8" t="s">
        <v>128</v>
      </c>
      <c r="C96" s="285">
        <v>128430894</v>
      </c>
    </row>
    <row r="97" spans="1:3" ht="12" customHeight="1" x14ac:dyDescent="0.25">
      <c r="A97" s="14" t="s">
        <v>95</v>
      </c>
      <c r="B97" s="11" t="s">
        <v>163</v>
      </c>
      <c r="C97" s="285">
        <v>10180000</v>
      </c>
    </row>
    <row r="98" spans="1:3" ht="12" customHeight="1" x14ac:dyDescent="0.25">
      <c r="A98" s="14" t="s">
        <v>106</v>
      </c>
      <c r="B98" s="19" t="s">
        <v>164</v>
      </c>
      <c r="C98" s="285">
        <v>37010615</v>
      </c>
    </row>
    <row r="99" spans="1:3" ht="12" customHeight="1" x14ac:dyDescent="0.25">
      <c r="A99" s="14" t="s">
        <v>96</v>
      </c>
      <c r="B99" s="8" t="s">
        <v>423</v>
      </c>
      <c r="C99" s="285"/>
    </row>
    <row r="100" spans="1:3" ht="12" customHeight="1" x14ac:dyDescent="0.25">
      <c r="A100" s="14" t="s">
        <v>97</v>
      </c>
      <c r="B100" s="128" t="s">
        <v>422</v>
      </c>
      <c r="C100" s="285"/>
    </row>
    <row r="101" spans="1:3" ht="12" customHeight="1" x14ac:dyDescent="0.25">
      <c r="A101" s="14" t="s">
        <v>107</v>
      </c>
      <c r="B101" s="128" t="s">
        <v>421</v>
      </c>
      <c r="C101" s="285"/>
    </row>
    <row r="102" spans="1:3" ht="12" customHeight="1" x14ac:dyDescent="0.25">
      <c r="A102" s="14" t="s">
        <v>108</v>
      </c>
      <c r="B102" s="126" t="s">
        <v>331</v>
      </c>
      <c r="C102" s="285"/>
    </row>
    <row r="103" spans="1:3" ht="12" customHeight="1" x14ac:dyDescent="0.25">
      <c r="A103" s="14" t="s">
        <v>109</v>
      </c>
      <c r="B103" s="127" t="s">
        <v>332</v>
      </c>
      <c r="C103" s="285"/>
    </row>
    <row r="104" spans="1:3" ht="12" customHeight="1" x14ac:dyDescent="0.25">
      <c r="A104" s="14" t="s">
        <v>110</v>
      </c>
      <c r="B104" s="127" t="s">
        <v>333</v>
      </c>
      <c r="C104" s="285"/>
    </row>
    <row r="105" spans="1:3" ht="12" customHeight="1" x14ac:dyDescent="0.25">
      <c r="A105" s="14" t="s">
        <v>112</v>
      </c>
      <c r="B105" s="126" t="s">
        <v>334</v>
      </c>
      <c r="C105" s="285">
        <v>3430615</v>
      </c>
    </row>
    <row r="106" spans="1:3" ht="12" customHeight="1" x14ac:dyDescent="0.25">
      <c r="A106" s="14" t="s">
        <v>165</v>
      </c>
      <c r="B106" s="126" t="s">
        <v>335</v>
      </c>
      <c r="C106" s="285"/>
    </row>
    <row r="107" spans="1:3" ht="12" customHeight="1" x14ac:dyDescent="0.25">
      <c r="A107" s="14" t="s">
        <v>329</v>
      </c>
      <c r="B107" s="127" t="s">
        <v>336</v>
      </c>
      <c r="C107" s="285"/>
    </row>
    <row r="108" spans="1:3" ht="12" customHeight="1" x14ac:dyDescent="0.25">
      <c r="A108" s="13" t="s">
        <v>330</v>
      </c>
      <c r="B108" s="128" t="s">
        <v>337</v>
      </c>
      <c r="C108" s="285"/>
    </row>
    <row r="109" spans="1:3" ht="12" customHeight="1" x14ac:dyDescent="0.25">
      <c r="A109" s="14" t="s">
        <v>419</v>
      </c>
      <c r="B109" s="128" t="s">
        <v>338</v>
      </c>
      <c r="C109" s="285"/>
    </row>
    <row r="110" spans="1:3" ht="12" customHeight="1" x14ac:dyDescent="0.25">
      <c r="A110" s="16" t="s">
        <v>420</v>
      </c>
      <c r="B110" s="128" t="s">
        <v>339</v>
      </c>
      <c r="C110" s="285">
        <v>33580000</v>
      </c>
    </row>
    <row r="111" spans="1:3" ht="12" customHeight="1" x14ac:dyDescent="0.25">
      <c r="A111" s="14" t="s">
        <v>424</v>
      </c>
      <c r="B111" s="11" t="s">
        <v>47</v>
      </c>
      <c r="C111" s="283">
        <v>2500000</v>
      </c>
    </row>
    <row r="112" spans="1:3" ht="12" customHeight="1" x14ac:dyDescent="0.25">
      <c r="A112" s="14" t="s">
        <v>425</v>
      </c>
      <c r="B112" s="8" t="s">
        <v>427</v>
      </c>
      <c r="C112" s="283">
        <v>2500000</v>
      </c>
    </row>
    <row r="113" spans="1:3" ht="12" customHeight="1" thickBot="1" x14ac:dyDescent="0.3">
      <c r="A113" s="18" t="s">
        <v>426</v>
      </c>
      <c r="B113" s="475" t="s">
        <v>428</v>
      </c>
      <c r="C113" s="289"/>
    </row>
    <row r="114" spans="1:3" ht="12" customHeight="1" thickBot="1" x14ac:dyDescent="0.3">
      <c r="A114" s="472" t="s">
        <v>16</v>
      </c>
      <c r="B114" s="473" t="s">
        <v>340</v>
      </c>
      <c r="C114" s="474">
        <f>+C115+C117+C119</f>
        <v>487770435</v>
      </c>
    </row>
    <row r="115" spans="1:3" ht="12" customHeight="1" x14ac:dyDescent="0.25">
      <c r="A115" s="15" t="s">
        <v>98</v>
      </c>
      <c r="B115" s="8" t="s">
        <v>209</v>
      </c>
      <c r="C115" s="284">
        <v>481000435</v>
      </c>
    </row>
    <row r="116" spans="1:3" ht="12" customHeight="1" x14ac:dyDescent="0.25">
      <c r="A116" s="15" t="s">
        <v>99</v>
      </c>
      <c r="B116" s="12" t="s">
        <v>344</v>
      </c>
      <c r="C116" s="284">
        <v>457193747</v>
      </c>
    </row>
    <row r="117" spans="1:3" ht="12" customHeight="1" x14ac:dyDescent="0.25">
      <c r="A117" s="15" t="s">
        <v>100</v>
      </c>
      <c r="B117" s="12" t="s">
        <v>166</v>
      </c>
      <c r="C117" s="283">
        <v>1270000</v>
      </c>
    </row>
    <row r="118" spans="1:3" ht="12" customHeight="1" x14ac:dyDescent="0.25">
      <c r="A118" s="15" t="s">
        <v>101</v>
      </c>
      <c r="B118" s="12" t="s">
        <v>345</v>
      </c>
      <c r="C118" s="249"/>
    </row>
    <row r="119" spans="1:3" ht="12" customHeight="1" x14ac:dyDescent="0.25">
      <c r="A119" s="15" t="s">
        <v>102</v>
      </c>
      <c r="B119" s="278" t="s">
        <v>557</v>
      </c>
      <c r="C119" s="249">
        <v>5500000</v>
      </c>
    </row>
    <row r="120" spans="1:3" ht="12" customHeight="1" x14ac:dyDescent="0.25">
      <c r="A120" s="15" t="s">
        <v>111</v>
      </c>
      <c r="B120" s="277" t="s">
        <v>409</v>
      </c>
      <c r="C120" s="249"/>
    </row>
    <row r="121" spans="1:3" ht="12" customHeight="1" x14ac:dyDescent="0.25">
      <c r="A121" s="15" t="s">
        <v>113</v>
      </c>
      <c r="B121" s="401" t="s">
        <v>350</v>
      </c>
      <c r="C121" s="249"/>
    </row>
    <row r="122" spans="1:3" x14ac:dyDescent="0.25">
      <c r="A122" s="15" t="s">
        <v>167</v>
      </c>
      <c r="B122" s="127" t="s">
        <v>333</v>
      </c>
      <c r="C122" s="249"/>
    </row>
    <row r="123" spans="1:3" ht="12" customHeight="1" x14ac:dyDescent="0.25">
      <c r="A123" s="15" t="s">
        <v>168</v>
      </c>
      <c r="B123" s="127" t="s">
        <v>349</v>
      </c>
      <c r="C123" s="249"/>
    </row>
    <row r="124" spans="1:3" ht="12" customHeight="1" x14ac:dyDescent="0.25">
      <c r="A124" s="15" t="s">
        <v>169</v>
      </c>
      <c r="B124" s="127" t="s">
        <v>348</v>
      </c>
      <c r="C124" s="249"/>
    </row>
    <row r="125" spans="1:3" ht="12" customHeight="1" x14ac:dyDescent="0.25">
      <c r="A125" s="15" t="s">
        <v>341</v>
      </c>
      <c r="B125" s="127" t="s">
        <v>336</v>
      </c>
      <c r="C125" s="249"/>
    </row>
    <row r="126" spans="1:3" ht="12" customHeight="1" x14ac:dyDescent="0.25">
      <c r="A126" s="15" t="s">
        <v>342</v>
      </c>
      <c r="B126" s="127" t="s">
        <v>347</v>
      </c>
      <c r="C126" s="249"/>
    </row>
    <row r="127" spans="1:3" ht="16.5" thickBot="1" x14ac:dyDescent="0.3">
      <c r="A127" s="13" t="s">
        <v>343</v>
      </c>
      <c r="B127" s="127" t="s">
        <v>346</v>
      </c>
      <c r="C127" s="251"/>
    </row>
    <row r="128" spans="1:3" ht="12" customHeight="1" thickBot="1" x14ac:dyDescent="0.3">
      <c r="A128" s="20" t="s">
        <v>17</v>
      </c>
      <c r="B128" s="111" t="s">
        <v>429</v>
      </c>
      <c r="C128" s="281">
        <f>+C93+C114</f>
        <v>820322558</v>
      </c>
    </row>
    <row r="129" spans="1:3" ht="12" customHeight="1" thickBot="1" x14ac:dyDescent="0.3">
      <c r="A129" s="20" t="s">
        <v>18</v>
      </c>
      <c r="B129" s="111" t="s">
        <v>430</v>
      </c>
      <c r="C129" s="281">
        <f>+C130+C131+C132</f>
        <v>0</v>
      </c>
    </row>
    <row r="130" spans="1:3" ht="12" customHeight="1" x14ac:dyDescent="0.25">
      <c r="A130" s="15" t="s">
        <v>248</v>
      </c>
      <c r="B130" s="12" t="s">
        <v>437</v>
      </c>
      <c r="C130" s="249"/>
    </row>
    <row r="131" spans="1:3" ht="12" customHeight="1" x14ac:dyDescent="0.25">
      <c r="A131" s="15" t="s">
        <v>249</v>
      </c>
      <c r="B131" s="12" t="s">
        <v>438</v>
      </c>
      <c r="C131" s="249"/>
    </row>
    <row r="132" spans="1:3" ht="12" customHeight="1" thickBot="1" x14ac:dyDescent="0.3">
      <c r="A132" s="13" t="s">
        <v>250</v>
      </c>
      <c r="B132" s="12" t="s">
        <v>439</v>
      </c>
      <c r="C132" s="249"/>
    </row>
    <row r="133" spans="1:3" ht="12" customHeight="1" thickBot="1" x14ac:dyDescent="0.3">
      <c r="A133" s="20" t="s">
        <v>19</v>
      </c>
      <c r="B133" s="111" t="s">
        <v>431</v>
      </c>
      <c r="C133" s="281">
        <f>SUM(C134:C139)</f>
        <v>0</v>
      </c>
    </row>
    <row r="134" spans="1:3" ht="12" customHeight="1" x14ac:dyDescent="0.25">
      <c r="A134" s="15" t="s">
        <v>85</v>
      </c>
      <c r="B134" s="9" t="s">
        <v>440</v>
      </c>
      <c r="C134" s="249"/>
    </row>
    <row r="135" spans="1:3" ht="12" customHeight="1" x14ac:dyDescent="0.25">
      <c r="A135" s="15" t="s">
        <v>86</v>
      </c>
      <c r="B135" s="9" t="s">
        <v>432</v>
      </c>
      <c r="C135" s="249"/>
    </row>
    <row r="136" spans="1:3" ht="12" customHeight="1" x14ac:dyDescent="0.25">
      <c r="A136" s="15" t="s">
        <v>87</v>
      </c>
      <c r="B136" s="9" t="s">
        <v>433</v>
      </c>
      <c r="C136" s="249"/>
    </row>
    <row r="137" spans="1:3" ht="12" customHeight="1" x14ac:dyDescent="0.25">
      <c r="A137" s="15" t="s">
        <v>154</v>
      </c>
      <c r="B137" s="9" t="s">
        <v>434</v>
      </c>
      <c r="C137" s="249"/>
    </row>
    <row r="138" spans="1:3" ht="12" customHeight="1" x14ac:dyDescent="0.25">
      <c r="A138" s="15" t="s">
        <v>155</v>
      </c>
      <c r="B138" s="9" t="s">
        <v>435</v>
      </c>
      <c r="C138" s="249"/>
    </row>
    <row r="139" spans="1:3" ht="12" customHeight="1" thickBot="1" x14ac:dyDescent="0.3">
      <c r="A139" s="13" t="s">
        <v>156</v>
      </c>
      <c r="B139" s="9" t="s">
        <v>436</v>
      </c>
      <c r="C139" s="249"/>
    </row>
    <row r="140" spans="1:3" ht="12" customHeight="1" thickBot="1" x14ac:dyDescent="0.3">
      <c r="A140" s="20" t="s">
        <v>20</v>
      </c>
      <c r="B140" s="111" t="s">
        <v>444</v>
      </c>
      <c r="C140" s="287">
        <f>+C141+C142+C143+C144</f>
        <v>0</v>
      </c>
    </row>
    <row r="141" spans="1:3" ht="12" customHeight="1" x14ac:dyDescent="0.25">
      <c r="A141" s="15" t="s">
        <v>88</v>
      </c>
      <c r="B141" s="9" t="s">
        <v>351</v>
      </c>
      <c r="C141" s="249"/>
    </row>
    <row r="142" spans="1:3" ht="12" customHeight="1" x14ac:dyDescent="0.25">
      <c r="A142" s="15" t="s">
        <v>89</v>
      </c>
      <c r="B142" s="9" t="s">
        <v>352</v>
      </c>
      <c r="C142" s="249"/>
    </row>
    <row r="143" spans="1:3" ht="12" customHeight="1" x14ac:dyDescent="0.25">
      <c r="A143" s="15" t="s">
        <v>268</v>
      </c>
      <c r="B143" s="9" t="s">
        <v>445</v>
      </c>
      <c r="C143" s="249"/>
    </row>
    <row r="144" spans="1:3" ht="12" customHeight="1" thickBot="1" x14ac:dyDescent="0.3">
      <c r="A144" s="13" t="s">
        <v>269</v>
      </c>
      <c r="B144" s="7" t="s">
        <v>371</v>
      </c>
      <c r="C144" s="249"/>
    </row>
    <row r="145" spans="1:9" ht="12" customHeight="1" thickBot="1" x14ac:dyDescent="0.3">
      <c r="A145" s="20" t="s">
        <v>21</v>
      </c>
      <c r="B145" s="111" t="s">
        <v>446</v>
      </c>
      <c r="C145" s="290">
        <f>SUM(C146:C150)</f>
        <v>0</v>
      </c>
    </row>
    <row r="146" spans="1:9" ht="12" customHeight="1" x14ac:dyDescent="0.25">
      <c r="A146" s="15" t="s">
        <v>90</v>
      </c>
      <c r="B146" s="9" t="s">
        <v>441</v>
      </c>
      <c r="C146" s="249"/>
    </row>
    <row r="147" spans="1:9" ht="12" customHeight="1" x14ac:dyDescent="0.25">
      <c r="A147" s="15" t="s">
        <v>91</v>
      </c>
      <c r="B147" s="9" t="s">
        <v>448</v>
      </c>
      <c r="C147" s="249"/>
    </row>
    <row r="148" spans="1:9" ht="12" customHeight="1" x14ac:dyDescent="0.25">
      <c r="A148" s="15" t="s">
        <v>280</v>
      </c>
      <c r="B148" s="9" t="s">
        <v>443</v>
      </c>
      <c r="C148" s="249"/>
    </row>
    <row r="149" spans="1:9" ht="12" customHeight="1" x14ac:dyDescent="0.25">
      <c r="A149" s="15" t="s">
        <v>281</v>
      </c>
      <c r="B149" s="9" t="s">
        <v>449</v>
      </c>
      <c r="C149" s="249"/>
    </row>
    <row r="150" spans="1:9" ht="12" customHeight="1" thickBot="1" x14ac:dyDescent="0.3">
      <c r="A150" s="15" t="s">
        <v>447</v>
      </c>
      <c r="B150" s="9" t="s">
        <v>450</v>
      </c>
      <c r="C150" s="249"/>
    </row>
    <row r="151" spans="1:9" ht="12" customHeight="1" thickBot="1" x14ac:dyDescent="0.3">
      <c r="A151" s="20" t="s">
        <v>22</v>
      </c>
      <c r="B151" s="111" t="s">
        <v>451</v>
      </c>
      <c r="C151" s="476"/>
    </row>
    <row r="152" spans="1:9" ht="12" customHeight="1" thickBot="1" x14ac:dyDescent="0.3">
      <c r="A152" s="20" t="s">
        <v>23</v>
      </c>
      <c r="B152" s="111" t="s">
        <v>452</v>
      </c>
      <c r="C152" s="476"/>
    </row>
    <row r="153" spans="1:9" ht="15" customHeight="1" thickBot="1" x14ac:dyDescent="0.3">
      <c r="A153" s="20" t="s">
        <v>24</v>
      </c>
      <c r="B153" s="111" t="s">
        <v>454</v>
      </c>
      <c r="C153" s="415">
        <f>+C129+C133+C140+C145+C151+C152</f>
        <v>0</v>
      </c>
      <c r="F153" s="416"/>
      <c r="G153" s="417"/>
      <c r="H153" s="417"/>
      <c r="I153" s="417"/>
    </row>
    <row r="154" spans="1:9" s="404" customFormat="1" ht="12.95" customHeight="1" thickBot="1" x14ac:dyDescent="0.25">
      <c r="A154" s="279" t="s">
        <v>25</v>
      </c>
      <c r="B154" s="368" t="s">
        <v>453</v>
      </c>
      <c r="C154" s="415">
        <f>+C128+C153</f>
        <v>820322558</v>
      </c>
    </row>
    <row r="155" spans="1:9" ht="7.5" customHeight="1" x14ac:dyDescent="0.25"/>
    <row r="156" spans="1:9" x14ac:dyDescent="0.25">
      <c r="A156" s="603" t="s">
        <v>353</v>
      </c>
      <c r="B156" s="603"/>
      <c r="C156" s="603"/>
    </row>
    <row r="157" spans="1:9" ht="15" customHeight="1" thickBot="1" x14ac:dyDescent="0.3">
      <c r="A157" s="601" t="s">
        <v>142</v>
      </c>
      <c r="B157" s="601"/>
      <c r="C157" s="291" t="str">
        <f>C90</f>
        <v>Forintban!</v>
      </c>
    </row>
    <row r="158" spans="1:9" ht="13.5" customHeight="1" thickBot="1" x14ac:dyDescent="0.3">
      <c r="A158" s="20">
        <v>1</v>
      </c>
      <c r="B158" s="27" t="s">
        <v>455</v>
      </c>
      <c r="C158" s="281">
        <f>+C62-C128</f>
        <v>-193841745</v>
      </c>
      <c r="D158" s="418"/>
    </row>
    <row r="159" spans="1:9" ht="27.75" customHeight="1" thickBot="1" x14ac:dyDescent="0.3">
      <c r="A159" s="20" t="s">
        <v>16</v>
      </c>
      <c r="B159" s="27" t="s">
        <v>461</v>
      </c>
      <c r="C159" s="281">
        <f>+C86-C153</f>
        <v>193841945</v>
      </c>
    </row>
  </sheetData>
  <mergeCells count="6">
    <mergeCell ref="A1:C1"/>
    <mergeCell ref="A2:B2"/>
    <mergeCell ref="A89:C89"/>
    <mergeCell ref="A90:B90"/>
    <mergeCell ref="A156:C156"/>
    <mergeCell ref="A157:B157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Sajószöged Községi Önkormányzat
2018. ÉVI KÖLTSÉGVETÉS
KÖTELEZŐ FELADATAINAK MÉRLEGE &amp;R&amp;"Times New Roman CE,Félkövér dőlt"&amp;11 1.2. melléklet a ........./2018. (.......) önkormányzati rendelethez</oddHeader>
  </headerFooter>
  <rowBreaks count="1" manualBreakCount="1">
    <brk id="88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A99A0-C69E-4E32-80D1-CF334EB2C0F4}">
  <sheetPr>
    <tabColor rgb="FF92D050"/>
  </sheetPr>
  <dimension ref="A1:I159"/>
  <sheetViews>
    <sheetView zoomScale="130" zoomScaleNormal="130" zoomScaleSheetLayoutView="100" workbookViewId="0">
      <selection activeCell="F25" sqref="F25"/>
    </sheetView>
  </sheetViews>
  <sheetFormatPr defaultRowHeight="15.75" x14ac:dyDescent="0.25"/>
  <cols>
    <col min="1" max="1" width="9.5" style="369" customWidth="1"/>
    <col min="2" max="2" width="91.6640625" style="369" customWidth="1"/>
    <col min="3" max="3" width="21.6640625" style="370" customWidth="1"/>
    <col min="4" max="4" width="9" style="402" customWidth="1"/>
    <col min="5" max="16384" width="9.33203125" style="402"/>
  </cols>
  <sheetData>
    <row r="1" spans="1:3" ht="15.95" customHeight="1" x14ac:dyDescent="0.25">
      <c r="A1" s="600" t="s">
        <v>12</v>
      </c>
      <c r="B1" s="600"/>
      <c r="C1" s="600"/>
    </row>
    <row r="2" spans="1:3" ht="15.95" customHeight="1" thickBot="1" x14ac:dyDescent="0.3">
      <c r="A2" s="601" t="s">
        <v>140</v>
      </c>
      <c r="B2" s="601"/>
      <c r="C2" s="291" t="str">
        <f>'1.2.sz.mell.'!C2</f>
        <v>Forintban!</v>
      </c>
    </row>
    <row r="3" spans="1:3" ht="38.1" customHeight="1" thickBot="1" x14ac:dyDescent="0.3">
      <c r="A3" s="23" t="s">
        <v>65</v>
      </c>
      <c r="B3" s="24" t="s">
        <v>14</v>
      </c>
      <c r="C3" s="37" t="str">
        <f>+CONCATENATE(LEFT(ÖSSZEFÜGGÉSEK!A5,4),". évi előirányzat")</f>
        <v>2018. évi előirányzat</v>
      </c>
    </row>
    <row r="4" spans="1:3" s="403" customFormat="1" ht="12" customHeight="1" thickBot="1" x14ac:dyDescent="0.25">
      <c r="A4" s="397"/>
      <c r="B4" s="398" t="s">
        <v>474</v>
      </c>
      <c r="C4" s="399" t="s">
        <v>475</v>
      </c>
    </row>
    <row r="5" spans="1:3" s="404" customFormat="1" ht="12" customHeight="1" thickBot="1" x14ac:dyDescent="0.25">
      <c r="A5" s="20" t="s">
        <v>15</v>
      </c>
      <c r="B5" s="21" t="s">
        <v>232</v>
      </c>
      <c r="C5" s="281">
        <f>+C6+C7+C8+C9+C10+C11</f>
        <v>0</v>
      </c>
    </row>
    <row r="6" spans="1:3" s="404" customFormat="1" ht="12" customHeight="1" x14ac:dyDescent="0.2">
      <c r="A6" s="15" t="s">
        <v>92</v>
      </c>
      <c r="B6" s="405" t="s">
        <v>233</v>
      </c>
      <c r="C6" s="566">
        <v>0</v>
      </c>
    </row>
    <row r="7" spans="1:3" s="404" customFormat="1" ht="12" customHeight="1" x14ac:dyDescent="0.2">
      <c r="A7" s="14" t="s">
        <v>93</v>
      </c>
      <c r="B7" s="406" t="s">
        <v>234</v>
      </c>
      <c r="C7" s="283"/>
    </row>
    <row r="8" spans="1:3" s="404" customFormat="1" ht="12" customHeight="1" x14ac:dyDescent="0.2">
      <c r="A8" s="14" t="s">
        <v>94</v>
      </c>
      <c r="B8" s="406" t="s">
        <v>532</v>
      </c>
      <c r="C8" s="283"/>
    </row>
    <row r="9" spans="1:3" s="404" customFormat="1" ht="12" customHeight="1" x14ac:dyDescent="0.2">
      <c r="A9" s="14" t="s">
        <v>95</v>
      </c>
      <c r="B9" s="406" t="s">
        <v>236</v>
      </c>
      <c r="C9" s="283"/>
    </row>
    <row r="10" spans="1:3" s="404" customFormat="1" ht="12" customHeight="1" x14ac:dyDescent="0.2">
      <c r="A10" s="14" t="s">
        <v>136</v>
      </c>
      <c r="B10" s="277" t="s">
        <v>413</v>
      </c>
      <c r="C10" s="283"/>
    </row>
    <row r="11" spans="1:3" s="404" customFormat="1" ht="12" customHeight="1" thickBot="1" x14ac:dyDescent="0.25">
      <c r="A11" s="16" t="s">
        <v>96</v>
      </c>
      <c r="B11" s="278" t="s">
        <v>414</v>
      </c>
      <c r="C11" s="283"/>
    </row>
    <row r="12" spans="1:3" s="404" customFormat="1" ht="12" customHeight="1" thickBot="1" x14ac:dyDescent="0.25">
      <c r="A12" s="20" t="s">
        <v>16</v>
      </c>
      <c r="B12" s="276" t="s">
        <v>237</v>
      </c>
      <c r="C12" s="281">
        <f>+C13+C14+C15+C16+C17</f>
        <v>0</v>
      </c>
    </row>
    <row r="13" spans="1:3" s="404" customFormat="1" ht="12" customHeight="1" x14ac:dyDescent="0.2">
      <c r="A13" s="15" t="s">
        <v>98</v>
      </c>
      <c r="B13" s="405" t="s">
        <v>238</v>
      </c>
      <c r="C13" s="284"/>
    </row>
    <row r="14" spans="1:3" s="404" customFormat="1" ht="12" customHeight="1" x14ac:dyDescent="0.2">
      <c r="A14" s="14" t="s">
        <v>99</v>
      </c>
      <c r="B14" s="406" t="s">
        <v>239</v>
      </c>
      <c r="C14" s="283"/>
    </row>
    <row r="15" spans="1:3" s="404" customFormat="1" ht="12" customHeight="1" x14ac:dyDescent="0.2">
      <c r="A15" s="14" t="s">
        <v>100</v>
      </c>
      <c r="B15" s="406" t="s">
        <v>403</v>
      </c>
      <c r="C15" s="283"/>
    </row>
    <row r="16" spans="1:3" s="404" customFormat="1" ht="12" customHeight="1" x14ac:dyDescent="0.2">
      <c r="A16" s="14" t="s">
        <v>101</v>
      </c>
      <c r="B16" s="406" t="s">
        <v>404</v>
      </c>
      <c r="C16" s="283"/>
    </row>
    <row r="17" spans="1:3" s="404" customFormat="1" ht="12" customHeight="1" x14ac:dyDescent="0.2">
      <c r="A17" s="14" t="s">
        <v>102</v>
      </c>
      <c r="B17" s="406" t="s">
        <v>556</v>
      </c>
      <c r="C17" s="283"/>
    </row>
    <row r="18" spans="1:3" s="404" customFormat="1" ht="12" customHeight="1" thickBot="1" x14ac:dyDescent="0.25">
      <c r="A18" s="16" t="s">
        <v>111</v>
      </c>
      <c r="B18" s="278" t="s">
        <v>241</v>
      </c>
      <c r="C18" s="285"/>
    </row>
    <row r="19" spans="1:3" s="404" customFormat="1" ht="12" customHeight="1" thickBot="1" x14ac:dyDescent="0.25">
      <c r="A19" s="20" t="s">
        <v>17</v>
      </c>
      <c r="B19" s="21" t="s">
        <v>242</v>
      </c>
      <c r="C19" s="281">
        <f>+C20+C21+C22+C23+C24</f>
        <v>0</v>
      </c>
    </row>
    <row r="20" spans="1:3" s="404" customFormat="1" ht="12" customHeight="1" x14ac:dyDescent="0.2">
      <c r="A20" s="15" t="s">
        <v>81</v>
      </c>
      <c r="B20" s="405" t="s">
        <v>243</v>
      </c>
      <c r="C20" s="284"/>
    </row>
    <row r="21" spans="1:3" s="404" customFormat="1" ht="12" customHeight="1" x14ac:dyDescent="0.2">
      <c r="A21" s="14" t="s">
        <v>82</v>
      </c>
      <c r="B21" s="406" t="s">
        <v>244</v>
      </c>
      <c r="C21" s="283"/>
    </row>
    <row r="22" spans="1:3" s="404" customFormat="1" ht="12" customHeight="1" x14ac:dyDescent="0.2">
      <c r="A22" s="14" t="s">
        <v>83</v>
      </c>
      <c r="B22" s="406" t="s">
        <v>405</v>
      </c>
      <c r="C22" s="283"/>
    </row>
    <row r="23" spans="1:3" s="404" customFormat="1" ht="12" customHeight="1" x14ac:dyDescent="0.2">
      <c r="A23" s="14" t="s">
        <v>84</v>
      </c>
      <c r="B23" s="406" t="s">
        <v>406</v>
      </c>
      <c r="C23" s="283"/>
    </row>
    <row r="24" spans="1:3" s="404" customFormat="1" ht="12" customHeight="1" x14ac:dyDescent="0.2">
      <c r="A24" s="14" t="s">
        <v>150</v>
      </c>
      <c r="B24" s="406" t="s">
        <v>245</v>
      </c>
      <c r="C24" s="283"/>
    </row>
    <row r="25" spans="1:3" s="404" customFormat="1" ht="12" customHeight="1" thickBot="1" x14ac:dyDescent="0.25">
      <c r="A25" s="16" t="s">
        <v>151</v>
      </c>
      <c r="B25" s="407" t="s">
        <v>246</v>
      </c>
      <c r="C25" s="285"/>
    </row>
    <row r="26" spans="1:3" s="404" customFormat="1" ht="12" customHeight="1" thickBot="1" x14ac:dyDescent="0.25">
      <c r="A26" s="20" t="s">
        <v>152</v>
      </c>
      <c r="B26" s="21" t="s">
        <v>533</v>
      </c>
      <c r="C26" s="287">
        <f>SUM(C27:C33)</f>
        <v>0</v>
      </c>
    </row>
    <row r="27" spans="1:3" s="404" customFormat="1" ht="12" customHeight="1" x14ac:dyDescent="0.2">
      <c r="A27" s="15" t="s">
        <v>248</v>
      </c>
      <c r="B27" s="405" t="s">
        <v>537</v>
      </c>
      <c r="C27" s="284"/>
    </row>
    <row r="28" spans="1:3" s="404" customFormat="1" ht="12" customHeight="1" x14ac:dyDescent="0.2">
      <c r="A28" s="14" t="s">
        <v>249</v>
      </c>
      <c r="B28" s="406" t="s">
        <v>538</v>
      </c>
      <c r="C28" s="283"/>
    </row>
    <row r="29" spans="1:3" s="404" customFormat="1" ht="12" customHeight="1" x14ac:dyDescent="0.2">
      <c r="A29" s="14" t="s">
        <v>250</v>
      </c>
      <c r="B29" s="406" t="s">
        <v>539</v>
      </c>
      <c r="C29" s="283"/>
    </row>
    <row r="30" spans="1:3" s="404" customFormat="1" ht="12" customHeight="1" x14ac:dyDescent="0.2">
      <c r="A30" s="14" t="s">
        <v>251</v>
      </c>
      <c r="B30" s="406" t="s">
        <v>540</v>
      </c>
      <c r="C30" s="283"/>
    </row>
    <row r="31" spans="1:3" s="404" customFormat="1" ht="12" customHeight="1" x14ac:dyDescent="0.2">
      <c r="A31" s="14" t="s">
        <v>534</v>
      </c>
      <c r="B31" s="406" t="s">
        <v>252</v>
      </c>
      <c r="C31" s="283"/>
    </row>
    <row r="32" spans="1:3" s="404" customFormat="1" ht="12" customHeight="1" x14ac:dyDescent="0.2">
      <c r="A32" s="14" t="s">
        <v>535</v>
      </c>
      <c r="B32" s="406" t="s">
        <v>253</v>
      </c>
      <c r="C32" s="283"/>
    </row>
    <row r="33" spans="1:3" s="404" customFormat="1" ht="12" customHeight="1" thickBot="1" x14ac:dyDescent="0.25">
      <c r="A33" s="16" t="s">
        <v>536</v>
      </c>
      <c r="B33" s="505" t="s">
        <v>254</v>
      </c>
      <c r="C33" s="285"/>
    </row>
    <row r="34" spans="1:3" s="404" customFormat="1" ht="12" customHeight="1" thickBot="1" x14ac:dyDescent="0.25">
      <c r="A34" s="20" t="s">
        <v>19</v>
      </c>
      <c r="B34" s="21" t="s">
        <v>415</v>
      </c>
      <c r="C34" s="281">
        <f>SUM(C35:C45)</f>
        <v>0</v>
      </c>
    </row>
    <row r="35" spans="1:3" s="404" customFormat="1" ht="12" customHeight="1" x14ac:dyDescent="0.2">
      <c r="A35" s="15" t="s">
        <v>85</v>
      </c>
      <c r="B35" s="405" t="s">
        <v>257</v>
      </c>
      <c r="C35" s="284"/>
    </row>
    <row r="36" spans="1:3" s="404" customFormat="1" ht="12" customHeight="1" x14ac:dyDescent="0.2">
      <c r="A36" s="14" t="s">
        <v>86</v>
      </c>
      <c r="B36" s="406" t="s">
        <v>258</v>
      </c>
      <c r="C36" s="283"/>
    </row>
    <row r="37" spans="1:3" s="404" customFormat="1" ht="12" customHeight="1" x14ac:dyDescent="0.2">
      <c r="A37" s="14" t="s">
        <v>87</v>
      </c>
      <c r="B37" s="406" t="s">
        <v>259</v>
      </c>
      <c r="C37" s="283"/>
    </row>
    <row r="38" spans="1:3" s="404" customFormat="1" ht="12" customHeight="1" x14ac:dyDescent="0.2">
      <c r="A38" s="14" t="s">
        <v>154</v>
      </c>
      <c r="B38" s="406" t="s">
        <v>260</v>
      </c>
      <c r="C38" s="283"/>
    </row>
    <row r="39" spans="1:3" s="404" customFormat="1" ht="12" customHeight="1" x14ac:dyDescent="0.2">
      <c r="A39" s="14" t="s">
        <v>155</v>
      </c>
      <c r="B39" s="406" t="s">
        <v>261</v>
      </c>
      <c r="C39" s="283"/>
    </row>
    <row r="40" spans="1:3" s="404" customFormat="1" ht="12" customHeight="1" x14ac:dyDescent="0.2">
      <c r="A40" s="14" t="s">
        <v>156</v>
      </c>
      <c r="B40" s="406" t="s">
        <v>262</v>
      </c>
      <c r="C40" s="283"/>
    </row>
    <row r="41" spans="1:3" s="404" customFormat="1" ht="12" customHeight="1" x14ac:dyDescent="0.2">
      <c r="A41" s="14" t="s">
        <v>157</v>
      </c>
      <c r="B41" s="406" t="s">
        <v>263</v>
      </c>
      <c r="C41" s="283"/>
    </row>
    <row r="42" spans="1:3" s="404" customFormat="1" ht="12" customHeight="1" x14ac:dyDescent="0.2">
      <c r="A42" s="14" t="s">
        <v>158</v>
      </c>
      <c r="B42" s="406" t="s">
        <v>541</v>
      </c>
      <c r="C42" s="283"/>
    </row>
    <row r="43" spans="1:3" s="404" customFormat="1" ht="12" customHeight="1" x14ac:dyDescent="0.2">
      <c r="A43" s="14" t="s">
        <v>255</v>
      </c>
      <c r="B43" s="406" t="s">
        <v>265</v>
      </c>
      <c r="C43" s="286"/>
    </row>
    <row r="44" spans="1:3" s="404" customFormat="1" ht="12" customHeight="1" x14ac:dyDescent="0.2">
      <c r="A44" s="16" t="s">
        <v>256</v>
      </c>
      <c r="B44" s="407" t="s">
        <v>417</v>
      </c>
      <c r="C44" s="392"/>
    </row>
    <row r="45" spans="1:3" s="404" customFormat="1" ht="12" customHeight="1" thickBot="1" x14ac:dyDescent="0.25">
      <c r="A45" s="16" t="s">
        <v>416</v>
      </c>
      <c r="B45" s="278" t="s">
        <v>266</v>
      </c>
      <c r="C45" s="392"/>
    </row>
    <row r="46" spans="1:3" s="404" customFormat="1" ht="12" customHeight="1" thickBot="1" x14ac:dyDescent="0.25">
      <c r="A46" s="20" t="s">
        <v>20</v>
      </c>
      <c r="B46" s="21" t="s">
        <v>267</v>
      </c>
      <c r="C46" s="281">
        <f>SUM(C47:C51)</f>
        <v>0</v>
      </c>
    </row>
    <row r="47" spans="1:3" s="404" customFormat="1" ht="12" customHeight="1" x14ac:dyDescent="0.2">
      <c r="A47" s="15" t="s">
        <v>88</v>
      </c>
      <c r="B47" s="405" t="s">
        <v>271</v>
      </c>
      <c r="C47" s="449"/>
    </row>
    <row r="48" spans="1:3" s="404" customFormat="1" ht="12" customHeight="1" x14ac:dyDescent="0.2">
      <c r="A48" s="14" t="s">
        <v>89</v>
      </c>
      <c r="B48" s="406" t="s">
        <v>272</v>
      </c>
      <c r="C48" s="286"/>
    </row>
    <row r="49" spans="1:3" s="404" customFormat="1" ht="12" customHeight="1" x14ac:dyDescent="0.2">
      <c r="A49" s="14" t="s">
        <v>268</v>
      </c>
      <c r="B49" s="406" t="s">
        <v>273</v>
      </c>
      <c r="C49" s="286"/>
    </row>
    <row r="50" spans="1:3" s="404" customFormat="1" ht="12" customHeight="1" x14ac:dyDescent="0.2">
      <c r="A50" s="14" t="s">
        <v>269</v>
      </c>
      <c r="B50" s="406" t="s">
        <v>274</v>
      </c>
      <c r="C50" s="286"/>
    </row>
    <row r="51" spans="1:3" s="404" customFormat="1" ht="12" customHeight="1" thickBot="1" x14ac:dyDescent="0.25">
      <c r="A51" s="16" t="s">
        <v>270</v>
      </c>
      <c r="B51" s="278" t="s">
        <v>275</v>
      </c>
      <c r="C51" s="392"/>
    </row>
    <row r="52" spans="1:3" s="404" customFormat="1" ht="12" customHeight="1" thickBot="1" x14ac:dyDescent="0.25">
      <c r="A52" s="20" t="s">
        <v>159</v>
      </c>
      <c r="B52" s="21" t="s">
        <v>276</v>
      </c>
      <c r="C52" s="281">
        <f>SUM(C53:C55)</f>
        <v>0</v>
      </c>
    </row>
    <row r="53" spans="1:3" s="404" customFormat="1" ht="12" customHeight="1" x14ac:dyDescent="0.2">
      <c r="A53" s="15" t="s">
        <v>90</v>
      </c>
      <c r="B53" s="405" t="s">
        <v>277</v>
      </c>
      <c r="C53" s="284"/>
    </row>
    <row r="54" spans="1:3" s="404" customFormat="1" ht="12" customHeight="1" x14ac:dyDescent="0.2">
      <c r="A54" s="14" t="s">
        <v>91</v>
      </c>
      <c r="B54" s="406" t="s">
        <v>407</v>
      </c>
      <c r="C54" s="283"/>
    </row>
    <row r="55" spans="1:3" s="404" customFormat="1" ht="12" customHeight="1" x14ac:dyDescent="0.2">
      <c r="A55" s="14" t="s">
        <v>280</v>
      </c>
      <c r="B55" s="406" t="s">
        <v>278</v>
      </c>
      <c r="C55" s="283"/>
    </row>
    <row r="56" spans="1:3" s="404" customFormat="1" ht="12" customHeight="1" thickBot="1" x14ac:dyDescent="0.25">
      <c r="A56" s="16" t="s">
        <v>281</v>
      </c>
      <c r="B56" s="278" t="s">
        <v>279</v>
      </c>
      <c r="C56" s="285"/>
    </row>
    <row r="57" spans="1:3" s="404" customFormat="1" ht="12" customHeight="1" thickBot="1" x14ac:dyDescent="0.25">
      <c r="A57" s="20" t="s">
        <v>22</v>
      </c>
      <c r="B57" s="276" t="s">
        <v>282</v>
      </c>
      <c r="C57" s="281">
        <f>SUM(C58:C60)</f>
        <v>0</v>
      </c>
    </row>
    <row r="58" spans="1:3" s="404" customFormat="1" ht="12" customHeight="1" x14ac:dyDescent="0.2">
      <c r="A58" s="15" t="s">
        <v>160</v>
      </c>
      <c r="B58" s="405" t="s">
        <v>284</v>
      </c>
      <c r="C58" s="286"/>
    </row>
    <row r="59" spans="1:3" s="404" customFormat="1" ht="12" customHeight="1" x14ac:dyDescent="0.2">
      <c r="A59" s="14" t="s">
        <v>161</v>
      </c>
      <c r="B59" s="406" t="s">
        <v>408</v>
      </c>
      <c r="C59" s="286"/>
    </row>
    <row r="60" spans="1:3" s="404" customFormat="1" ht="12" customHeight="1" x14ac:dyDescent="0.2">
      <c r="A60" s="14" t="s">
        <v>210</v>
      </c>
      <c r="B60" s="406" t="s">
        <v>285</v>
      </c>
      <c r="C60" s="286"/>
    </row>
    <row r="61" spans="1:3" s="404" customFormat="1" ht="12" customHeight="1" thickBot="1" x14ac:dyDescent="0.25">
      <c r="A61" s="16" t="s">
        <v>283</v>
      </c>
      <c r="B61" s="278" t="s">
        <v>286</v>
      </c>
      <c r="C61" s="286"/>
    </row>
    <row r="62" spans="1:3" s="404" customFormat="1" ht="12" customHeight="1" thickBot="1" x14ac:dyDescent="0.25">
      <c r="A62" s="477" t="s">
        <v>457</v>
      </c>
      <c r="B62" s="21" t="s">
        <v>287</v>
      </c>
      <c r="C62" s="287">
        <f>+C5+C12+C19+C26+C34+C46+C52+C57</f>
        <v>0</v>
      </c>
    </row>
    <row r="63" spans="1:3" s="404" customFormat="1" ht="12" customHeight="1" thickBot="1" x14ac:dyDescent="0.25">
      <c r="A63" s="452" t="s">
        <v>288</v>
      </c>
      <c r="B63" s="276" t="s">
        <v>289</v>
      </c>
      <c r="C63" s="281">
        <f>SUM(C64:C66)</f>
        <v>0</v>
      </c>
    </row>
    <row r="64" spans="1:3" s="404" customFormat="1" ht="12" customHeight="1" x14ac:dyDescent="0.2">
      <c r="A64" s="15" t="s">
        <v>317</v>
      </c>
      <c r="B64" s="405" t="s">
        <v>290</v>
      </c>
      <c r="C64" s="286"/>
    </row>
    <row r="65" spans="1:3" s="404" customFormat="1" ht="12" customHeight="1" x14ac:dyDescent="0.2">
      <c r="A65" s="14" t="s">
        <v>326</v>
      </c>
      <c r="B65" s="406" t="s">
        <v>291</v>
      </c>
      <c r="C65" s="286"/>
    </row>
    <row r="66" spans="1:3" s="404" customFormat="1" ht="12" customHeight="1" thickBot="1" x14ac:dyDescent="0.25">
      <c r="A66" s="16" t="s">
        <v>327</v>
      </c>
      <c r="B66" s="471" t="s">
        <v>442</v>
      </c>
      <c r="C66" s="286"/>
    </row>
    <row r="67" spans="1:3" s="404" customFormat="1" ht="12" customHeight="1" thickBot="1" x14ac:dyDescent="0.25">
      <c r="A67" s="452" t="s">
        <v>293</v>
      </c>
      <c r="B67" s="276" t="s">
        <v>294</v>
      </c>
      <c r="C67" s="281">
        <f>SUM(C68:C71)</f>
        <v>0</v>
      </c>
    </row>
    <row r="68" spans="1:3" s="404" customFormat="1" ht="12" customHeight="1" x14ac:dyDescent="0.2">
      <c r="A68" s="15" t="s">
        <v>137</v>
      </c>
      <c r="B68" s="405" t="s">
        <v>295</v>
      </c>
      <c r="C68" s="286"/>
    </row>
    <row r="69" spans="1:3" s="404" customFormat="1" ht="12" customHeight="1" x14ac:dyDescent="0.2">
      <c r="A69" s="14" t="s">
        <v>138</v>
      </c>
      <c r="B69" s="406" t="s">
        <v>553</v>
      </c>
      <c r="C69" s="286"/>
    </row>
    <row r="70" spans="1:3" s="404" customFormat="1" ht="12" customHeight="1" x14ac:dyDescent="0.2">
      <c r="A70" s="14" t="s">
        <v>318</v>
      </c>
      <c r="B70" s="406" t="s">
        <v>296</v>
      </c>
      <c r="C70" s="286"/>
    </row>
    <row r="71" spans="1:3" s="404" customFormat="1" ht="12" customHeight="1" thickBot="1" x14ac:dyDescent="0.25">
      <c r="A71" s="16" t="s">
        <v>319</v>
      </c>
      <c r="B71" s="278" t="s">
        <v>554</v>
      </c>
      <c r="C71" s="286"/>
    </row>
    <row r="72" spans="1:3" s="404" customFormat="1" ht="12" customHeight="1" thickBot="1" x14ac:dyDescent="0.25">
      <c r="A72" s="452" t="s">
        <v>297</v>
      </c>
      <c r="B72" s="276" t="s">
        <v>298</v>
      </c>
      <c r="C72" s="281">
        <f>SUM(C73:C74)</f>
        <v>0</v>
      </c>
    </row>
    <row r="73" spans="1:3" s="404" customFormat="1" ht="12" customHeight="1" x14ac:dyDescent="0.2">
      <c r="A73" s="15" t="s">
        <v>320</v>
      </c>
      <c r="B73" s="405" t="s">
        <v>299</v>
      </c>
      <c r="C73" s="286"/>
    </row>
    <row r="74" spans="1:3" s="404" customFormat="1" ht="12" customHeight="1" thickBot="1" x14ac:dyDescent="0.25">
      <c r="A74" s="16" t="s">
        <v>321</v>
      </c>
      <c r="B74" s="278" t="s">
        <v>300</v>
      </c>
      <c r="C74" s="286"/>
    </row>
    <row r="75" spans="1:3" s="404" customFormat="1" ht="12" customHeight="1" thickBot="1" x14ac:dyDescent="0.25">
      <c r="A75" s="452" t="s">
        <v>301</v>
      </c>
      <c r="B75" s="276" t="s">
        <v>302</v>
      </c>
      <c r="C75" s="281">
        <f>SUM(C76:C78)</f>
        <v>0</v>
      </c>
    </row>
    <row r="76" spans="1:3" s="404" customFormat="1" ht="12" customHeight="1" x14ac:dyDescent="0.2">
      <c r="A76" s="15" t="s">
        <v>322</v>
      </c>
      <c r="B76" s="405" t="s">
        <v>303</v>
      </c>
      <c r="C76" s="286"/>
    </row>
    <row r="77" spans="1:3" s="404" customFormat="1" ht="12" customHeight="1" x14ac:dyDescent="0.2">
      <c r="A77" s="14" t="s">
        <v>323</v>
      </c>
      <c r="B77" s="406" t="s">
        <v>304</v>
      </c>
      <c r="C77" s="286"/>
    </row>
    <row r="78" spans="1:3" s="404" customFormat="1" ht="12" customHeight="1" thickBot="1" x14ac:dyDescent="0.25">
      <c r="A78" s="16" t="s">
        <v>324</v>
      </c>
      <c r="B78" s="278" t="s">
        <v>555</v>
      </c>
      <c r="C78" s="286"/>
    </row>
    <row r="79" spans="1:3" s="404" customFormat="1" ht="12" customHeight="1" thickBot="1" x14ac:dyDescent="0.25">
      <c r="A79" s="452" t="s">
        <v>305</v>
      </c>
      <c r="B79" s="276" t="s">
        <v>325</v>
      </c>
      <c r="C79" s="281">
        <f>SUM(C80:C83)</f>
        <v>0</v>
      </c>
    </row>
    <row r="80" spans="1:3" s="404" customFormat="1" ht="12" customHeight="1" x14ac:dyDescent="0.2">
      <c r="A80" s="409" t="s">
        <v>306</v>
      </c>
      <c r="B80" s="405" t="s">
        <v>307</v>
      </c>
      <c r="C80" s="286"/>
    </row>
    <row r="81" spans="1:3" s="404" customFormat="1" ht="12" customHeight="1" x14ac:dyDescent="0.2">
      <c r="A81" s="410" t="s">
        <v>308</v>
      </c>
      <c r="B81" s="406" t="s">
        <v>309</v>
      </c>
      <c r="C81" s="286"/>
    </row>
    <row r="82" spans="1:3" s="404" customFormat="1" ht="12" customHeight="1" x14ac:dyDescent="0.2">
      <c r="A82" s="410" t="s">
        <v>310</v>
      </c>
      <c r="B82" s="406" t="s">
        <v>311</v>
      </c>
      <c r="C82" s="286"/>
    </row>
    <row r="83" spans="1:3" s="404" customFormat="1" ht="12" customHeight="1" thickBot="1" x14ac:dyDescent="0.25">
      <c r="A83" s="411" t="s">
        <v>312</v>
      </c>
      <c r="B83" s="278" t="s">
        <v>313</v>
      </c>
      <c r="C83" s="286"/>
    </row>
    <row r="84" spans="1:3" s="404" customFormat="1" ht="12" customHeight="1" thickBot="1" x14ac:dyDescent="0.25">
      <c r="A84" s="452" t="s">
        <v>314</v>
      </c>
      <c r="B84" s="276" t="s">
        <v>456</v>
      </c>
      <c r="C84" s="450"/>
    </row>
    <row r="85" spans="1:3" s="404" customFormat="1" ht="13.5" customHeight="1" thickBot="1" x14ac:dyDescent="0.25">
      <c r="A85" s="452" t="s">
        <v>316</v>
      </c>
      <c r="B85" s="276" t="s">
        <v>315</v>
      </c>
      <c r="C85" s="450"/>
    </row>
    <row r="86" spans="1:3" s="404" customFormat="1" ht="15.75" customHeight="1" thickBot="1" x14ac:dyDescent="0.25">
      <c r="A86" s="452" t="s">
        <v>328</v>
      </c>
      <c r="B86" s="412" t="s">
        <v>459</v>
      </c>
      <c r="C86" s="287">
        <f>+C63+C67+C72+C75+C79+C85+C84</f>
        <v>0</v>
      </c>
    </row>
    <row r="87" spans="1:3" s="404" customFormat="1" ht="16.5" customHeight="1" thickBot="1" x14ac:dyDescent="0.25">
      <c r="A87" s="453" t="s">
        <v>458</v>
      </c>
      <c r="B87" s="413" t="s">
        <v>460</v>
      </c>
      <c r="C87" s="287">
        <f>+C62+C86</f>
        <v>0</v>
      </c>
    </row>
    <row r="88" spans="1:3" s="404" customFormat="1" ht="83.25" customHeight="1" x14ac:dyDescent="0.2">
      <c r="A88" s="5"/>
      <c r="B88" s="6"/>
      <c r="C88" s="288"/>
    </row>
    <row r="89" spans="1:3" ht="16.5" customHeight="1" x14ac:dyDescent="0.25">
      <c r="A89" s="600" t="s">
        <v>44</v>
      </c>
      <c r="B89" s="600"/>
      <c r="C89" s="600"/>
    </row>
    <row r="90" spans="1:3" s="414" customFormat="1" ht="16.5" customHeight="1" thickBot="1" x14ac:dyDescent="0.3">
      <c r="A90" s="602" t="s">
        <v>141</v>
      </c>
      <c r="B90" s="602"/>
      <c r="C90" s="123" t="str">
        <f>C2</f>
        <v>Forintban!</v>
      </c>
    </row>
    <row r="91" spans="1:3" ht="38.1" customHeight="1" thickBot="1" x14ac:dyDescent="0.3">
      <c r="A91" s="23" t="s">
        <v>65</v>
      </c>
      <c r="B91" s="24" t="s">
        <v>45</v>
      </c>
      <c r="C91" s="37" t="str">
        <f>+C3</f>
        <v>2018. évi előirányzat</v>
      </c>
    </row>
    <row r="92" spans="1:3" s="403" customFormat="1" ht="12" customHeight="1" thickBot="1" x14ac:dyDescent="0.25">
      <c r="A92" s="32"/>
      <c r="B92" s="33" t="s">
        <v>474</v>
      </c>
      <c r="C92" s="34" t="s">
        <v>475</v>
      </c>
    </row>
    <row r="93" spans="1:3" ht="12" customHeight="1" thickBot="1" x14ac:dyDescent="0.3">
      <c r="A93" s="22" t="s">
        <v>15</v>
      </c>
      <c r="B93" s="28" t="s">
        <v>418</v>
      </c>
      <c r="C93" s="280">
        <f>C94+C95+C96+C97+C98+C111</f>
        <v>0</v>
      </c>
    </row>
    <row r="94" spans="1:3" ht="12" customHeight="1" x14ac:dyDescent="0.25">
      <c r="A94" s="17" t="s">
        <v>92</v>
      </c>
      <c r="B94" s="10" t="s">
        <v>46</v>
      </c>
      <c r="C94" s="565">
        <v>0</v>
      </c>
    </row>
    <row r="95" spans="1:3" ht="12" customHeight="1" x14ac:dyDescent="0.25">
      <c r="A95" s="14" t="s">
        <v>93</v>
      </c>
      <c r="B95" s="8" t="s">
        <v>162</v>
      </c>
      <c r="C95" s="283"/>
    </row>
    <row r="96" spans="1:3" ht="12" customHeight="1" x14ac:dyDescent="0.25">
      <c r="A96" s="14" t="s">
        <v>94</v>
      </c>
      <c r="B96" s="8" t="s">
        <v>128</v>
      </c>
      <c r="C96" s="285"/>
    </row>
    <row r="97" spans="1:3" ht="12" customHeight="1" x14ac:dyDescent="0.25">
      <c r="A97" s="14" t="s">
        <v>95</v>
      </c>
      <c r="B97" s="11" t="s">
        <v>163</v>
      </c>
      <c r="C97" s="285"/>
    </row>
    <row r="98" spans="1:3" ht="12" customHeight="1" x14ac:dyDescent="0.25">
      <c r="A98" s="14" t="s">
        <v>106</v>
      </c>
      <c r="B98" s="19" t="s">
        <v>164</v>
      </c>
      <c r="C98" s="285"/>
    </row>
    <row r="99" spans="1:3" ht="12" customHeight="1" x14ac:dyDescent="0.25">
      <c r="A99" s="14" t="s">
        <v>96</v>
      </c>
      <c r="B99" s="8" t="s">
        <v>423</v>
      </c>
      <c r="C99" s="285"/>
    </row>
    <row r="100" spans="1:3" ht="12" customHeight="1" x14ac:dyDescent="0.25">
      <c r="A100" s="14" t="s">
        <v>97</v>
      </c>
      <c r="B100" s="128" t="s">
        <v>422</v>
      </c>
      <c r="C100" s="285"/>
    </row>
    <row r="101" spans="1:3" ht="12" customHeight="1" x14ac:dyDescent="0.25">
      <c r="A101" s="14" t="s">
        <v>107</v>
      </c>
      <c r="B101" s="128" t="s">
        <v>421</v>
      </c>
      <c r="C101" s="285"/>
    </row>
    <row r="102" spans="1:3" ht="12" customHeight="1" x14ac:dyDescent="0.25">
      <c r="A102" s="14" t="s">
        <v>108</v>
      </c>
      <c r="B102" s="126" t="s">
        <v>331</v>
      </c>
      <c r="C102" s="285"/>
    </row>
    <row r="103" spans="1:3" ht="12" customHeight="1" x14ac:dyDescent="0.25">
      <c r="A103" s="14" t="s">
        <v>109</v>
      </c>
      <c r="B103" s="127" t="s">
        <v>332</v>
      </c>
      <c r="C103" s="285"/>
    </row>
    <row r="104" spans="1:3" ht="12" customHeight="1" x14ac:dyDescent="0.25">
      <c r="A104" s="14" t="s">
        <v>110</v>
      </c>
      <c r="B104" s="127" t="s">
        <v>333</v>
      </c>
      <c r="C104" s="285"/>
    </row>
    <row r="105" spans="1:3" ht="12" customHeight="1" x14ac:dyDescent="0.25">
      <c r="A105" s="14" t="s">
        <v>112</v>
      </c>
      <c r="B105" s="126" t="s">
        <v>334</v>
      </c>
      <c r="C105" s="285"/>
    </row>
    <row r="106" spans="1:3" ht="12" customHeight="1" x14ac:dyDescent="0.25">
      <c r="A106" s="14" t="s">
        <v>165</v>
      </c>
      <c r="B106" s="126" t="s">
        <v>335</v>
      </c>
      <c r="C106" s="285"/>
    </row>
    <row r="107" spans="1:3" ht="12" customHeight="1" x14ac:dyDescent="0.25">
      <c r="A107" s="14" t="s">
        <v>329</v>
      </c>
      <c r="B107" s="127" t="s">
        <v>336</v>
      </c>
      <c r="C107" s="285"/>
    </row>
    <row r="108" spans="1:3" ht="12" customHeight="1" x14ac:dyDescent="0.25">
      <c r="A108" s="13" t="s">
        <v>330</v>
      </c>
      <c r="B108" s="128" t="s">
        <v>337</v>
      </c>
      <c r="C108" s="285"/>
    </row>
    <row r="109" spans="1:3" ht="12" customHeight="1" x14ac:dyDescent="0.25">
      <c r="A109" s="14" t="s">
        <v>419</v>
      </c>
      <c r="B109" s="128" t="s">
        <v>338</v>
      </c>
      <c r="C109" s="285"/>
    </row>
    <row r="110" spans="1:3" ht="12" customHeight="1" x14ac:dyDescent="0.25">
      <c r="A110" s="16" t="s">
        <v>420</v>
      </c>
      <c r="B110" s="128" t="s">
        <v>339</v>
      </c>
      <c r="C110" s="285"/>
    </row>
    <row r="111" spans="1:3" ht="12" customHeight="1" x14ac:dyDescent="0.25">
      <c r="A111" s="14" t="s">
        <v>424</v>
      </c>
      <c r="B111" s="11" t="s">
        <v>47</v>
      </c>
      <c r="C111" s="283"/>
    </row>
    <row r="112" spans="1:3" ht="12" customHeight="1" x14ac:dyDescent="0.25">
      <c r="A112" s="14" t="s">
        <v>425</v>
      </c>
      <c r="B112" s="8" t="s">
        <v>427</v>
      </c>
      <c r="C112" s="283"/>
    </row>
    <row r="113" spans="1:3" ht="12" customHeight="1" thickBot="1" x14ac:dyDescent="0.3">
      <c r="A113" s="18" t="s">
        <v>426</v>
      </c>
      <c r="B113" s="475" t="s">
        <v>428</v>
      </c>
      <c r="C113" s="289"/>
    </row>
    <row r="114" spans="1:3" ht="12" customHeight="1" thickBot="1" x14ac:dyDescent="0.3">
      <c r="A114" s="472" t="s">
        <v>16</v>
      </c>
      <c r="B114" s="473" t="s">
        <v>340</v>
      </c>
      <c r="C114" s="474">
        <f>+C115+C117+C119</f>
        <v>0</v>
      </c>
    </row>
    <row r="115" spans="1:3" ht="12" customHeight="1" x14ac:dyDescent="0.25">
      <c r="A115" s="15" t="s">
        <v>98</v>
      </c>
      <c r="B115" s="8" t="s">
        <v>209</v>
      </c>
      <c r="C115" s="284"/>
    </row>
    <row r="116" spans="1:3" ht="12" customHeight="1" x14ac:dyDescent="0.25">
      <c r="A116" s="15" t="s">
        <v>99</v>
      </c>
      <c r="B116" s="12" t="s">
        <v>344</v>
      </c>
      <c r="C116" s="284"/>
    </row>
    <row r="117" spans="1:3" ht="12" customHeight="1" x14ac:dyDescent="0.25">
      <c r="A117" s="15" t="s">
        <v>100</v>
      </c>
      <c r="B117" s="12" t="s">
        <v>166</v>
      </c>
      <c r="C117" s="283"/>
    </row>
    <row r="118" spans="1:3" ht="12" customHeight="1" x14ac:dyDescent="0.25">
      <c r="A118" s="15" t="s">
        <v>101</v>
      </c>
      <c r="B118" s="12" t="s">
        <v>345</v>
      </c>
      <c r="C118" s="249"/>
    </row>
    <row r="119" spans="1:3" ht="12" customHeight="1" x14ac:dyDescent="0.25">
      <c r="A119" s="15" t="s">
        <v>102</v>
      </c>
      <c r="B119" s="278" t="s">
        <v>557</v>
      </c>
      <c r="C119" s="249"/>
    </row>
    <row r="120" spans="1:3" ht="12" customHeight="1" x14ac:dyDescent="0.25">
      <c r="A120" s="15" t="s">
        <v>111</v>
      </c>
      <c r="B120" s="277" t="s">
        <v>409</v>
      </c>
      <c r="C120" s="249"/>
    </row>
    <row r="121" spans="1:3" ht="12" customHeight="1" x14ac:dyDescent="0.25">
      <c r="A121" s="15" t="s">
        <v>113</v>
      </c>
      <c r="B121" s="401" t="s">
        <v>350</v>
      </c>
      <c r="C121" s="249"/>
    </row>
    <row r="122" spans="1:3" x14ac:dyDescent="0.25">
      <c r="A122" s="15" t="s">
        <v>167</v>
      </c>
      <c r="B122" s="127" t="s">
        <v>333</v>
      </c>
      <c r="C122" s="249"/>
    </row>
    <row r="123" spans="1:3" ht="12" customHeight="1" x14ac:dyDescent="0.25">
      <c r="A123" s="15" t="s">
        <v>168</v>
      </c>
      <c r="B123" s="127" t="s">
        <v>349</v>
      </c>
      <c r="C123" s="249"/>
    </row>
    <row r="124" spans="1:3" ht="12" customHeight="1" x14ac:dyDescent="0.25">
      <c r="A124" s="15" t="s">
        <v>169</v>
      </c>
      <c r="B124" s="127" t="s">
        <v>348</v>
      </c>
      <c r="C124" s="249"/>
    </row>
    <row r="125" spans="1:3" ht="12" customHeight="1" x14ac:dyDescent="0.25">
      <c r="A125" s="15" t="s">
        <v>341</v>
      </c>
      <c r="B125" s="127" t="s">
        <v>336</v>
      </c>
      <c r="C125" s="249"/>
    </row>
    <row r="126" spans="1:3" ht="12" customHeight="1" x14ac:dyDescent="0.25">
      <c r="A126" s="15" t="s">
        <v>342</v>
      </c>
      <c r="B126" s="127" t="s">
        <v>347</v>
      </c>
      <c r="C126" s="249"/>
    </row>
    <row r="127" spans="1:3" ht="16.5" thickBot="1" x14ac:dyDescent="0.3">
      <c r="A127" s="13" t="s">
        <v>343</v>
      </c>
      <c r="B127" s="127" t="s">
        <v>346</v>
      </c>
      <c r="C127" s="251"/>
    </row>
    <row r="128" spans="1:3" ht="12" customHeight="1" thickBot="1" x14ac:dyDescent="0.3">
      <c r="A128" s="20" t="s">
        <v>17</v>
      </c>
      <c r="B128" s="111" t="s">
        <v>429</v>
      </c>
      <c r="C128" s="281">
        <f>+C93+C114</f>
        <v>0</v>
      </c>
    </row>
    <row r="129" spans="1:3" ht="12" customHeight="1" thickBot="1" x14ac:dyDescent="0.3">
      <c r="A129" s="20" t="s">
        <v>18</v>
      </c>
      <c r="B129" s="111" t="s">
        <v>430</v>
      </c>
      <c r="C129" s="281">
        <f>+C130+C131+C132</f>
        <v>0</v>
      </c>
    </row>
    <row r="130" spans="1:3" ht="12" customHeight="1" x14ac:dyDescent="0.25">
      <c r="A130" s="15" t="s">
        <v>248</v>
      </c>
      <c r="B130" s="12" t="s">
        <v>437</v>
      </c>
      <c r="C130" s="249"/>
    </row>
    <row r="131" spans="1:3" ht="12" customHeight="1" x14ac:dyDescent="0.25">
      <c r="A131" s="15" t="s">
        <v>249</v>
      </c>
      <c r="B131" s="12" t="s">
        <v>438</v>
      </c>
      <c r="C131" s="249"/>
    </row>
    <row r="132" spans="1:3" ht="12" customHeight="1" thickBot="1" x14ac:dyDescent="0.3">
      <c r="A132" s="13" t="s">
        <v>250</v>
      </c>
      <c r="B132" s="12" t="s">
        <v>439</v>
      </c>
      <c r="C132" s="249"/>
    </row>
    <row r="133" spans="1:3" ht="12" customHeight="1" thickBot="1" x14ac:dyDescent="0.3">
      <c r="A133" s="20" t="s">
        <v>19</v>
      </c>
      <c r="B133" s="111" t="s">
        <v>431</v>
      </c>
      <c r="C133" s="281">
        <f>SUM(C134:C139)</f>
        <v>0</v>
      </c>
    </row>
    <row r="134" spans="1:3" ht="12" customHeight="1" x14ac:dyDescent="0.25">
      <c r="A134" s="15" t="s">
        <v>85</v>
      </c>
      <c r="B134" s="9" t="s">
        <v>440</v>
      </c>
      <c r="C134" s="249"/>
    </row>
    <row r="135" spans="1:3" ht="12" customHeight="1" x14ac:dyDescent="0.25">
      <c r="A135" s="15" t="s">
        <v>86</v>
      </c>
      <c r="B135" s="9" t="s">
        <v>432</v>
      </c>
      <c r="C135" s="249"/>
    </row>
    <row r="136" spans="1:3" ht="12" customHeight="1" x14ac:dyDescent="0.25">
      <c r="A136" s="15" t="s">
        <v>87</v>
      </c>
      <c r="B136" s="9" t="s">
        <v>433</v>
      </c>
      <c r="C136" s="249"/>
    </row>
    <row r="137" spans="1:3" ht="12" customHeight="1" x14ac:dyDescent="0.25">
      <c r="A137" s="15" t="s">
        <v>154</v>
      </c>
      <c r="B137" s="9" t="s">
        <v>434</v>
      </c>
      <c r="C137" s="249"/>
    </row>
    <row r="138" spans="1:3" ht="12" customHeight="1" x14ac:dyDescent="0.25">
      <c r="A138" s="15" t="s">
        <v>155</v>
      </c>
      <c r="B138" s="9" t="s">
        <v>435</v>
      </c>
      <c r="C138" s="249"/>
    </row>
    <row r="139" spans="1:3" ht="12" customHeight="1" thickBot="1" x14ac:dyDescent="0.3">
      <c r="A139" s="13" t="s">
        <v>156</v>
      </c>
      <c r="B139" s="9" t="s">
        <v>436</v>
      </c>
      <c r="C139" s="249"/>
    </row>
    <row r="140" spans="1:3" ht="12" customHeight="1" thickBot="1" x14ac:dyDescent="0.3">
      <c r="A140" s="20" t="s">
        <v>20</v>
      </c>
      <c r="B140" s="111" t="s">
        <v>444</v>
      </c>
      <c r="C140" s="287">
        <f>+C141+C142+C143+C144</f>
        <v>0</v>
      </c>
    </row>
    <row r="141" spans="1:3" ht="12" customHeight="1" x14ac:dyDescent="0.25">
      <c r="A141" s="15" t="s">
        <v>88</v>
      </c>
      <c r="B141" s="9" t="s">
        <v>351</v>
      </c>
      <c r="C141" s="249"/>
    </row>
    <row r="142" spans="1:3" ht="12" customHeight="1" x14ac:dyDescent="0.25">
      <c r="A142" s="15" t="s">
        <v>89</v>
      </c>
      <c r="B142" s="9" t="s">
        <v>352</v>
      </c>
      <c r="C142" s="249"/>
    </row>
    <row r="143" spans="1:3" ht="12" customHeight="1" x14ac:dyDescent="0.25">
      <c r="A143" s="15" t="s">
        <v>268</v>
      </c>
      <c r="B143" s="9" t="s">
        <v>445</v>
      </c>
      <c r="C143" s="249"/>
    </row>
    <row r="144" spans="1:3" ht="12" customHeight="1" thickBot="1" x14ac:dyDescent="0.3">
      <c r="A144" s="13" t="s">
        <v>269</v>
      </c>
      <c r="B144" s="7" t="s">
        <v>371</v>
      </c>
      <c r="C144" s="249"/>
    </row>
    <row r="145" spans="1:9" ht="12" customHeight="1" thickBot="1" x14ac:dyDescent="0.3">
      <c r="A145" s="20" t="s">
        <v>21</v>
      </c>
      <c r="B145" s="111" t="s">
        <v>446</v>
      </c>
      <c r="C145" s="290">
        <f>SUM(C146:C150)</f>
        <v>0</v>
      </c>
    </row>
    <row r="146" spans="1:9" ht="12" customHeight="1" x14ac:dyDescent="0.25">
      <c r="A146" s="15" t="s">
        <v>90</v>
      </c>
      <c r="B146" s="9" t="s">
        <v>441</v>
      </c>
      <c r="C146" s="249"/>
    </row>
    <row r="147" spans="1:9" ht="12" customHeight="1" x14ac:dyDescent="0.25">
      <c r="A147" s="15" t="s">
        <v>91</v>
      </c>
      <c r="B147" s="9" t="s">
        <v>448</v>
      </c>
      <c r="C147" s="249"/>
    </row>
    <row r="148" spans="1:9" ht="12" customHeight="1" x14ac:dyDescent="0.25">
      <c r="A148" s="15" t="s">
        <v>280</v>
      </c>
      <c r="B148" s="9" t="s">
        <v>443</v>
      </c>
      <c r="C148" s="249"/>
    </row>
    <row r="149" spans="1:9" ht="12" customHeight="1" x14ac:dyDescent="0.25">
      <c r="A149" s="15" t="s">
        <v>281</v>
      </c>
      <c r="B149" s="9" t="s">
        <v>449</v>
      </c>
      <c r="C149" s="249"/>
    </row>
    <row r="150" spans="1:9" ht="12" customHeight="1" thickBot="1" x14ac:dyDescent="0.3">
      <c r="A150" s="15" t="s">
        <v>447</v>
      </c>
      <c r="B150" s="9" t="s">
        <v>450</v>
      </c>
      <c r="C150" s="249"/>
    </row>
    <row r="151" spans="1:9" ht="12" customHeight="1" thickBot="1" x14ac:dyDescent="0.3">
      <c r="A151" s="20" t="s">
        <v>22</v>
      </c>
      <c r="B151" s="111" t="s">
        <v>451</v>
      </c>
      <c r="C151" s="476"/>
    </row>
    <row r="152" spans="1:9" ht="12" customHeight="1" thickBot="1" x14ac:dyDescent="0.3">
      <c r="A152" s="20" t="s">
        <v>23</v>
      </c>
      <c r="B152" s="111" t="s">
        <v>452</v>
      </c>
      <c r="C152" s="476"/>
    </row>
    <row r="153" spans="1:9" ht="15" customHeight="1" thickBot="1" x14ac:dyDescent="0.3">
      <c r="A153" s="20" t="s">
        <v>24</v>
      </c>
      <c r="B153" s="111" t="s">
        <v>454</v>
      </c>
      <c r="C153" s="415">
        <f>+C129+C133+C140+C145+C151+C152</f>
        <v>0</v>
      </c>
      <c r="F153" s="416"/>
      <c r="G153" s="417"/>
      <c r="H153" s="417"/>
      <c r="I153" s="417"/>
    </row>
    <row r="154" spans="1:9" s="404" customFormat="1" ht="12.95" customHeight="1" thickBot="1" x14ac:dyDescent="0.25">
      <c r="A154" s="279" t="s">
        <v>25</v>
      </c>
      <c r="B154" s="368" t="s">
        <v>453</v>
      </c>
      <c r="C154" s="415">
        <f>+C128+C153</f>
        <v>0</v>
      </c>
    </row>
    <row r="155" spans="1:9" ht="7.5" customHeight="1" x14ac:dyDescent="0.25"/>
    <row r="156" spans="1:9" x14ac:dyDescent="0.25">
      <c r="A156" s="603" t="s">
        <v>353</v>
      </c>
      <c r="B156" s="603"/>
      <c r="C156" s="603"/>
    </row>
    <row r="157" spans="1:9" ht="15" customHeight="1" thickBot="1" x14ac:dyDescent="0.3">
      <c r="A157" s="601" t="s">
        <v>142</v>
      </c>
      <c r="B157" s="601"/>
      <c r="C157" s="291" t="str">
        <f>C90</f>
        <v>Forintban!</v>
      </c>
    </row>
    <row r="158" spans="1:9" ht="13.5" customHeight="1" thickBot="1" x14ac:dyDescent="0.3">
      <c r="A158" s="20">
        <v>1</v>
      </c>
      <c r="B158" s="27" t="s">
        <v>455</v>
      </c>
      <c r="C158" s="281">
        <f>+C62-C128</f>
        <v>0</v>
      </c>
      <c r="D158" s="418"/>
    </row>
    <row r="159" spans="1:9" ht="27.75" customHeight="1" thickBot="1" x14ac:dyDescent="0.3">
      <c r="A159" s="20" t="s">
        <v>16</v>
      </c>
      <c r="B159" s="27" t="s">
        <v>461</v>
      </c>
      <c r="C159" s="281">
        <f>+C86-C153</f>
        <v>0</v>
      </c>
    </row>
  </sheetData>
  <mergeCells count="6">
    <mergeCell ref="A1:C1"/>
    <mergeCell ref="A2:B2"/>
    <mergeCell ref="A89:C89"/>
    <mergeCell ref="A90:B90"/>
    <mergeCell ref="A156:C156"/>
    <mergeCell ref="A157:B157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Sajószöged Községi Önkormányzat
2018. ÉVI KÖLTSÉGVETÉS
ÖNKÉNT VÁLLALT FELADATAINAK MÉRLEGE
&amp;R&amp;"Times New Roman CE,Félkövér dőlt"&amp;11 1.3. melléklet a ........./2018. (.......) önkormányzati rendelethez</oddHeader>
  </headerFooter>
  <rowBreaks count="1" manualBreakCount="1">
    <brk id="88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FE3BC-8676-474B-9F93-E33AB057BA1D}">
  <sheetPr>
    <tabColor rgb="FF92D050"/>
  </sheetPr>
  <dimension ref="A1:I159"/>
  <sheetViews>
    <sheetView topLeftCell="A133" zoomScale="130" zoomScaleNormal="130" zoomScaleSheetLayoutView="100" workbookViewId="0">
      <selection activeCell="C101" sqref="C101"/>
    </sheetView>
  </sheetViews>
  <sheetFormatPr defaultRowHeight="15.75" x14ac:dyDescent="0.25"/>
  <cols>
    <col min="1" max="1" width="9.5" style="369" customWidth="1"/>
    <col min="2" max="2" width="91.6640625" style="369" customWidth="1"/>
    <col min="3" max="3" width="21.6640625" style="370" customWidth="1"/>
    <col min="4" max="4" width="9" style="402" customWidth="1"/>
    <col min="5" max="16384" width="9.33203125" style="402"/>
  </cols>
  <sheetData>
    <row r="1" spans="1:3" ht="15.95" customHeight="1" x14ac:dyDescent="0.25">
      <c r="A1" s="600" t="s">
        <v>12</v>
      </c>
      <c r="B1" s="600"/>
      <c r="C1" s="600"/>
    </row>
    <row r="2" spans="1:3" ht="15.95" customHeight="1" thickBot="1" x14ac:dyDescent="0.3">
      <c r="A2" s="601" t="s">
        <v>140</v>
      </c>
      <c r="B2" s="601"/>
      <c r="C2" s="291" t="str">
        <f>'1.3.sz.mell.'!C2</f>
        <v>Forintban!</v>
      </c>
    </row>
    <row r="3" spans="1:3" ht="38.1" customHeight="1" thickBot="1" x14ac:dyDescent="0.3">
      <c r="A3" s="23" t="s">
        <v>65</v>
      </c>
      <c r="B3" s="24" t="s">
        <v>14</v>
      </c>
      <c r="C3" s="37" t="str">
        <f>+CONCATENATE(LEFT(ÖSSZEFÜGGÉSEK!A5,4),". évi előirányzat")</f>
        <v>2018. évi előirányzat</v>
      </c>
    </row>
    <row r="4" spans="1:3" s="403" customFormat="1" ht="12" customHeight="1" thickBot="1" x14ac:dyDescent="0.25">
      <c r="A4" s="397"/>
      <c r="B4" s="398" t="s">
        <v>474</v>
      </c>
      <c r="C4" s="399" t="s">
        <v>475</v>
      </c>
    </row>
    <row r="5" spans="1:3" s="404" customFormat="1" ht="12" customHeight="1" thickBot="1" x14ac:dyDescent="0.25">
      <c r="A5" s="20" t="s">
        <v>15</v>
      </c>
      <c r="B5" s="21" t="s">
        <v>232</v>
      </c>
      <c r="C5" s="281">
        <f>+C6+C7+C8+C9+C10+C11</f>
        <v>0</v>
      </c>
    </row>
    <row r="6" spans="1:3" s="404" customFormat="1" ht="12" customHeight="1" x14ac:dyDescent="0.2">
      <c r="A6" s="15" t="s">
        <v>92</v>
      </c>
      <c r="B6" s="405" t="s">
        <v>233</v>
      </c>
      <c r="C6" s="567" t="s">
        <v>568</v>
      </c>
    </row>
    <row r="7" spans="1:3" s="404" customFormat="1" ht="12" customHeight="1" x14ac:dyDescent="0.2">
      <c r="A7" s="14" t="s">
        <v>93</v>
      </c>
      <c r="B7" s="406" t="s">
        <v>234</v>
      </c>
      <c r="C7" s="283"/>
    </row>
    <row r="8" spans="1:3" s="404" customFormat="1" ht="12" customHeight="1" x14ac:dyDescent="0.2">
      <c r="A8" s="14" t="s">
        <v>94</v>
      </c>
      <c r="B8" s="406" t="s">
        <v>532</v>
      </c>
      <c r="C8" s="283"/>
    </row>
    <row r="9" spans="1:3" s="404" customFormat="1" ht="12" customHeight="1" x14ac:dyDescent="0.2">
      <c r="A9" s="14" t="s">
        <v>95</v>
      </c>
      <c r="B9" s="406" t="s">
        <v>236</v>
      </c>
      <c r="C9" s="283"/>
    </row>
    <row r="10" spans="1:3" s="404" customFormat="1" ht="12" customHeight="1" x14ac:dyDescent="0.2">
      <c r="A10" s="14" t="s">
        <v>136</v>
      </c>
      <c r="B10" s="277" t="s">
        <v>413</v>
      </c>
      <c r="C10" s="283"/>
    </row>
    <row r="11" spans="1:3" s="404" customFormat="1" ht="12" customHeight="1" thickBot="1" x14ac:dyDescent="0.25">
      <c r="A11" s="16" t="s">
        <v>96</v>
      </c>
      <c r="B11" s="278" t="s">
        <v>414</v>
      </c>
      <c r="C11" s="283"/>
    </row>
    <row r="12" spans="1:3" s="404" customFormat="1" ht="12" customHeight="1" thickBot="1" x14ac:dyDescent="0.25">
      <c r="A12" s="20" t="s">
        <v>16</v>
      </c>
      <c r="B12" s="276" t="s">
        <v>237</v>
      </c>
      <c r="C12" s="281">
        <f>+C13+C14+C15+C16+C17</f>
        <v>0</v>
      </c>
    </row>
    <row r="13" spans="1:3" s="404" customFormat="1" ht="12" customHeight="1" x14ac:dyDescent="0.2">
      <c r="A13" s="15" t="s">
        <v>98</v>
      </c>
      <c r="B13" s="405" t="s">
        <v>238</v>
      </c>
      <c r="C13" s="284"/>
    </row>
    <row r="14" spans="1:3" s="404" customFormat="1" ht="12" customHeight="1" x14ac:dyDescent="0.2">
      <c r="A14" s="14" t="s">
        <v>99</v>
      </c>
      <c r="B14" s="406" t="s">
        <v>239</v>
      </c>
      <c r="C14" s="283"/>
    </row>
    <row r="15" spans="1:3" s="404" customFormat="1" ht="12" customHeight="1" x14ac:dyDescent="0.2">
      <c r="A15" s="14" t="s">
        <v>100</v>
      </c>
      <c r="B15" s="406" t="s">
        <v>403</v>
      </c>
      <c r="C15" s="283"/>
    </row>
    <row r="16" spans="1:3" s="404" customFormat="1" ht="12" customHeight="1" x14ac:dyDescent="0.2">
      <c r="A16" s="14" t="s">
        <v>101</v>
      </c>
      <c r="B16" s="406" t="s">
        <v>404</v>
      </c>
      <c r="C16" s="283"/>
    </row>
    <row r="17" spans="1:3" s="404" customFormat="1" ht="12" customHeight="1" x14ac:dyDescent="0.2">
      <c r="A17" s="14" t="s">
        <v>102</v>
      </c>
      <c r="B17" s="406" t="s">
        <v>556</v>
      </c>
      <c r="C17" s="283"/>
    </row>
    <row r="18" spans="1:3" s="404" customFormat="1" ht="12" customHeight="1" thickBot="1" x14ac:dyDescent="0.25">
      <c r="A18" s="16" t="s">
        <v>111</v>
      </c>
      <c r="B18" s="278" t="s">
        <v>241</v>
      </c>
      <c r="C18" s="285"/>
    </row>
    <row r="19" spans="1:3" s="404" customFormat="1" ht="12" customHeight="1" thickBot="1" x14ac:dyDescent="0.25">
      <c r="A19" s="20" t="s">
        <v>17</v>
      </c>
      <c r="B19" s="21" t="s">
        <v>242</v>
      </c>
      <c r="C19" s="281">
        <f>+C20+C21+C22+C23+C24</f>
        <v>0</v>
      </c>
    </row>
    <row r="20" spans="1:3" s="404" customFormat="1" ht="12" customHeight="1" x14ac:dyDescent="0.2">
      <c r="A20" s="15" t="s">
        <v>81</v>
      </c>
      <c r="B20" s="405" t="s">
        <v>243</v>
      </c>
      <c r="C20" s="284"/>
    </row>
    <row r="21" spans="1:3" s="404" customFormat="1" ht="12" customHeight="1" x14ac:dyDescent="0.2">
      <c r="A21" s="14" t="s">
        <v>82</v>
      </c>
      <c r="B21" s="406" t="s">
        <v>244</v>
      </c>
      <c r="C21" s="283"/>
    </row>
    <row r="22" spans="1:3" s="404" customFormat="1" ht="12" customHeight="1" x14ac:dyDescent="0.2">
      <c r="A22" s="14" t="s">
        <v>83</v>
      </c>
      <c r="B22" s="406" t="s">
        <v>405</v>
      </c>
      <c r="C22" s="283"/>
    </row>
    <row r="23" spans="1:3" s="404" customFormat="1" ht="12" customHeight="1" x14ac:dyDescent="0.2">
      <c r="A23" s="14" t="s">
        <v>84</v>
      </c>
      <c r="B23" s="406" t="s">
        <v>406</v>
      </c>
      <c r="C23" s="283"/>
    </row>
    <row r="24" spans="1:3" s="404" customFormat="1" ht="12" customHeight="1" x14ac:dyDescent="0.2">
      <c r="A24" s="14" t="s">
        <v>150</v>
      </c>
      <c r="B24" s="406" t="s">
        <v>245</v>
      </c>
      <c r="C24" s="283"/>
    </row>
    <row r="25" spans="1:3" s="404" customFormat="1" ht="12" customHeight="1" thickBot="1" x14ac:dyDescent="0.25">
      <c r="A25" s="16" t="s">
        <v>151</v>
      </c>
      <c r="B25" s="407" t="s">
        <v>246</v>
      </c>
      <c r="C25" s="285"/>
    </row>
    <row r="26" spans="1:3" s="404" customFormat="1" ht="12" customHeight="1" thickBot="1" x14ac:dyDescent="0.25">
      <c r="A26" s="20" t="s">
        <v>152</v>
      </c>
      <c r="B26" s="21" t="s">
        <v>542</v>
      </c>
      <c r="C26" s="287">
        <f>SUM(C27:C33)</f>
        <v>0</v>
      </c>
    </row>
    <row r="27" spans="1:3" s="404" customFormat="1" ht="12" customHeight="1" x14ac:dyDescent="0.2">
      <c r="A27" s="15" t="s">
        <v>248</v>
      </c>
      <c r="B27" s="405" t="s">
        <v>537</v>
      </c>
      <c r="C27" s="284"/>
    </row>
    <row r="28" spans="1:3" s="404" customFormat="1" ht="12" customHeight="1" x14ac:dyDescent="0.2">
      <c r="A28" s="14" t="s">
        <v>249</v>
      </c>
      <c r="B28" s="406" t="s">
        <v>538</v>
      </c>
      <c r="C28" s="283"/>
    </row>
    <row r="29" spans="1:3" s="404" customFormat="1" ht="12" customHeight="1" x14ac:dyDescent="0.2">
      <c r="A29" s="14" t="s">
        <v>250</v>
      </c>
      <c r="B29" s="406" t="s">
        <v>539</v>
      </c>
      <c r="C29" s="283"/>
    </row>
    <row r="30" spans="1:3" s="404" customFormat="1" ht="12" customHeight="1" x14ac:dyDescent="0.2">
      <c r="A30" s="14" t="s">
        <v>251</v>
      </c>
      <c r="B30" s="406" t="s">
        <v>540</v>
      </c>
      <c r="C30" s="283"/>
    </row>
    <row r="31" spans="1:3" s="404" customFormat="1" ht="12" customHeight="1" x14ac:dyDescent="0.2">
      <c r="A31" s="14" t="s">
        <v>534</v>
      </c>
      <c r="B31" s="406" t="s">
        <v>252</v>
      </c>
      <c r="C31" s="283"/>
    </row>
    <row r="32" spans="1:3" s="404" customFormat="1" ht="12" customHeight="1" x14ac:dyDescent="0.2">
      <c r="A32" s="14" t="s">
        <v>535</v>
      </c>
      <c r="B32" s="406" t="s">
        <v>253</v>
      </c>
      <c r="C32" s="283"/>
    </row>
    <row r="33" spans="1:3" s="404" customFormat="1" ht="12" customHeight="1" thickBot="1" x14ac:dyDescent="0.25">
      <c r="A33" s="16" t="s">
        <v>536</v>
      </c>
      <c r="B33" s="505" t="s">
        <v>254</v>
      </c>
      <c r="C33" s="285"/>
    </row>
    <row r="34" spans="1:3" s="404" customFormat="1" ht="12" customHeight="1" thickBot="1" x14ac:dyDescent="0.25">
      <c r="A34" s="20" t="s">
        <v>19</v>
      </c>
      <c r="B34" s="21" t="s">
        <v>415</v>
      </c>
      <c r="C34" s="281">
        <f>SUM(C35:C45)</f>
        <v>0</v>
      </c>
    </row>
    <row r="35" spans="1:3" s="404" customFormat="1" ht="12" customHeight="1" x14ac:dyDescent="0.2">
      <c r="A35" s="15" t="s">
        <v>85</v>
      </c>
      <c r="B35" s="405" t="s">
        <v>257</v>
      </c>
      <c r="C35" s="284"/>
    </row>
    <row r="36" spans="1:3" s="404" customFormat="1" ht="12" customHeight="1" x14ac:dyDescent="0.2">
      <c r="A36" s="14" t="s">
        <v>86</v>
      </c>
      <c r="B36" s="406" t="s">
        <v>258</v>
      </c>
      <c r="C36" s="283"/>
    </row>
    <row r="37" spans="1:3" s="404" customFormat="1" ht="12" customHeight="1" x14ac:dyDescent="0.2">
      <c r="A37" s="14" t="s">
        <v>87</v>
      </c>
      <c r="B37" s="406" t="s">
        <v>259</v>
      </c>
      <c r="C37" s="283"/>
    </row>
    <row r="38" spans="1:3" s="404" customFormat="1" ht="12" customHeight="1" x14ac:dyDescent="0.2">
      <c r="A38" s="14" t="s">
        <v>154</v>
      </c>
      <c r="B38" s="406" t="s">
        <v>260</v>
      </c>
      <c r="C38" s="283"/>
    </row>
    <row r="39" spans="1:3" s="404" customFormat="1" ht="12" customHeight="1" x14ac:dyDescent="0.2">
      <c r="A39" s="14" t="s">
        <v>155</v>
      </c>
      <c r="B39" s="406" t="s">
        <v>261</v>
      </c>
      <c r="C39" s="283"/>
    </row>
    <row r="40" spans="1:3" s="404" customFormat="1" ht="12" customHeight="1" x14ac:dyDescent="0.2">
      <c r="A40" s="14" t="s">
        <v>156</v>
      </c>
      <c r="B40" s="406" t="s">
        <v>262</v>
      </c>
      <c r="C40" s="283"/>
    </row>
    <row r="41" spans="1:3" s="404" customFormat="1" ht="12" customHeight="1" x14ac:dyDescent="0.2">
      <c r="A41" s="14" t="s">
        <v>157</v>
      </c>
      <c r="B41" s="406" t="s">
        <v>263</v>
      </c>
      <c r="C41" s="283"/>
    </row>
    <row r="42" spans="1:3" s="404" customFormat="1" ht="12" customHeight="1" x14ac:dyDescent="0.2">
      <c r="A42" s="14" t="s">
        <v>158</v>
      </c>
      <c r="B42" s="406" t="s">
        <v>541</v>
      </c>
      <c r="C42" s="283"/>
    </row>
    <row r="43" spans="1:3" s="404" customFormat="1" ht="12" customHeight="1" x14ac:dyDescent="0.2">
      <c r="A43" s="14" t="s">
        <v>255</v>
      </c>
      <c r="B43" s="406" t="s">
        <v>265</v>
      </c>
      <c r="C43" s="286"/>
    </row>
    <row r="44" spans="1:3" s="404" customFormat="1" ht="12" customHeight="1" x14ac:dyDescent="0.2">
      <c r="A44" s="16" t="s">
        <v>256</v>
      </c>
      <c r="B44" s="407" t="s">
        <v>417</v>
      </c>
      <c r="C44" s="392"/>
    </row>
    <row r="45" spans="1:3" s="404" customFormat="1" ht="12" customHeight="1" thickBot="1" x14ac:dyDescent="0.25">
      <c r="A45" s="16" t="s">
        <v>416</v>
      </c>
      <c r="B45" s="278" t="s">
        <v>266</v>
      </c>
      <c r="C45" s="392"/>
    </row>
    <row r="46" spans="1:3" s="404" customFormat="1" ht="12" customHeight="1" thickBot="1" x14ac:dyDescent="0.25">
      <c r="A46" s="20" t="s">
        <v>20</v>
      </c>
      <c r="B46" s="21" t="s">
        <v>267</v>
      </c>
      <c r="C46" s="281">
        <f>SUM(C47:C51)</f>
        <v>0</v>
      </c>
    </row>
    <row r="47" spans="1:3" s="404" customFormat="1" ht="12" customHeight="1" x14ac:dyDescent="0.2">
      <c r="A47" s="15" t="s">
        <v>88</v>
      </c>
      <c r="B47" s="405" t="s">
        <v>271</v>
      </c>
      <c r="C47" s="449"/>
    </row>
    <row r="48" spans="1:3" s="404" customFormat="1" ht="12" customHeight="1" x14ac:dyDescent="0.2">
      <c r="A48" s="14" t="s">
        <v>89</v>
      </c>
      <c r="B48" s="406" t="s">
        <v>272</v>
      </c>
      <c r="C48" s="286"/>
    </row>
    <row r="49" spans="1:3" s="404" customFormat="1" ht="12" customHeight="1" x14ac:dyDescent="0.2">
      <c r="A49" s="14" t="s">
        <v>268</v>
      </c>
      <c r="B49" s="406" t="s">
        <v>273</v>
      </c>
      <c r="C49" s="286"/>
    </row>
    <row r="50" spans="1:3" s="404" customFormat="1" ht="12" customHeight="1" x14ac:dyDescent="0.2">
      <c r="A50" s="14" t="s">
        <v>269</v>
      </c>
      <c r="B50" s="406" t="s">
        <v>274</v>
      </c>
      <c r="C50" s="286"/>
    </row>
    <row r="51" spans="1:3" s="404" customFormat="1" ht="12" customHeight="1" thickBot="1" x14ac:dyDescent="0.25">
      <c r="A51" s="16" t="s">
        <v>270</v>
      </c>
      <c r="B51" s="278" t="s">
        <v>275</v>
      </c>
      <c r="C51" s="392"/>
    </row>
    <row r="52" spans="1:3" s="404" customFormat="1" ht="12" customHeight="1" thickBot="1" x14ac:dyDescent="0.25">
      <c r="A52" s="20" t="s">
        <v>159</v>
      </c>
      <c r="B52" s="21" t="s">
        <v>276</v>
      </c>
      <c r="C52" s="281">
        <f>SUM(C53:C55)</f>
        <v>0</v>
      </c>
    </row>
    <row r="53" spans="1:3" s="404" customFormat="1" ht="12" customHeight="1" x14ac:dyDescent="0.2">
      <c r="A53" s="15" t="s">
        <v>90</v>
      </c>
      <c r="B53" s="405" t="s">
        <v>277</v>
      </c>
      <c r="C53" s="284"/>
    </row>
    <row r="54" spans="1:3" s="404" customFormat="1" ht="12" customHeight="1" x14ac:dyDescent="0.2">
      <c r="A54" s="14" t="s">
        <v>91</v>
      </c>
      <c r="B54" s="406" t="s">
        <v>407</v>
      </c>
      <c r="C54" s="283"/>
    </row>
    <row r="55" spans="1:3" s="404" customFormat="1" ht="12" customHeight="1" x14ac:dyDescent="0.2">
      <c r="A55" s="14" t="s">
        <v>280</v>
      </c>
      <c r="B55" s="406" t="s">
        <v>278</v>
      </c>
      <c r="C55" s="283"/>
    </row>
    <row r="56" spans="1:3" s="404" customFormat="1" ht="12" customHeight="1" thickBot="1" x14ac:dyDescent="0.25">
      <c r="A56" s="16" t="s">
        <v>281</v>
      </c>
      <c r="B56" s="278" t="s">
        <v>279</v>
      </c>
      <c r="C56" s="285"/>
    </row>
    <row r="57" spans="1:3" s="404" customFormat="1" ht="12" customHeight="1" thickBot="1" x14ac:dyDescent="0.25">
      <c r="A57" s="20" t="s">
        <v>22</v>
      </c>
      <c r="B57" s="276" t="s">
        <v>282</v>
      </c>
      <c r="C57" s="281">
        <f>SUM(C58:C60)</f>
        <v>0</v>
      </c>
    </row>
    <row r="58" spans="1:3" s="404" customFormat="1" ht="12" customHeight="1" x14ac:dyDescent="0.2">
      <c r="A58" s="15" t="s">
        <v>160</v>
      </c>
      <c r="B58" s="405" t="s">
        <v>284</v>
      </c>
      <c r="C58" s="286"/>
    </row>
    <row r="59" spans="1:3" s="404" customFormat="1" ht="12" customHeight="1" x14ac:dyDescent="0.2">
      <c r="A59" s="14" t="s">
        <v>161</v>
      </c>
      <c r="B59" s="406" t="s">
        <v>408</v>
      </c>
      <c r="C59" s="286"/>
    </row>
    <row r="60" spans="1:3" s="404" customFormat="1" ht="12" customHeight="1" x14ac:dyDescent="0.2">
      <c r="A60" s="14" t="s">
        <v>210</v>
      </c>
      <c r="B60" s="406" t="s">
        <v>285</v>
      </c>
      <c r="C60" s="286"/>
    </row>
    <row r="61" spans="1:3" s="404" customFormat="1" ht="12" customHeight="1" thickBot="1" x14ac:dyDescent="0.25">
      <c r="A61" s="16" t="s">
        <v>283</v>
      </c>
      <c r="B61" s="278" t="s">
        <v>286</v>
      </c>
      <c r="C61" s="286"/>
    </row>
    <row r="62" spans="1:3" s="404" customFormat="1" ht="12" customHeight="1" thickBot="1" x14ac:dyDescent="0.25">
      <c r="A62" s="477" t="s">
        <v>457</v>
      </c>
      <c r="B62" s="21" t="s">
        <v>287</v>
      </c>
      <c r="C62" s="287">
        <f>+C5+C12+C19+C26+C34+C46+C52+C57</f>
        <v>0</v>
      </c>
    </row>
    <row r="63" spans="1:3" s="404" customFormat="1" ht="12" customHeight="1" thickBot="1" x14ac:dyDescent="0.25">
      <c r="A63" s="452" t="s">
        <v>288</v>
      </c>
      <c r="B63" s="276" t="s">
        <v>289</v>
      </c>
      <c r="C63" s="281">
        <f>SUM(C64:C66)</f>
        <v>0</v>
      </c>
    </row>
    <row r="64" spans="1:3" s="404" customFormat="1" ht="12" customHeight="1" x14ac:dyDescent="0.2">
      <c r="A64" s="15" t="s">
        <v>317</v>
      </c>
      <c r="B64" s="405" t="s">
        <v>290</v>
      </c>
      <c r="C64" s="286"/>
    </row>
    <row r="65" spans="1:3" s="404" customFormat="1" ht="12" customHeight="1" x14ac:dyDescent="0.2">
      <c r="A65" s="14" t="s">
        <v>326</v>
      </c>
      <c r="B65" s="406" t="s">
        <v>291</v>
      </c>
      <c r="C65" s="286"/>
    </row>
    <row r="66" spans="1:3" s="404" customFormat="1" ht="12" customHeight="1" thickBot="1" x14ac:dyDescent="0.25">
      <c r="A66" s="16" t="s">
        <v>327</v>
      </c>
      <c r="B66" s="471" t="s">
        <v>442</v>
      </c>
      <c r="C66" s="286"/>
    </row>
    <row r="67" spans="1:3" s="404" customFormat="1" ht="12" customHeight="1" thickBot="1" x14ac:dyDescent="0.25">
      <c r="A67" s="452" t="s">
        <v>293</v>
      </c>
      <c r="B67" s="276" t="s">
        <v>294</v>
      </c>
      <c r="C67" s="281">
        <f>SUM(C68:C71)</f>
        <v>0</v>
      </c>
    </row>
    <row r="68" spans="1:3" s="404" customFormat="1" ht="12" customHeight="1" x14ac:dyDescent="0.2">
      <c r="A68" s="15" t="s">
        <v>137</v>
      </c>
      <c r="B68" s="405" t="s">
        <v>295</v>
      </c>
      <c r="C68" s="286"/>
    </row>
    <row r="69" spans="1:3" s="404" customFormat="1" ht="12" customHeight="1" x14ac:dyDescent="0.2">
      <c r="A69" s="14" t="s">
        <v>138</v>
      </c>
      <c r="B69" s="406" t="s">
        <v>553</v>
      </c>
      <c r="C69" s="286"/>
    </row>
    <row r="70" spans="1:3" s="404" customFormat="1" ht="12" customHeight="1" x14ac:dyDescent="0.2">
      <c r="A70" s="14" t="s">
        <v>318</v>
      </c>
      <c r="B70" s="406" t="s">
        <v>296</v>
      </c>
      <c r="C70" s="286"/>
    </row>
    <row r="71" spans="1:3" s="404" customFormat="1" ht="12" customHeight="1" thickBot="1" x14ac:dyDescent="0.25">
      <c r="A71" s="16" t="s">
        <v>319</v>
      </c>
      <c r="B71" s="278" t="s">
        <v>554</v>
      </c>
      <c r="C71" s="286"/>
    </row>
    <row r="72" spans="1:3" s="404" customFormat="1" ht="12" customHeight="1" thickBot="1" x14ac:dyDescent="0.25">
      <c r="A72" s="452" t="s">
        <v>297</v>
      </c>
      <c r="B72" s="276" t="s">
        <v>298</v>
      </c>
      <c r="C72" s="281">
        <f>SUM(C73:C74)</f>
        <v>0</v>
      </c>
    </row>
    <row r="73" spans="1:3" s="404" customFormat="1" ht="12" customHeight="1" x14ac:dyDescent="0.2">
      <c r="A73" s="15" t="s">
        <v>320</v>
      </c>
      <c r="B73" s="405" t="s">
        <v>299</v>
      </c>
      <c r="C73" s="286"/>
    </row>
    <row r="74" spans="1:3" s="404" customFormat="1" ht="12" customHeight="1" thickBot="1" x14ac:dyDescent="0.25">
      <c r="A74" s="16" t="s">
        <v>321</v>
      </c>
      <c r="B74" s="278" t="s">
        <v>300</v>
      </c>
      <c r="C74" s="286"/>
    </row>
    <row r="75" spans="1:3" s="404" customFormat="1" ht="12" customHeight="1" thickBot="1" x14ac:dyDescent="0.25">
      <c r="A75" s="452" t="s">
        <v>301</v>
      </c>
      <c r="B75" s="276" t="s">
        <v>302</v>
      </c>
      <c r="C75" s="281">
        <f>SUM(C76:C78)</f>
        <v>0</v>
      </c>
    </row>
    <row r="76" spans="1:3" s="404" customFormat="1" ht="12" customHeight="1" x14ac:dyDescent="0.2">
      <c r="A76" s="15" t="s">
        <v>322</v>
      </c>
      <c r="B76" s="405" t="s">
        <v>303</v>
      </c>
      <c r="C76" s="286"/>
    </row>
    <row r="77" spans="1:3" s="404" customFormat="1" ht="12" customHeight="1" x14ac:dyDescent="0.2">
      <c r="A77" s="14" t="s">
        <v>323</v>
      </c>
      <c r="B77" s="406" t="s">
        <v>304</v>
      </c>
      <c r="C77" s="286"/>
    </row>
    <row r="78" spans="1:3" s="404" customFormat="1" ht="12" customHeight="1" thickBot="1" x14ac:dyDescent="0.25">
      <c r="A78" s="16" t="s">
        <v>324</v>
      </c>
      <c r="B78" s="278" t="s">
        <v>555</v>
      </c>
      <c r="C78" s="286"/>
    </row>
    <row r="79" spans="1:3" s="404" customFormat="1" ht="12" customHeight="1" thickBot="1" x14ac:dyDescent="0.25">
      <c r="A79" s="452" t="s">
        <v>305</v>
      </c>
      <c r="B79" s="276" t="s">
        <v>325</v>
      </c>
      <c r="C79" s="281">
        <f>SUM(C80:C83)</f>
        <v>0</v>
      </c>
    </row>
    <row r="80" spans="1:3" s="404" customFormat="1" ht="12" customHeight="1" x14ac:dyDescent="0.2">
      <c r="A80" s="409" t="s">
        <v>306</v>
      </c>
      <c r="B80" s="405" t="s">
        <v>307</v>
      </c>
      <c r="C80" s="286"/>
    </row>
    <row r="81" spans="1:3" s="404" customFormat="1" ht="12" customHeight="1" x14ac:dyDescent="0.2">
      <c r="A81" s="410" t="s">
        <v>308</v>
      </c>
      <c r="B81" s="406" t="s">
        <v>309</v>
      </c>
      <c r="C81" s="286"/>
    </row>
    <row r="82" spans="1:3" s="404" customFormat="1" ht="12" customHeight="1" x14ac:dyDescent="0.2">
      <c r="A82" s="410" t="s">
        <v>310</v>
      </c>
      <c r="B82" s="406" t="s">
        <v>311</v>
      </c>
      <c r="C82" s="286"/>
    </row>
    <row r="83" spans="1:3" s="404" customFormat="1" ht="12" customHeight="1" thickBot="1" x14ac:dyDescent="0.25">
      <c r="A83" s="411" t="s">
        <v>312</v>
      </c>
      <c r="B83" s="278" t="s">
        <v>313</v>
      </c>
      <c r="C83" s="286"/>
    </row>
    <row r="84" spans="1:3" s="404" customFormat="1" ht="12" customHeight="1" thickBot="1" x14ac:dyDescent="0.25">
      <c r="A84" s="452" t="s">
        <v>314</v>
      </c>
      <c r="B84" s="276" t="s">
        <v>456</v>
      </c>
      <c r="C84" s="450"/>
    </row>
    <row r="85" spans="1:3" s="404" customFormat="1" ht="13.5" customHeight="1" thickBot="1" x14ac:dyDescent="0.25">
      <c r="A85" s="452" t="s">
        <v>316</v>
      </c>
      <c r="B85" s="276" t="s">
        <v>315</v>
      </c>
      <c r="C85" s="450"/>
    </row>
    <row r="86" spans="1:3" s="404" customFormat="1" ht="15.75" customHeight="1" thickBot="1" x14ac:dyDescent="0.25">
      <c r="A86" s="452" t="s">
        <v>328</v>
      </c>
      <c r="B86" s="412" t="s">
        <v>459</v>
      </c>
      <c r="C86" s="287">
        <f>+C63+C67+C72+C75+C79+C85+C84</f>
        <v>0</v>
      </c>
    </row>
    <row r="87" spans="1:3" s="404" customFormat="1" ht="16.5" customHeight="1" thickBot="1" x14ac:dyDescent="0.25">
      <c r="A87" s="453" t="s">
        <v>458</v>
      </c>
      <c r="B87" s="413" t="s">
        <v>460</v>
      </c>
      <c r="C87" s="287">
        <f>+C62+C86</f>
        <v>0</v>
      </c>
    </row>
    <row r="88" spans="1:3" s="404" customFormat="1" ht="83.25" customHeight="1" x14ac:dyDescent="0.2">
      <c r="A88" s="5"/>
      <c r="B88" s="6"/>
      <c r="C88" s="288"/>
    </row>
    <row r="89" spans="1:3" ht="16.5" customHeight="1" x14ac:dyDescent="0.25">
      <c r="A89" s="600" t="s">
        <v>44</v>
      </c>
      <c r="B89" s="600"/>
      <c r="C89" s="600"/>
    </row>
    <row r="90" spans="1:3" s="414" customFormat="1" ht="16.5" customHeight="1" thickBot="1" x14ac:dyDescent="0.3">
      <c r="A90" s="602" t="s">
        <v>141</v>
      </c>
      <c r="B90" s="602"/>
      <c r="C90" s="123" t="str">
        <f>C2</f>
        <v>Forintban!</v>
      </c>
    </row>
    <row r="91" spans="1:3" ht="38.1" customHeight="1" thickBot="1" x14ac:dyDescent="0.3">
      <c r="A91" s="23" t="s">
        <v>65</v>
      </c>
      <c r="B91" s="24" t="s">
        <v>45</v>
      </c>
      <c r="C91" s="37" t="str">
        <f>+C3</f>
        <v>2018. évi előirányzat</v>
      </c>
    </row>
    <row r="92" spans="1:3" s="403" customFormat="1" ht="12" customHeight="1" thickBot="1" x14ac:dyDescent="0.25">
      <c r="A92" s="32"/>
      <c r="B92" s="33" t="s">
        <v>474</v>
      </c>
      <c r="C92" s="34" t="s">
        <v>475</v>
      </c>
    </row>
    <row r="93" spans="1:3" ht="12" customHeight="1" thickBot="1" x14ac:dyDescent="0.3">
      <c r="A93" s="22" t="s">
        <v>15</v>
      </c>
      <c r="B93" s="28" t="s">
        <v>418</v>
      </c>
      <c r="C93" s="280">
        <f>C94+C95+C96+C97+C98+C111</f>
        <v>0</v>
      </c>
    </row>
    <row r="94" spans="1:3" ht="12" customHeight="1" x14ac:dyDescent="0.25">
      <c r="A94" s="17" t="s">
        <v>92</v>
      </c>
      <c r="B94" s="10" t="s">
        <v>46</v>
      </c>
      <c r="C94" s="565" t="s">
        <v>568</v>
      </c>
    </row>
    <row r="95" spans="1:3" ht="12" customHeight="1" x14ac:dyDescent="0.25">
      <c r="A95" s="14" t="s">
        <v>93</v>
      </c>
      <c r="B95" s="8" t="s">
        <v>162</v>
      </c>
      <c r="C95" s="283"/>
    </row>
    <row r="96" spans="1:3" ht="12" customHeight="1" x14ac:dyDescent="0.25">
      <c r="A96" s="14" t="s">
        <v>94</v>
      </c>
      <c r="B96" s="8" t="s">
        <v>128</v>
      </c>
      <c r="C96" s="285"/>
    </row>
    <row r="97" spans="1:3" ht="12" customHeight="1" x14ac:dyDescent="0.25">
      <c r="A97" s="14" t="s">
        <v>95</v>
      </c>
      <c r="B97" s="11" t="s">
        <v>163</v>
      </c>
      <c r="C97" s="285"/>
    </row>
    <row r="98" spans="1:3" ht="12" customHeight="1" x14ac:dyDescent="0.25">
      <c r="A98" s="14" t="s">
        <v>106</v>
      </c>
      <c r="B98" s="19" t="s">
        <v>164</v>
      </c>
      <c r="C98" s="285"/>
    </row>
    <row r="99" spans="1:3" ht="12" customHeight="1" x14ac:dyDescent="0.25">
      <c r="A99" s="14" t="s">
        <v>96</v>
      </c>
      <c r="B99" s="8" t="s">
        <v>423</v>
      </c>
      <c r="C99" s="285"/>
    </row>
    <row r="100" spans="1:3" ht="12" customHeight="1" x14ac:dyDescent="0.25">
      <c r="A100" s="14" t="s">
        <v>97</v>
      </c>
      <c r="B100" s="128" t="s">
        <v>422</v>
      </c>
      <c r="C100" s="285"/>
    </row>
    <row r="101" spans="1:3" ht="12" customHeight="1" x14ac:dyDescent="0.25">
      <c r="A101" s="14" t="s">
        <v>107</v>
      </c>
      <c r="B101" s="128" t="s">
        <v>421</v>
      </c>
      <c r="C101" s="285"/>
    </row>
    <row r="102" spans="1:3" ht="12" customHeight="1" x14ac:dyDescent="0.25">
      <c r="A102" s="14" t="s">
        <v>108</v>
      </c>
      <c r="B102" s="126" t="s">
        <v>331</v>
      </c>
      <c r="C102" s="285"/>
    </row>
    <row r="103" spans="1:3" ht="12" customHeight="1" x14ac:dyDescent="0.25">
      <c r="A103" s="14" t="s">
        <v>109</v>
      </c>
      <c r="B103" s="127" t="s">
        <v>332</v>
      </c>
      <c r="C103" s="285"/>
    </row>
    <row r="104" spans="1:3" ht="12" customHeight="1" x14ac:dyDescent="0.25">
      <c r="A104" s="14" t="s">
        <v>110</v>
      </c>
      <c r="B104" s="127" t="s">
        <v>333</v>
      </c>
      <c r="C104" s="285"/>
    </row>
    <row r="105" spans="1:3" ht="12" customHeight="1" x14ac:dyDescent="0.25">
      <c r="A105" s="14" t="s">
        <v>112</v>
      </c>
      <c r="B105" s="126" t="s">
        <v>334</v>
      </c>
      <c r="C105" s="285"/>
    </row>
    <row r="106" spans="1:3" ht="12" customHeight="1" x14ac:dyDescent="0.25">
      <c r="A106" s="14" t="s">
        <v>165</v>
      </c>
      <c r="B106" s="126" t="s">
        <v>335</v>
      </c>
      <c r="C106" s="285"/>
    </row>
    <row r="107" spans="1:3" ht="12" customHeight="1" x14ac:dyDescent="0.25">
      <c r="A107" s="14" t="s">
        <v>329</v>
      </c>
      <c r="B107" s="127" t="s">
        <v>336</v>
      </c>
      <c r="C107" s="285"/>
    </row>
    <row r="108" spans="1:3" ht="12" customHeight="1" x14ac:dyDescent="0.25">
      <c r="A108" s="13" t="s">
        <v>330</v>
      </c>
      <c r="B108" s="128" t="s">
        <v>337</v>
      </c>
      <c r="C108" s="285"/>
    </row>
    <row r="109" spans="1:3" ht="12" customHeight="1" x14ac:dyDescent="0.25">
      <c r="A109" s="14" t="s">
        <v>419</v>
      </c>
      <c r="B109" s="128" t="s">
        <v>338</v>
      </c>
      <c r="C109" s="285"/>
    </row>
    <row r="110" spans="1:3" ht="12" customHeight="1" x14ac:dyDescent="0.25">
      <c r="A110" s="16" t="s">
        <v>420</v>
      </c>
      <c r="B110" s="128" t="s">
        <v>339</v>
      </c>
      <c r="C110" s="285"/>
    </row>
    <row r="111" spans="1:3" ht="12" customHeight="1" x14ac:dyDescent="0.25">
      <c r="A111" s="14" t="s">
        <v>424</v>
      </c>
      <c r="B111" s="11" t="s">
        <v>47</v>
      </c>
      <c r="C111" s="283"/>
    </row>
    <row r="112" spans="1:3" ht="12" customHeight="1" x14ac:dyDescent="0.25">
      <c r="A112" s="14" t="s">
        <v>425</v>
      </c>
      <c r="B112" s="8" t="s">
        <v>427</v>
      </c>
      <c r="C112" s="283"/>
    </row>
    <row r="113" spans="1:3" ht="12" customHeight="1" thickBot="1" x14ac:dyDescent="0.3">
      <c r="A113" s="18" t="s">
        <v>426</v>
      </c>
      <c r="B113" s="475" t="s">
        <v>428</v>
      </c>
      <c r="C113" s="289"/>
    </row>
    <row r="114" spans="1:3" ht="12" customHeight="1" thickBot="1" x14ac:dyDescent="0.3">
      <c r="A114" s="472" t="s">
        <v>16</v>
      </c>
      <c r="B114" s="473" t="s">
        <v>340</v>
      </c>
      <c r="C114" s="474">
        <f>+C115+C117+C119</f>
        <v>0</v>
      </c>
    </row>
    <row r="115" spans="1:3" ht="12" customHeight="1" x14ac:dyDescent="0.25">
      <c r="A115" s="15" t="s">
        <v>98</v>
      </c>
      <c r="B115" s="8" t="s">
        <v>209</v>
      </c>
      <c r="C115" s="284"/>
    </row>
    <row r="116" spans="1:3" ht="12" customHeight="1" x14ac:dyDescent="0.25">
      <c r="A116" s="15" t="s">
        <v>99</v>
      </c>
      <c r="B116" s="12" t="s">
        <v>344</v>
      </c>
      <c r="C116" s="284"/>
    </row>
    <row r="117" spans="1:3" ht="12" customHeight="1" x14ac:dyDescent="0.25">
      <c r="A117" s="15" t="s">
        <v>100</v>
      </c>
      <c r="B117" s="12" t="s">
        <v>166</v>
      </c>
      <c r="C117" s="283"/>
    </row>
    <row r="118" spans="1:3" ht="12" customHeight="1" x14ac:dyDescent="0.25">
      <c r="A118" s="15" t="s">
        <v>101</v>
      </c>
      <c r="B118" s="12" t="s">
        <v>345</v>
      </c>
      <c r="C118" s="249"/>
    </row>
    <row r="119" spans="1:3" ht="12" customHeight="1" x14ac:dyDescent="0.25">
      <c r="A119" s="15" t="s">
        <v>102</v>
      </c>
      <c r="B119" s="278" t="s">
        <v>557</v>
      </c>
      <c r="C119" s="249"/>
    </row>
    <row r="120" spans="1:3" ht="12" customHeight="1" x14ac:dyDescent="0.25">
      <c r="A120" s="15" t="s">
        <v>111</v>
      </c>
      <c r="B120" s="277" t="s">
        <v>409</v>
      </c>
      <c r="C120" s="249"/>
    </row>
    <row r="121" spans="1:3" ht="12" customHeight="1" x14ac:dyDescent="0.25">
      <c r="A121" s="15" t="s">
        <v>113</v>
      </c>
      <c r="B121" s="401" t="s">
        <v>350</v>
      </c>
      <c r="C121" s="249"/>
    </row>
    <row r="122" spans="1:3" x14ac:dyDescent="0.25">
      <c r="A122" s="15" t="s">
        <v>167</v>
      </c>
      <c r="B122" s="127" t="s">
        <v>333</v>
      </c>
      <c r="C122" s="249"/>
    </row>
    <row r="123" spans="1:3" ht="12" customHeight="1" x14ac:dyDescent="0.25">
      <c r="A123" s="15" t="s">
        <v>168</v>
      </c>
      <c r="B123" s="127" t="s">
        <v>349</v>
      </c>
      <c r="C123" s="249"/>
    </row>
    <row r="124" spans="1:3" ht="12" customHeight="1" x14ac:dyDescent="0.25">
      <c r="A124" s="15" t="s">
        <v>169</v>
      </c>
      <c r="B124" s="127" t="s">
        <v>348</v>
      </c>
      <c r="C124" s="249"/>
    </row>
    <row r="125" spans="1:3" ht="12" customHeight="1" x14ac:dyDescent="0.25">
      <c r="A125" s="15" t="s">
        <v>341</v>
      </c>
      <c r="B125" s="127" t="s">
        <v>336</v>
      </c>
      <c r="C125" s="249"/>
    </row>
    <row r="126" spans="1:3" ht="12" customHeight="1" x14ac:dyDescent="0.25">
      <c r="A126" s="15" t="s">
        <v>342</v>
      </c>
      <c r="B126" s="127" t="s">
        <v>347</v>
      </c>
      <c r="C126" s="249"/>
    </row>
    <row r="127" spans="1:3" ht="16.5" thickBot="1" x14ac:dyDescent="0.3">
      <c r="A127" s="13" t="s">
        <v>343</v>
      </c>
      <c r="B127" s="127" t="s">
        <v>346</v>
      </c>
      <c r="C127" s="251"/>
    </row>
    <row r="128" spans="1:3" ht="12" customHeight="1" thickBot="1" x14ac:dyDescent="0.3">
      <c r="A128" s="20" t="s">
        <v>17</v>
      </c>
      <c r="B128" s="111" t="s">
        <v>429</v>
      </c>
      <c r="C128" s="281">
        <f>+C93+C114</f>
        <v>0</v>
      </c>
    </row>
    <row r="129" spans="1:3" ht="12" customHeight="1" thickBot="1" x14ac:dyDescent="0.3">
      <c r="A129" s="20" t="s">
        <v>18</v>
      </c>
      <c r="B129" s="111" t="s">
        <v>430</v>
      </c>
      <c r="C129" s="281">
        <f>+C130+C131+C132</f>
        <v>0</v>
      </c>
    </row>
    <row r="130" spans="1:3" ht="12" customHeight="1" x14ac:dyDescent="0.25">
      <c r="A130" s="15" t="s">
        <v>248</v>
      </c>
      <c r="B130" s="12" t="s">
        <v>437</v>
      </c>
      <c r="C130" s="249"/>
    </row>
    <row r="131" spans="1:3" ht="12" customHeight="1" x14ac:dyDescent="0.25">
      <c r="A131" s="15" t="s">
        <v>249</v>
      </c>
      <c r="B131" s="12" t="s">
        <v>438</v>
      </c>
      <c r="C131" s="249"/>
    </row>
    <row r="132" spans="1:3" ht="12" customHeight="1" thickBot="1" x14ac:dyDescent="0.3">
      <c r="A132" s="13" t="s">
        <v>250</v>
      </c>
      <c r="B132" s="12" t="s">
        <v>439</v>
      </c>
      <c r="C132" s="249"/>
    </row>
    <row r="133" spans="1:3" ht="12" customHeight="1" thickBot="1" x14ac:dyDescent="0.3">
      <c r="A133" s="20" t="s">
        <v>19</v>
      </c>
      <c r="B133" s="111" t="s">
        <v>431</v>
      </c>
      <c r="C133" s="281">
        <f>SUM(C134:C139)</f>
        <v>0</v>
      </c>
    </row>
    <row r="134" spans="1:3" ht="12" customHeight="1" x14ac:dyDescent="0.25">
      <c r="A134" s="15" t="s">
        <v>85</v>
      </c>
      <c r="B134" s="9" t="s">
        <v>440</v>
      </c>
      <c r="C134" s="249"/>
    </row>
    <row r="135" spans="1:3" ht="12" customHeight="1" x14ac:dyDescent="0.25">
      <c r="A135" s="15" t="s">
        <v>86</v>
      </c>
      <c r="B135" s="9" t="s">
        <v>432</v>
      </c>
      <c r="C135" s="249"/>
    </row>
    <row r="136" spans="1:3" ht="12" customHeight="1" x14ac:dyDescent="0.25">
      <c r="A136" s="15" t="s">
        <v>87</v>
      </c>
      <c r="B136" s="9" t="s">
        <v>433</v>
      </c>
      <c r="C136" s="249"/>
    </row>
    <row r="137" spans="1:3" ht="12" customHeight="1" x14ac:dyDescent="0.25">
      <c r="A137" s="15" t="s">
        <v>154</v>
      </c>
      <c r="B137" s="9" t="s">
        <v>434</v>
      </c>
      <c r="C137" s="249"/>
    </row>
    <row r="138" spans="1:3" ht="12" customHeight="1" x14ac:dyDescent="0.25">
      <c r="A138" s="15" t="s">
        <v>155</v>
      </c>
      <c r="B138" s="9" t="s">
        <v>435</v>
      </c>
      <c r="C138" s="249"/>
    </row>
    <row r="139" spans="1:3" ht="12" customHeight="1" thickBot="1" x14ac:dyDescent="0.3">
      <c r="A139" s="13" t="s">
        <v>156</v>
      </c>
      <c r="B139" s="9" t="s">
        <v>436</v>
      </c>
      <c r="C139" s="249"/>
    </row>
    <row r="140" spans="1:3" ht="12" customHeight="1" thickBot="1" x14ac:dyDescent="0.3">
      <c r="A140" s="20" t="s">
        <v>20</v>
      </c>
      <c r="B140" s="111" t="s">
        <v>444</v>
      </c>
      <c r="C140" s="287">
        <f>+C141+C142+C143+C144</f>
        <v>0</v>
      </c>
    </row>
    <row r="141" spans="1:3" ht="12" customHeight="1" x14ac:dyDescent="0.25">
      <c r="A141" s="15" t="s">
        <v>88</v>
      </c>
      <c r="B141" s="9" t="s">
        <v>351</v>
      </c>
      <c r="C141" s="249"/>
    </row>
    <row r="142" spans="1:3" ht="12" customHeight="1" x14ac:dyDescent="0.25">
      <c r="A142" s="15" t="s">
        <v>89</v>
      </c>
      <c r="B142" s="9" t="s">
        <v>352</v>
      </c>
      <c r="C142" s="249"/>
    </row>
    <row r="143" spans="1:3" ht="12" customHeight="1" x14ac:dyDescent="0.25">
      <c r="A143" s="15" t="s">
        <v>268</v>
      </c>
      <c r="B143" s="9" t="s">
        <v>445</v>
      </c>
      <c r="C143" s="249"/>
    </row>
    <row r="144" spans="1:3" ht="12" customHeight="1" thickBot="1" x14ac:dyDescent="0.3">
      <c r="A144" s="13" t="s">
        <v>269</v>
      </c>
      <c r="B144" s="7" t="s">
        <v>371</v>
      </c>
      <c r="C144" s="249"/>
    </row>
    <row r="145" spans="1:9" ht="12" customHeight="1" thickBot="1" x14ac:dyDescent="0.3">
      <c r="A145" s="20" t="s">
        <v>21</v>
      </c>
      <c r="B145" s="111" t="s">
        <v>446</v>
      </c>
      <c r="C145" s="290">
        <f>SUM(C146:C150)</f>
        <v>0</v>
      </c>
    </row>
    <row r="146" spans="1:9" ht="12" customHeight="1" x14ac:dyDescent="0.25">
      <c r="A146" s="15" t="s">
        <v>90</v>
      </c>
      <c r="B146" s="9" t="s">
        <v>441</v>
      </c>
      <c r="C146" s="249"/>
    </row>
    <row r="147" spans="1:9" ht="12" customHeight="1" x14ac:dyDescent="0.25">
      <c r="A147" s="15" t="s">
        <v>91</v>
      </c>
      <c r="B147" s="9" t="s">
        <v>448</v>
      </c>
      <c r="C147" s="249"/>
    </row>
    <row r="148" spans="1:9" ht="12" customHeight="1" x14ac:dyDescent="0.25">
      <c r="A148" s="15" t="s">
        <v>280</v>
      </c>
      <c r="B148" s="9" t="s">
        <v>443</v>
      </c>
      <c r="C148" s="249"/>
    </row>
    <row r="149" spans="1:9" ht="12" customHeight="1" x14ac:dyDescent="0.25">
      <c r="A149" s="15" t="s">
        <v>281</v>
      </c>
      <c r="B149" s="9" t="s">
        <v>449</v>
      </c>
      <c r="C149" s="249"/>
    </row>
    <row r="150" spans="1:9" ht="12" customHeight="1" thickBot="1" x14ac:dyDescent="0.3">
      <c r="A150" s="15" t="s">
        <v>447</v>
      </c>
      <c r="B150" s="9" t="s">
        <v>450</v>
      </c>
      <c r="C150" s="249"/>
    </row>
    <row r="151" spans="1:9" ht="12" customHeight="1" thickBot="1" x14ac:dyDescent="0.3">
      <c r="A151" s="20" t="s">
        <v>22</v>
      </c>
      <c r="B151" s="111" t="s">
        <v>451</v>
      </c>
      <c r="C151" s="476"/>
    </row>
    <row r="152" spans="1:9" ht="12" customHeight="1" thickBot="1" x14ac:dyDescent="0.3">
      <c r="A152" s="20" t="s">
        <v>23</v>
      </c>
      <c r="B152" s="111" t="s">
        <v>452</v>
      </c>
      <c r="C152" s="476"/>
    </row>
    <row r="153" spans="1:9" ht="15" customHeight="1" thickBot="1" x14ac:dyDescent="0.3">
      <c r="A153" s="20" t="s">
        <v>24</v>
      </c>
      <c r="B153" s="111" t="s">
        <v>454</v>
      </c>
      <c r="C153" s="415">
        <f>+C129+C133+C140+C145+C151+C152</f>
        <v>0</v>
      </c>
      <c r="F153" s="416"/>
      <c r="G153" s="417"/>
      <c r="H153" s="417"/>
      <c r="I153" s="417"/>
    </row>
    <row r="154" spans="1:9" s="404" customFormat="1" ht="12.95" customHeight="1" thickBot="1" x14ac:dyDescent="0.25">
      <c r="A154" s="279" t="s">
        <v>25</v>
      </c>
      <c r="B154" s="368" t="s">
        <v>453</v>
      </c>
      <c r="C154" s="415">
        <f>+C128+C153</f>
        <v>0</v>
      </c>
    </row>
    <row r="155" spans="1:9" ht="7.5" customHeight="1" x14ac:dyDescent="0.25"/>
    <row r="156" spans="1:9" x14ac:dyDescent="0.25">
      <c r="A156" s="603" t="s">
        <v>353</v>
      </c>
      <c r="B156" s="603"/>
      <c r="C156" s="603"/>
    </row>
    <row r="157" spans="1:9" ht="15" customHeight="1" thickBot="1" x14ac:dyDescent="0.3">
      <c r="A157" s="601" t="s">
        <v>142</v>
      </c>
      <c r="B157" s="601"/>
      <c r="C157" s="291" t="str">
        <f>C90</f>
        <v>Forintban!</v>
      </c>
    </row>
    <row r="158" spans="1:9" ht="13.5" customHeight="1" thickBot="1" x14ac:dyDescent="0.3">
      <c r="A158" s="20">
        <v>1</v>
      </c>
      <c r="B158" s="27" t="s">
        <v>455</v>
      </c>
      <c r="C158" s="281">
        <f>+C62-C128</f>
        <v>0</v>
      </c>
      <c r="D158" s="418"/>
    </row>
    <row r="159" spans="1:9" ht="27.75" customHeight="1" thickBot="1" x14ac:dyDescent="0.3">
      <c r="A159" s="20" t="s">
        <v>16</v>
      </c>
      <c r="B159" s="27" t="s">
        <v>461</v>
      </c>
      <c r="C159" s="281">
        <f>+C86-C153</f>
        <v>0</v>
      </c>
    </row>
  </sheetData>
  <mergeCells count="6">
    <mergeCell ref="A1:C1"/>
    <mergeCell ref="A2:B2"/>
    <mergeCell ref="A89:C89"/>
    <mergeCell ref="A90:B90"/>
    <mergeCell ref="A156:C156"/>
    <mergeCell ref="A157:B157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.......................Önkormányzat
2018. ÉVI KÖLTSÉGVETÉS
ÁLLAMIGAZGATÁSI FELADATAINAK MÉRLEGE
&amp;R&amp;"Times New Roman CE,Félkövér dőlt"&amp;11 1.4. melléklet a ........./2018. (.......) önkormányzati rendelethez</oddHeader>
  </headerFooter>
  <rowBreaks count="1" manualBreakCount="1">
    <brk id="88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CE212-6874-4EA9-AA60-856EFEB3EE56}">
  <sheetPr>
    <tabColor rgb="FF92D050"/>
  </sheetPr>
  <dimension ref="A1:F33"/>
  <sheetViews>
    <sheetView view="pageLayout" zoomScaleNormal="145" zoomScaleSheetLayoutView="100" workbookViewId="0">
      <selection activeCell="C11" sqref="C11"/>
    </sheetView>
  </sheetViews>
  <sheetFormatPr defaultRowHeight="12.75" x14ac:dyDescent="0.2"/>
  <cols>
    <col min="1" max="1" width="6.83203125" style="51" customWidth="1"/>
    <col min="2" max="2" width="55.1640625" style="173" customWidth="1"/>
    <col min="3" max="3" width="16.33203125" style="51" customWidth="1"/>
    <col min="4" max="4" width="55.1640625" style="51" customWidth="1"/>
    <col min="5" max="5" width="16.33203125" style="51" customWidth="1"/>
    <col min="6" max="6" width="4.83203125" style="51" customWidth="1"/>
    <col min="7" max="16384" width="9.33203125" style="51"/>
  </cols>
  <sheetData>
    <row r="1" spans="1:6" ht="39.75" customHeight="1" x14ac:dyDescent="0.2">
      <c r="B1" s="303" t="s">
        <v>146</v>
      </c>
      <c r="C1" s="304"/>
      <c r="D1" s="304"/>
      <c r="E1" s="304"/>
      <c r="F1" s="606" t="str">
        <f>+CONCATENATE("2.1. melléklet a ………../",LEFT(ÖSSZEFÜGGÉSEK!A5,4),". (……….) önkormányzati rendelethez")</f>
        <v>2.1. melléklet a ………../2018. (……….) önkormányzati rendelethez</v>
      </c>
    </row>
    <row r="2" spans="1:6" ht="14.25" thickBot="1" x14ac:dyDescent="0.25">
      <c r="E2" s="305" t="str">
        <f>'1.4.sz.mell.'!C2</f>
        <v>Forintban!</v>
      </c>
      <c r="F2" s="606"/>
    </row>
    <row r="3" spans="1:6" ht="18" customHeight="1" thickBot="1" x14ac:dyDescent="0.25">
      <c r="A3" s="604" t="s">
        <v>65</v>
      </c>
      <c r="B3" s="306" t="s">
        <v>52</v>
      </c>
      <c r="C3" s="307"/>
      <c r="D3" s="306" t="s">
        <v>53</v>
      </c>
      <c r="E3" s="308"/>
      <c r="F3" s="606"/>
    </row>
    <row r="4" spans="1:6" s="309" customFormat="1" ht="35.25" customHeight="1" thickBot="1" x14ac:dyDescent="0.25">
      <c r="A4" s="605"/>
      <c r="B4" s="174" t="s">
        <v>57</v>
      </c>
      <c r="C4" s="175" t="str">
        <f>+'1.1.sz.mell.'!C3</f>
        <v>2018. évi előirányzat</v>
      </c>
      <c r="D4" s="174" t="s">
        <v>57</v>
      </c>
      <c r="E4" s="48" t="str">
        <f>+C4</f>
        <v>2018. évi előirányzat</v>
      </c>
      <c r="F4" s="606"/>
    </row>
    <row r="5" spans="1:6" s="314" customFormat="1" ht="12" customHeight="1" thickBot="1" x14ac:dyDescent="0.25">
      <c r="A5" s="310"/>
      <c r="B5" s="311" t="s">
        <v>474</v>
      </c>
      <c r="C5" s="312" t="s">
        <v>475</v>
      </c>
      <c r="D5" s="311" t="s">
        <v>476</v>
      </c>
      <c r="E5" s="313" t="s">
        <v>478</v>
      </c>
      <c r="F5" s="606"/>
    </row>
    <row r="6" spans="1:6" ht="12.95" customHeight="1" x14ac:dyDescent="0.2">
      <c r="A6" s="315" t="s">
        <v>15</v>
      </c>
      <c r="B6" s="316" t="s">
        <v>354</v>
      </c>
      <c r="C6" s="292">
        <v>109212674</v>
      </c>
      <c r="D6" s="316" t="s">
        <v>58</v>
      </c>
      <c r="E6" s="298">
        <v>129827432</v>
      </c>
      <c r="F6" s="606"/>
    </row>
    <row r="7" spans="1:6" ht="12.95" customHeight="1" x14ac:dyDescent="0.2">
      <c r="A7" s="317" t="s">
        <v>16</v>
      </c>
      <c r="B7" s="318" t="s">
        <v>355</v>
      </c>
      <c r="C7" s="293">
        <v>14608139</v>
      </c>
      <c r="D7" s="318" t="s">
        <v>162</v>
      </c>
      <c r="E7" s="299">
        <v>26955245</v>
      </c>
      <c r="F7" s="606"/>
    </row>
    <row r="8" spans="1:6" ht="12.95" customHeight="1" x14ac:dyDescent="0.2">
      <c r="A8" s="317" t="s">
        <v>17</v>
      </c>
      <c r="B8" s="318" t="s">
        <v>376</v>
      </c>
      <c r="C8" s="293"/>
      <c r="D8" s="318" t="s">
        <v>214</v>
      </c>
      <c r="E8" s="299">
        <v>128430894</v>
      </c>
      <c r="F8" s="606"/>
    </row>
    <row r="9" spans="1:6" ht="12.95" customHeight="1" x14ac:dyDescent="0.2">
      <c r="A9" s="317" t="s">
        <v>18</v>
      </c>
      <c r="B9" s="318" t="s">
        <v>153</v>
      </c>
      <c r="C9" s="293">
        <v>171790000</v>
      </c>
      <c r="D9" s="318" t="s">
        <v>163</v>
      </c>
      <c r="E9" s="299">
        <v>10180000</v>
      </c>
      <c r="F9" s="606"/>
    </row>
    <row r="10" spans="1:6" ht="12.95" customHeight="1" x14ac:dyDescent="0.2">
      <c r="A10" s="317" t="s">
        <v>19</v>
      </c>
      <c r="B10" s="319" t="s">
        <v>402</v>
      </c>
      <c r="C10" s="293">
        <v>30903426</v>
      </c>
      <c r="D10" s="318" t="s">
        <v>164</v>
      </c>
      <c r="E10" s="299">
        <v>37010615</v>
      </c>
      <c r="F10" s="606"/>
    </row>
    <row r="11" spans="1:6" ht="12.95" customHeight="1" x14ac:dyDescent="0.2">
      <c r="A11" s="317" t="s">
        <v>20</v>
      </c>
      <c r="B11" s="318" t="s">
        <v>356</v>
      </c>
      <c r="C11" s="294"/>
      <c r="D11" s="318" t="s">
        <v>47</v>
      </c>
      <c r="E11" s="299">
        <v>2500000</v>
      </c>
      <c r="F11" s="606"/>
    </row>
    <row r="12" spans="1:6" ht="12.95" customHeight="1" x14ac:dyDescent="0.2">
      <c r="A12" s="317" t="s">
        <v>21</v>
      </c>
      <c r="B12" s="318" t="s">
        <v>462</v>
      </c>
      <c r="C12" s="293"/>
      <c r="D12" s="43"/>
      <c r="E12" s="299"/>
      <c r="F12" s="606"/>
    </row>
    <row r="13" spans="1:6" ht="12.95" customHeight="1" x14ac:dyDescent="0.2">
      <c r="A13" s="317" t="s">
        <v>22</v>
      </c>
      <c r="B13" s="43"/>
      <c r="C13" s="293"/>
      <c r="D13" s="43"/>
      <c r="E13" s="299"/>
      <c r="F13" s="606"/>
    </row>
    <row r="14" spans="1:6" ht="12.95" customHeight="1" x14ac:dyDescent="0.2">
      <c r="A14" s="317" t="s">
        <v>23</v>
      </c>
      <c r="B14" s="419"/>
      <c r="C14" s="294"/>
      <c r="D14" s="43"/>
      <c r="E14" s="299"/>
      <c r="F14" s="606"/>
    </row>
    <row r="15" spans="1:6" ht="12.95" customHeight="1" x14ac:dyDescent="0.2">
      <c r="A15" s="317" t="s">
        <v>24</v>
      </c>
      <c r="B15" s="43"/>
      <c r="C15" s="293"/>
      <c r="D15" s="43"/>
      <c r="E15" s="299"/>
      <c r="F15" s="606"/>
    </row>
    <row r="16" spans="1:6" ht="12.95" customHeight="1" x14ac:dyDescent="0.2">
      <c r="A16" s="317" t="s">
        <v>25</v>
      </c>
      <c r="B16" s="43"/>
      <c r="C16" s="293"/>
      <c r="D16" s="43"/>
      <c r="E16" s="299"/>
      <c r="F16" s="606"/>
    </row>
    <row r="17" spans="1:6" ht="12.95" customHeight="1" thickBot="1" x14ac:dyDescent="0.25">
      <c r="A17" s="317" t="s">
        <v>26</v>
      </c>
      <c r="B17" s="53"/>
      <c r="C17" s="295"/>
      <c r="D17" s="43"/>
      <c r="E17" s="300"/>
      <c r="F17" s="606"/>
    </row>
    <row r="18" spans="1:6" ht="15.95" customHeight="1" thickBot="1" x14ac:dyDescent="0.25">
      <c r="A18" s="320" t="s">
        <v>27</v>
      </c>
      <c r="B18" s="113" t="s">
        <v>463</v>
      </c>
      <c r="C18" s="296">
        <f>SUM(C6:C17)</f>
        <v>326514239</v>
      </c>
      <c r="D18" s="113" t="s">
        <v>362</v>
      </c>
      <c r="E18" s="301">
        <f>SUM(E6:E17)</f>
        <v>334904186</v>
      </c>
      <c r="F18" s="606"/>
    </row>
    <row r="19" spans="1:6" ht="12.95" customHeight="1" x14ac:dyDescent="0.2">
      <c r="A19" s="321" t="s">
        <v>28</v>
      </c>
      <c r="B19" s="322" t="s">
        <v>359</v>
      </c>
      <c r="C19" s="478">
        <f>+C20+C21+C22+C23</f>
        <v>193841945</v>
      </c>
      <c r="D19" s="323" t="s">
        <v>170</v>
      </c>
      <c r="E19" s="302"/>
      <c r="F19" s="606"/>
    </row>
    <row r="20" spans="1:6" ht="12.95" customHeight="1" x14ac:dyDescent="0.2">
      <c r="A20" s="324" t="s">
        <v>29</v>
      </c>
      <c r="B20" s="323" t="s">
        <v>207</v>
      </c>
      <c r="C20" s="72">
        <v>193841945</v>
      </c>
      <c r="D20" s="323" t="s">
        <v>361</v>
      </c>
      <c r="E20" s="73"/>
      <c r="F20" s="606"/>
    </row>
    <row r="21" spans="1:6" ht="12.95" customHeight="1" x14ac:dyDescent="0.2">
      <c r="A21" s="324" t="s">
        <v>30</v>
      </c>
      <c r="B21" s="323" t="s">
        <v>208</v>
      </c>
      <c r="C21" s="72"/>
      <c r="D21" s="323" t="s">
        <v>144</v>
      </c>
      <c r="E21" s="73"/>
      <c r="F21" s="606"/>
    </row>
    <row r="22" spans="1:6" ht="12.95" customHeight="1" x14ac:dyDescent="0.2">
      <c r="A22" s="324" t="s">
        <v>31</v>
      </c>
      <c r="B22" s="323" t="s">
        <v>212</v>
      </c>
      <c r="C22" s="72"/>
      <c r="D22" s="323" t="s">
        <v>145</v>
      </c>
      <c r="E22" s="73"/>
      <c r="F22" s="606"/>
    </row>
    <row r="23" spans="1:6" ht="12.95" customHeight="1" x14ac:dyDescent="0.2">
      <c r="A23" s="324" t="s">
        <v>32</v>
      </c>
      <c r="B23" s="323" t="s">
        <v>213</v>
      </c>
      <c r="C23" s="72"/>
      <c r="D23" s="322" t="s">
        <v>215</v>
      </c>
      <c r="E23" s="73"/>
      <c r="F23" s="606"/>
    </row>
    <row r="24" spans="1:6" ht="12.95" customHeight="1" x14ac:dyDescent="0.2">
      <c r="A24" s="324" t="s">
        <v>33</v>
      </c>
      <c r="B24" s="323" t="s">
        <v>360</v>
      </c>
      <c r="C24" s="325">
        <f>+C25+C26</f>
        <v>0</v>
      </c>
      <c r="D24" s="323" t="s">
        <v>171</v>
      </c>
      <c r="E24" s="73"/>
      <c r="F24" s="606"/>
    </row>
    <row r="25" spans="1:6" ht="12.95" customHeight="1" x14ac:dyDescent="0.2">
      <c r="A25" s="321" t="s">
        <v>34</v>
      </c>
      <c r="B25" s="322" t="s">
        <v>357</v>
      </c>
      <c r="C25" s="297"/>
      <c r="D25" s="316" t="s">
        <v>445</v>
      </c>
      <c r="E25" s="302"/>
      <c r="F25" s="606"/>
    </row>
    <row r="26" spans="1:6" ht="12.95" customHeight="1" x14ac:dyDescent="0.2">
      <c r="A26" s="324" t="s">
        <v>35</v>
      </c>
      <c r="B26" s="323" t="s">
        <v>358</v>
      </c>
      <c r="C26" s="72"/>
      <c r="D26" s="318" t="s">
        <v>451</v>
      </c>
      <c r="E26" s="73"/>
      <c r="F26" s="606"/>
    </row>
    <row r="27" spans="1:6" ht="12.95" customHeight="1" x14ac:dyDescent="0.2">
      <c r="A27" s="317" t="s">
        <v>36</v>
      </c>
      <c r="B27" s="323" t="s">
        <v>456</v>
      </c>
      <c r="C27" s="72"/>
      <c r="D27" s="318" t="s">
        <v>452</v>
      </c>
      <c r="E27" s="73"/>
      <c r="F27" s="606"/>
    </row>
    <row r="28" spans="1:6" ht="12.95" customHeight="1" thickBot="1" x14ac:dyDescent="0.25">
      <c r="A28" s="382" t="s">
        <v>37</v>
      </c>
      <c r="B28" s="322" t="s">
        <v>315</v>
      </c>
      <c r="C28" s="297"/>
      <c r="D28" s="421"/>
      <c r="E28" s="302"/>
      <c r="F28" s="606"/>
    </row>
    <row r="29" spans="1:6" ht="15.95" customHeight="1" thickBot="1" x14ac:dyDescent="0.25">
      <c r="A29" s="320" t="s">
        <v>38</v>
      </c>
      <c r="B29" s="113" t="s">
        <v>464</v>
      </c>
      <c r="C29" s="296">
        <f>+C19+C24+C27+C28</f>
        <v>193841945</v>
      </c>
      <c r="D29" s="113" t="s">
        <v>466</v>
      </c>
      <c r="E29" s="301">
        <f>SUM(E19:E28)</f>
        <v>0</v>
      </c>
      <c r="F29" s="606"/>
    </row>
    <row r="30" spans="1:6" ht="13.5" thickBot="1" x14ac:dyDescent="0.25">
      <c r="A30" s="320" t="s">
        <v>39</v>
      </c>
      <c r="B30" s="326" t="s">
        <v>465</v>
      </c>
      <c r="C30" s="327">
        <f>+C18+C29</f>
        <v>520356184</v>
      </c>
      <c r="D30" s="326" t="s">
        <v>467</v>
      </c>
      <c r="E30" s="327">
        <f>+E18+E29</f>
        <v>334904186</v>
      </c>
      <c r="F30" s="606"/>
    </row>
    <row r="31" spans="1:6" ht="13.5" thickBot="1" x14ac:dyDescent="0.25">
      <c r="A31" s="320" t="s">
        <v>40</v>
      </c>
      <c r="B31" s="326" t="s">
        <v>148</v>
      </c>
      <c r="C31" s="327">
        <f>IF(C18-E18&lt;0,E18-C18,"-")</f>
        <v>8389947</v>
      </c>
      <c r="D31" s="326" t="s">
        <v>149</v>
      </c>
      <c r="E31" s="327" t="str">
        <f>IF(C18-E18&gt;0,C18-E18,"-")</f>
        <v>-</v>
      </c>
      <c r="F31" s="606"/>
    </row>
    <row r="32" spans="1:6" ht="13.5" thickBot="1" x14ac:dyDescent="0.25">
      <c r="A32" s="320" t="s">
        <v>41</v>
      </c>
      <c r="B32" s="326" t="s">
        <v>548</v>
      </c>
      <c r="C32" s="327" t="str">
        <f>IF(C30-E30&lt;0,E30-C30,"-")</f>
        <v>-</v>
      </c>
      <c r="D32" s="326" t="s">
        <v>549</v>
      </c>
      <c r="E32" s="327">
        <f>IF(C30-E30&gt;0,C30-E30,"-")</f>
        <v>185451998</v>
      </c>
      <c r="F32" s="606"/>
    </row>
    <row r="33" spans="2:4" ht="18.75" x14ac:dyDescent="0.2">
      <c r="B33" s="607"/>
      <c r="C33" s="607"/>
      <c r="D33" s="607"/>
    </row>
  </sheetData>
  <sheetProtection sheet="1"/>
  <mergeCells count="3">
    <mergeCell ref="A3:A4"/>
    <mergeCell ref="F1:F32"/>
    <mergeCell ref="B33:D33"/>
  </mergeCells>
  <phoneticPr fontId="0" type="noConversion"/>
  <printOptions horizontalCentered="1"/>
  <pageMargins left="0.33" right="0.48" top="0.9055118110236221" bottom="0.5" header="0.6692913385826772" footer="0.28000000000000003"/>
  <pageSetup paperSize="9" orientation="landscape" verticalDpi="300" r:id="rId1"/>
  <headerFooter alignWithMargins="0">
    <oddHeader xml:space="preserve">&amp;R&amp;"Times New Roman CE,Félkövér dőlt"&amp;11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68EE5-ACB6-4737-B1BA-0A2A49EB860F}">
  <sheetPr>
    <tabColor rgb="FF92D050"/>
  </sheetPr>
  <dimension ref="A1:F33"/>
  <sheetViews>
    <sheetView view="pageLayout" zoomScaleNormal="160" zoomScaleSheetLayoutView="115" workbookViewId="0">
      <selection activeCell="E13" sqref="E13"/>
    </sheetView>
  </sheetViews>
  <sheetFormatPr defaultRowHeight="12.75" x14ac:dyDescent="0.2"/>
  <cols>
    <col min="1" max="1" width="6.83203125" style="51" customWidth="1"/>
    <col min="2" max="2" width="55.1640625" style="173" customWidth="1"/>
    <col min="3" max="3" width="16.33203125" style="51" customWidth="1"/>
    <col min="4" max="4" width="55.1640625" style="51" customWidth="1"/>
    <col min="5" max="5" width="16.33203125" style="51" customWidth="1"/>
    <col min="6" max="6" width="4.83203125" style="51" customWidth="1"/>
    <col min="7" max="16384" width="9.33203125" style="51"/>
  </cols>
  <sheetData>
    <row r="1" spans="1:6" ht="31.5" x14ac:dyDescent="0.2">
      <c r="B1" s="303" t="s">
        <v>147</v>
      </c>
      <c r="C1" s="304"/>
      <c r="D1" s="304"/>
      <c r="E1" s="304"/>
      <c r="F1" s="606" t="str">
        <f>+CONCATENATE("2.2. melléklet a ………../",LEFT(ÖSSZEFÜGGÉSEK!A5,4),". (……….) önkormányzati rendelethez")</f>
        <v>2.2. melléklet a ………../2018. (……….) önkormányzati rendelethez</v>
      </c>
    </row>
    <row r="2" spans="1:6" ht="14.25" thickBot="1" x14ac:dyDescent="0.25">
      <c r="E2" s="305" t="str">
        <f>'2.1.sz.mell  '!E2</f>
        <v>Forintban!</v>
      </c>
      <c r="F2" s="606"/>
    </row>
    <row r="3" spans="1:6" ht="13.5" thickBot="1" x14ac:dyDescent="0.25">
      <c r="A3" s="608" t="s">
        <v>65</v>
      </c>
      <c r="B3" s="306" t="s">
        <v>52</v>
      </c>
      <c r="C3" s="307"/>
      <c r="D3" s="306" t="s">
        <v>53</v>
      </c>
      <c r="E3" s="308"/>
      <c r="F3" s="606"/>
    </row>
    <row r="4" spans="1:6" s="309" customFormat="1" ht="24.75" thickBot="1" x14ac:dyDescent="0.25">
      <c r="A4" s="609"/>
      <c r="B4" s="174" t="s">
        <v>57</v>
      </c>
      <c r="C4" s="175" t="str">
        <f>+'2.1.sz.mell  '!C4</f>
        <v>2018. évi előirányzat</v>
      </c>
      <c r="D4" s="174" t="s">
        <v>57</v>
      </c>
      <c r="E4" s="48" t="str">
        <f>+'2.1.sz.mell  '!C4</f>
        <v>2018. évi előirányzat</v>
      </c>
      <c r="F4" s="606"/>
    </row>
    <row r="5" spans="1:6" s="309" customFormat="1" ht="13.5" thickBot="1" x14ac:dyDescent="0.25">
      <c r="A5" s="310"/>
      <c r="B5" s="311" t="s">
        <v>474</v>
      </c>
      <c r="C5" s="312" t="s">
        <v>475</v>
      </c>
      <c r="D5" s="311" t="s">
        <v>476</v>
      </c>
      <c r="E5" s="313" t="s">
        <v>478</v>
      </c>
      <c r="F5" s="606"/>
    </row>
    <row r="6" spans="1:6" ht="12.95" customHeight="1" x14ac:dyDescent="0.2">
      <c r="A6" s="315" t="s">
        <v>15</v>
      </c>
      <c r="B6" s="316" t="s">
        <v>363</v>
      </c>
      <c r="C6" s="292">
        <v>300655070</v>
      </c>
      <c r="D6" s="316" t="s">
        <v>209</v>
      </c>
      <c r="E6" s="298">
        <v>481000435</v>
      </c>
      <c r="F6" s="606"/>
    </row>
    <row r="7" spans="1:6" x14ac:dyDescent="0.2">
      <c r="A7" s="317" t="s">
        <v>16</v>
      </c>
      <c r="B7" s="318" t="s">
        <v>364</v>
      </c>
      <c r="C7" s="293">
        <v>300655070</v>
      </c>
      <c r="D7" s="318" t="s">
        <v>369</v>
      </c>
      <c r="E7" s="299">
        <v>457193747</v>
      </c>
      <c r="F7" s="606"/>
    </row>
    <row r="8" spans="1:6" ht="12.95" customHeight="1" x14ac:dyDescent="0.2">
      <c r="A8" s="317" t="s">
        <v>17</v>
      </c>
      <c r="B8" s="318" t="s">
        <v>7</v>
      </c>
      <c r="C8" s="293"/>
      <c r="D8" s="318" t="s">
        <v>166</v>
      </c>
      <c r="E8" s="299">
        <v>1270000</v>
      </c>
      <c r="F8" s="606"/>
    </row>
    <row r="9" spans="1:6" ht="12.95" customHeight="1" x14ac:dyDescent="0.2">
      <c r="A9" s="317" t="s">
        <v>18</v>
      </c>
      <c r="B9" s="318" t="s">
        <v>365</v>
      </c>
      <c r="C9" s="293">
        <v>1663367</v>
      </c>
      <c r="D9" s="318" t="s">
        <v>370</v>
      </c>
      <c r="E9" s="299"/>
      <c r="F9" s="606"/>
    </row>
    <row r="10" spans="1:6" ht="12.75" customHeight="1" x14ac:dyDescent="0.2">
      <c r="A10" s="317" t="s">
        <v>19</v>
      </c>
      <c r="B10" s="318" t="s">
        <v>366</v>
      </c>
      <c r="C10" s="293"/>
      <c r="D10" s="318" t="s">
        <v>211</v>
      </c>
      <c r="E10" s="299">
        <v>5500000</v>
      </c>
      <c r="F10" s="606"/>
    </row>
    <row r="11" spans="1:6" ht="12.95" customHeight="1" x14ac:dyDescent="0.2">
      <c r="A11" s="317" t="s">
        <v>20</v>
      </c>
      <c r="B11" s="318" t="s">
        <v>367</v>
      </c>
      <c r="C11" s="294"/>
      <c r="D11" s="422"/>
      <c r="E11" s="299"/>
      <c r="F11" s="606"/>
    </row>
    <row r="12" spans="1:6" ht="12.95" customHeight="1" x14ac:dyDescent="0.2">
      <c r="A12" s="317" t="s">
        <v>21</v>
      </c>
      <c r="B12" s="43"/>
      <c r="C12" s="293"/>
      <c r="D12" s="422"/>
      <c r="E12" s="299"/>
      <c r="F12" s="606"/>
    </row>
    <row r="13" spans="1:6" ht="12.95" customHeight="1" x14ac:dyDescent="0.2">
      <c r="A13" s="317" t="s">
        <v>22</v>
      </c>
      <c r="B13" s="43"/>
      <c r="C13" s="293"/>
      <c r="D13" s="423"/>
      <c r="E13" s="299"/>
      <c r="F13" s="606"/>
    </row>
    <row r="14" spans="1:6" ht="12.95" customHeight="1" x14ac:dyDescent="0.2">
      <c r="A14" s="317" t="s">
        <v>23</v>
      </c>
      <c r="B14" s="420"/>
      <c r="C14" s="294"/>
      <c r="D14" s="422"/>
      <c r="E14" s="299"/>
      <c r="F14" s="606"/>
    </row>
    <row r="15" spans="1:6" x14ac:dyDescent="0.2">
      <c r="A15" s="317" t="s">
        <v>24</v>
      </c>
      <c r="B15" s="43"/>
      <c r="C15" s="294"/>
      <c r="D15" s="422"/>
      <c r="E15" s="299"/>
      <c r="F15" s="606"/>
    </row>
    <row r="16" spans="1:6" ht="12.95" customHeight="1" thickBot="1" x14ac:dyDescent="0.25">
      <c r="A16" s="382" t="s">
        <v>25</v>
      </c>
      <c r="B16" s="421"/>
      <c r="C16" s="384"/>
      <c r="D16" s="383" t="s">
        <v>47</v>
      </c>
      <c r="E16" s="348"/>
      <c r="F16" s="606"/>
    </row>
    <row r="17" spans="1:6" ht="15.95" customHeight="1" thickBot="1" x14ac:dyDescent="0.25">
      <c r="A17" s="320" t="s">
        <v>26</v>
      </c>
      <c r="B17" s="113" t="s">
        <v>377</v>
      </c>
      <c r="C17" s="296">
        <f>+C6+C8+C9+C11+C12+C13+C14+C15+C16</f>
        <v>302318437</v>
      </c>
      <c r="D17" s="113" t="s">
        <v>378</v>
      </c>
      <c r="E17" s="301">
        <f>+E6+E8+E10+E11+E12+E13+E14+E15+E16</f>
        <v>487770435</v>
      </c>
      <c r="F17" s="606"/>
    </row>
    <row r="18" spans="1:6" ht="12.95" customHeight="1" x14ac:dyDescent="0.2">
      <c r="A18" s="315" t="s">
        <v>27</v>
      </c>
      <c r="B18" s="330" t="s">
        <v>227</v>
      </c>
      <c r="C18" s="337">
        <f>SUM(C19:C23)</f>
        <v>0</v>
      </c>
      <c r="D18" s="323" t="s">
        <v>170</v>
      </c>
      <c r="E18" s="71"/>
      <c r="F18" s="606"/>
    </row>
    <row r="19" spans="1:6" ht="12.95" customHeight="1" x14ac:dyDescent="0.2">
      <c r="A19" s="317" t="s">
        <v>28</v>
      </c>
      <c r="B19" s="331" t="s">
        <v>216</v>
      </c>
      <c r="C19" s="72"/>
      <c r="D19" s="323" t="s">
        <v>173</v>
      </c>
      <c r="E19" s="73"/>
      <c r="F19" s="606"/>
    </row>
    <row r="20" spans="1:6" ht="12.95" customHeight="1" x14ac:dyDescent="0.2">
      <c r="A20" s="315" t="s">
        <v>29</v>
      </c>
      <c r="B20" s="331" t="s">
        <v>217</v>
      </c>
      <c r="C20" s="72"/>
      <c r="D20" s="323" t="s">
        <v>144</v>
      </c>
      <c r="E20" s="73"/>
      <c r="F20" s="606"/>
    </row>
    <row r="21" spans="1:6" ht="12.95" customHeight="1" x14ac:dyDescent="0.2">
      <c r="A21" s="317" t="s">
        <v>30</v>
      </c>
      <c r="B21" s="331" t="s">
        <v>218</v>
      </c>
      <c r="C21" s="72"/>
      <c r="D21" s="323" t="s">
        <v>145</v>
      </c>
      <c r="E21" s="73"/>
      <c r="F21" s="606"/>
    </row>
    <row r="22" spans="1:6" ht="12.95" customHeight="1" x14ac:dyDescent="0.2">
      <c r="A22" s="315" t="s">
        <v>31</v>
      </c>
      <c r="B22" s="331" t="s">
        <v>219</v>
      </c>
      <c r="C22" s="72"/>
      <c r="D22" s="322" t="s">
        <v>215</v>
      </c>
      <c r="E22" s="73"/>
      <c r="F22" s="606"/>
    </row>
    <row r="23" spans="1:6" ht="12.95" customHeight="1" x14ac:dyDescent="0.2">
      <c r="A23" s="317" t="s">
        <v>32</v>
      </c>
      <c r="B23" s="332" t="s">
        <v>220</v>
      </c>
      <c r="C23" s="72"/>
      <c r="D23" s="323" t="s">
        <v>174</v>
      </c>
      <c r="E23" s="73"/>
      <c r="F23" s="606"/>
    </row>
    <row r="24" spans="1:6" ht="12.95" customHeight="1" x14ac:dyDescent="0.2">
      <c r="A24" s="315" t="s">
        <v>33</v>
      </c>
      <c r="B24" s="333" t="s">
        <v>221</v>
      </c>
      <c r="C24" s="325">
        <f>+C25+C26+C27+C28+C29</f>
        <v>0</v>
      </c>
      <c r="D24" s="334" t="s">
        <v>172</v>
      </c>
      <c r="E24" s="73"/>
      <c r="F24" s="606"/>
    </row>
    <row r="25" spans="1:6" ht="12.95" customHeight="1" x14ac:dyDescent="0.2">
      <c r="A25" s="317" t="s">
        <v>34</v>
      </c>
      <c r="B25" s="332" t="s">
        <v>222</v>
      </c>
      <c r="C25" s="72"/>
      <c r="D25" s="334" t="s">
        <v>371</v>
      </c>
      <c r="E25" s="73"/>
      <c r="F25" s="606"/>
    </row>
    <row r="26" spans="1:6" ht="12.95" customHeight="1" x14ac:dyDescent="0.2">
      <c r="A26" s="315" t="s">
        <v>35</v>
      </c>
      <c r="B26" s="332" t="s">
        <v>223</v>
      </c>
      <c r="C26" s="72"/>
      <c r="D26" s="329"/>
      <c r="E26" s="73"/>
      <c r="F26" s="606"/>
    </row>
    <row r="27" spans="1:6" ht="12.95" customHeight="1" x14ac:dyDescent="0.2">
      <c r="A27" s="317" t="s">
        <v>36</v>
      </c>
      <c r="B27" s="331" t="s">
        <v>224</v>
      </c>
      <c r="C27" s="72"/>
      <c r="D27" s="110"/>
      <c r="E27" s="73"/>
      <c r="F27" s="606"/>
    </row>
    <row r="28" spans="1:6" ht="12.95" customHeight="1" x14ac:dyDescent="0.2">
      <c r="A28" s="315" t="s">
        <v>37</v>
      </c>
      <c r="B28" s="335" t="s">
        <v>225</v>
      </c>
      <c r="C28" s="72"/>
      <c r="D28" s="43"/>
      <c r="E28" s="73"/>
      <c r="F28" s="606"/>
    </row>
    <row r="29" spans="1:6" ht="12.95" customHeight="1" thickBot="1" x14ac:dyDescent="0.25">
      <c r="A29" s="317" t="s">
        <v>38</v>
      </c>
      <c r="B29" s="336" t="s">
        <v>226</v>
      </c>
      <c r="C29" s="72"/>
      <c r="D29" s="110"/>
      <c r="E29" s="73"/>
      <c r="F29" s="606"/>
    </row>
    <row r="30" spans="1:6" ht="21.75" customHeight="1" thickBot="1" x14ac:dyDescent="0.25">
      <c r="A30" s="320" t="s">
        <v>39</v>
      </c>
      <c r="B30" s="113" t="s">
        <v>368</v>
      </c>
      <c r="C30" s="296">
        <f>+C18+C24</f>
        <v>0</v>
      </c>
      <c r="D30" s="113" t="s">
        <v>372</v>
      </c>
      <c r="E30" s="301">
        <f>SUM(E18:E29)</f>
        <v>0</v>
      </c>
      <c r="F30" s="606"/>
    </row>
    <row r="31" spans="1:6" ht="13.5" thickBot="1" x14ac:dyDescent="0.25">
      <c r="A31" s="320" t="s">
        <v>40</v>
      </c>
      <c r="B31" s="326" t="s">
        <v>373</v>
      </c>
      <c r="C31" s="327">
        <f>+C17+C30</f>
        <v>302318437</v>
      </c>
      <c r="D31" s="326" t="s">
        <v>374</v>
      </c>
      <c r="E31" s="327">
        <f>+E17+E30</f>
        <v>487770435</v>
      </c>
      <c r="F31" s="606"/>
    </row>
    <row r="32" spans="1:6" ht="13.5" thickBot="1" x14ac:dyDescent="0.25">
      <c r="A32" s="320" t="s">
        <v>41</v>
      </c>
      <c r="B32" s="326" t="s">
        <v>148</v>
      </c>
      <c r="C32" s="327">
        <f>IF(C17-E17&lt;0,E17-C17,"-")</f>
        <v>185451998</v>
      </c>
      <c r="D32" s="326" t="s">
        <v>149</v>
      </c>
      <c r="E32" s="327" t="str">
        <f>IF(C17-E17&gt;0,C17-E17,"-")</f>
        <v>-</v>
      </c>
      <c r="F32" s="606"/>
    </row>
    <row r="33" spans="1:6" ht="13.5" thickBot="1" x14ac:dyDescent="0.25">
      <c r="A33" s="320" t="s">
        <v>42</v>
      </c>
      <c r="B33" s="326" t="s">
        <v>548</v>
      </c>
      <c r="C33" s="327">
        <f>IF(C31-E31&lt;0,E31-C31,"-")</f>
        <v>185451998</v>
      </c>
      <c r="D33" s="326" t="s">
        <v>549</v>
      </c>
      <c r="E33" s="327" t="str">
        <f>IF(C31-E31&gt;0,C31-E31,"-")</f>
        <v>-</v>
      </c>
      <c r="F33" s="606"/>
    </row>
  </sheetData>
  <sheetProtection sheet="1" objects="1" scenarios="1"/>
  <mergeCells count="2">
    <mergeCell ref="A3:A4"/>
    <mergeCell ref="F1:F33"/>
  </mergeCells>
  <phoneticPr fontId="0" type="noConversion"/>
  <printOptions horizontalCentered="1"/>
  <pageMargins left="0.78740157480314965" right="0.78740157480314965" top="0.49" bottom="0.79" header="0.49" footer="0.78740157480314965"/>
  <pageSetup paperSize="9" scale="93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0EC03-1FD6-498A-B836-557D1A51AC01}">
  <sheetPr>
    <tabColor rgb="FF92D050"/>
    <pageSetUpPr fitToPage="1"/>
  </sheetPr>
  <dimension ref="A1:E19"/>
  <sheetViews>
    <sheetView workbookViewId="0">
      <selection activeCell="C32" sqref="C32"/>
    </sheetView>
  </sheetViews>
  <sheetFormatPr defaultRowHeight="12.75" x14ac:dyDescent="0.2"/>
  <cols>
    <col min="1" max="1" width="46.33203125" customWidth="1"/>
    <col min="2" max="2" width="13.83203125" customWidth="1"/>
    <col min="3" max="3" width="66.1640625" customWidth="1"/>
    <col min="4" max="5" width="13.83203125" customWidth="1"/>
  </cols>
  <sheetData>
    <row r="1" spans="1:5" ht="18.75" x14ac:dyDescent="0.3">
      <c r="A1" s="114" t="s">
        <v>139</v>
      </c>
      <c r="E1" s="117" t="s">
        <v>143</v>
      </c>
    </row>
    <row r="3" spans="1:5" x14ac:dyDescent="0.2">
      <c r="A3" s="119"/>
      <c r="B3" s="120"/>
      <c r="C3" s="119"/>
      <c r="D3" s="122"/>
      <c r="E3" s="120"/>
    </row>
    <row r="4" spans="1:5" ht="15.75" x14ac:dyDescent="0.25">
      <c r="A4" s="75" t="str">
        <f>+ÖSSZEFÜGGÉSEK!A5</f>
        <v>2018. évi előirányzat BEVÉTELEK</v>
      </c>
      <c r="B4" s="121"/>
      <c r="C4" s="130"/>
      <c r="D4" s="122"/>
      <c r="E4" s="120"/>
    </row>
    <row r="5" spans="1:5" x14ac:dyDescent="0.2">
      <c r="A5" s="119"/>
      <c r="B5" s="120"/>
      <c r="C5" s="119"/>
      <c r="D5" s="122"/>
      <c r="E5" s="120"/>
    </row>
    <row r="6" spans="1:5" x14ac:dyDescent="0.2">
      <c r="A6" s="119" t="s">
        <v>526</v>
      </c>
      <c r="B6" s="120">
        <f>+'1.1.sz.mell.'!C62</f>
        <v>628832676</v>
      </c>
      <c r="C6" s="119" t="s">
        <v>468</v>
      </c>
      <c r="D6" s="122">
        <f>+'2.1.sz.mell  '!C18+'2.2.sz.mell  '!C17</f>
        <v>628832676</v>
      </c>
      <c r="E6" s="120">
        <f t="shared" ref="E6:E15" si="0">+B6-D6</f>
        <v>0</v>
      </c>
    </row>
    <row r="7" spans="1:5" x14ac:dyDescent="0.2">
      <c r="A7" s="119" t="s">
        <v>527</v>
      </c>
      <c r="B7" s="120">
        <f>+'1.1.sz.mell.'!C86</f>
        <v>193841945</v>
      </c>
      <c r="C7" s="119" t="s">
        <v>469</v>
      </c>
      <c r="D7" s="122">
        <f>+'2.1.sz.mell  '!C29+'2.2.sz.mell  '!C30</f>
        <v>193841945</v>
      </c>
      <c r="E7" s="120">
        <f t="shared" si="0"/>
        <v>0</v>
      </c>
    </row>
    <row r="8" spans="1:5" x14ac:dyDescent="0.2">
      <c r="A8" s="119" t="s">
        <v>528</v>
      </c>
      <c r="B8" s="120">
        <f>+'1.1.sz.mell.'!C87</f>
        <v>822674621</v>
      </c>
      <c r="C8" s="119" t="s">
        <v>470</v>
      </c>
      <c r="D8" s="122">
        <f>+'2.1.sz.mell  '!C30+'2.2.sz.mell  '!C31</f>
        <v>822674621</v>
      </c>
      <c r="E8" s="120">
        <f t="shared" si="0"/>
        <v>0</v>
      </c>
    </row>
    <row r="9" spans="1:5" x14ac:dyDescent="0.2">
      <c r="A9" s="119"/>
      <c r="B9" s="120"/>
      <c r="C9" s="119"/>
      <c r="D9" s="122"/>
      <c r="E9" s="120"/>
    </row>
    <row r="10" spans="1:5" x14ac:dyDescent="0.2">
      <c r="A10" s="119"/>
      <c r="B10" s="120"/>
      <c r="C10" s="119"/>
      <c r="D10" s="122"/>
      <c r="E10" s="120"/>
    </row>
    <row r="11" spans="1:5" ht="15.75" x14ac:dyDescent="0.25">
      <c r="A11" s="75" t="str">
        <f>+ÖSSZEFÜGGÉSEK!A12</f>
        <v>2018. évi előirányzat KIADÁSOK</v>
      </c>
      <c r="B11" s="121"/>
      <c r="C11" s="130"/>
      <c r="D11" s="122"/>
      <c r="E11" s="120"/>
    </row>
    <row r="12" spans="1:5" x14ac:dyDescent="0.2">
      <c r="A12" s="119"/>
      <c r="B12" s="120"/>
      <c r="C12" s="119"/>
      <c r="D12" s="122"/>
      <c r="E12" s="120"/>
    </row>
    <row r="13" spans="1:5" x14ac:dyDescent="0.2">
      <c r="A13" s="119" t="s">
        <v>529</v>
      </c>
      <c r="B13" s="120">
        <f>+'1.1.sz.mell.'!C128</f>
        <v>822674621</v>
      </c>
      <c r="C13" s="119" t="s">
        <v>471</v>
      </c>
      <c r="D13" s="122">
        <f>+'2.1.sz.mell  '!E18+'2.2.sz.mell  '!E17</f>
        <v>822674621</v>
      </c>
      <c r="E13" s="120">
        <f t="shared" si="0"/>
        <v>0</v>
      </c>
    </row>
    <row r="14" spans="1:5" x14ac:dyDescent="0.2">
      <c r="A14" s="119" t="s">
        <v>530</v>
      </c>
      <c r="B14" s="120">
        <f>+'1.1.sz.mell.'!C153</f>
        <v>0</v>
      </c>
      <c r="C14" s="119" t="s">
        <v>472</v>
      </c>
      <c r="D14" s="122">
        <f>+'2.1.sz.mell  '!E29+'2.2.sz.mell  '!E30</f>
        <v>0</v>
      </c>
      <c r="E14" s="120">
        <f t="shared" si="0"/>
        <v>0</v>
      </c>
    </row>
    <row r="15" spans="1:5" x14ac:dyDescent="0.2">
      <c r="A15" s="119" t="s">
        <v>531</v>
      </c>
      <c r="B15" s="120">
        <f>+'1.1.sz.mell.'!C154</f>
        <v>822674621</v>
      </c>
      <c r="C15" s="119" t="s">
        <v>473</v>
      </c>
      <c r="D15" s="122">
        <f>+'2.1.sz.mell  '!E30+'2.2.sz.mell  '!E31</f>
        <v>822674621</v>
      </c>
      <c r="E15" s="120">
        <f t="shared" si="0"/>
        <v>0</v>
      </c>
    </row>
    <row r="16" spans="1:5" x14ac:dyDescent="0.2">
      <c r="A16" s="115"/>
      <c r="B16" s="115"/>
      <c r="C16" s="119"/>
      <c r="D16" s="122"/>
      <c r="E16" s="116"/>
    </row>
    <row r="17" spans="1:5" x14ac:dyDescent="0.2">
      <c r="A17" s="115"/>
      <c r="B17" s="115"/>
      <c r="C17" s="115"/>
      <c r="D17" s="115"/>
      <c r="E17" s="115"/>
    </row>
    <row r="18" spans="1:5" x14ac:dyDescent="0.2">
      <c r="A18" s="115"/>
      <c r="B18" s="115"/>
      <c r="C18" s="115"/>
      <c r="D18" s="115"/>
      <c r="E18" s="115"/>
    </row>
    <row r="19" spans="1:5" x14ac:dyDescent="0.2">
      <c r="A19" s="115"/>
      <c r="B19" s="115"/>
      <c r="C19" s="115"/>
      <c r="D19" s="115"/>
      <c r="E19" s="115"/>
    </row>
  </sheetData>
  <sheetProtection sheet="1"/>
  <phoneticPr fontId="29" type="noConversion"/>
  <conditionalFormatting sqref="E3:E15">
    <cfRule type="cellIs" dxfId="3" priority="1" stopIfTrue="1" operator="notEqual">
      <formula>0</formula>
    </cfRule>
  </conditionalFormatting>
  <pageMargins left="0.79" right="0.56999999999999995" top="0.88" bottom="0.66" header="0.5" footer="0.5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29A37-7745-4D80-B347-6AD85FD4759A}">
  <sheetPr>
    <tabColor rgb="FF92D050"/>
  </sheetPr>
  <dimension ref="A1:G11"/>
  <sheetViews>
    <sheetView zoomScale="120" zoomScaleNormal="120" workbookViewId="0">
      <selection activeCell="E16" sqref="E16"/>
    </sheetView>
  </sheetViews>
  <sheetFormatPr defaultRowHeight="15" x14ac:dyDescent="0.25"/>
  <cols>
    <col min="1" max="1" width="5.6640625" style="133" customWidth="1"/>
    <col min="2" max="2" width="35.6640625" style="133" customWidth="1"/>
    <col min="3" max="6" width="14" style="133" customWidth="1"/>
    <col min="7" max="16384" width="9.33203125" style="133"/>
  </cols>
  <sheetData>
    <row r="1" spans="1:7" ht="33" customHeight="1" x14ac:dyDescent="0.25">
      <c r="A1" s="610" t="s">
        <v>562</v>
      </c>
      <c r="B1" s="610"/>
      <c r="C1" s="610"/>
      <c r="D1" s="610"/>
      <c r="E1" s="610"/>
      <c r="F1" s="610"/>
    </row>
    <row r="2" spans="1:7" ht="15.95" customHeight="1" thickBot="1" x14ac:dyDescent="0.3">
      <c r="A2" s="134"/>
      <c r="B2" s="134"/>
      <c r="C2" s="611"/>
      <c r="D2" s="611"/>
      <c r="E2" s="618" t="str">
        <f>'2.2.sz.mell  '!E2</f>
        <v>Forintban!</v>
      </c>
      <c r="F2" s="618"/>
      <c r="G2" s="140"/>
    </row>
    <row r="3" spans="1:7" ht="63" customHeight="1" x14ac:dyDescent="0.25">
      <c r="A3" s="614" t="s">
        <v>13</v>
      </c>
      <c r="B3" s="616" t="s">
        <v>176</v>
      </c>
      <c r="C3" s="616" t="s">
        <v>231</v>
      </c>
      <c r="D3" s="616"/>
      <c r="E3" s="616"/>
      <c r="F3" s="612" t="s">
        <v>483</v>
      </c>
    </row>
    <row r="4" spans="1:7" ht="15.75" thickBot="1" x14ac:dyDescent="0.3">
      <c r="A4" s="615"/>
      <c r="B4" s="617"/>
      <c r="C4" s="470">
        <f>+LEFT(ÖSSZEFÜGGÉSEK!A5,4)+1</f>
        <v>2019</v>
      </c>
      <c r="D4" s="470">
        <f>+C4+1</f>
        <v>2020</v>
      </c>
      <c r="E4" s="470">
        <f>+D4+1</f>
        <v>2021</v>
      </c>
      <c r="F4" s="613"/>
    </row>
    <row r="5" spans="1:7" ht="15.75" thickBot="1" x14ac:dyDescent="0.3">
      <c r="A5" s="137"/>
      <c r="B5" s="138" t="s">
        <v>474</v>
      </c>
      <c r="C5" s="138" t="s">
        <v>475</v>
      </c>
      <c r="D5" s="138" t="s">
        <v>476</v>
      </c>
      <c r="E5" s="138" t="s">
        <v>478</v>
      </c>
      <c r="F5" s="139" t="s">
        <v>477</v>
      </c>
    </row>
    <row r="6" spans="1:7" x14ac:dyDescent="0.25">
      <c r="A6" s="136" t="s">
        <v>15</v>
      </c>
      <c r="B6" s="156" t="s">
        <v>563</v>
      </c>
      <c r="C6" s="513">
        <v>0</v>
      </c>
      <c r="D6" s="513">
        <v>0</v>
      </c>
      <c r="E6" s="513">
        <v>0</v>
      </c>
      <c r="F6" s="514">
        <f>SUM(C6:E6)</f>
        <v>0</v>
      </c>
    </row>
    <row r="7" spans="1:7" x14ac:dyDescent="0.25">
      <c r="A7" s="135" t="s">
        <v>16</v>
      </c>
      <c r="B7" s="157"/>
      <c r="C7" s="515"/>
      <c r="D7" s="515"/>
      <c r="E7" s="515"/>
      <c r="F7" s="516">
        <f>SUM(C7:E7)</f>
        <v>0</v>
      </c>
    </row>
    <row r="8" spans="1:7" x14ac:dyDescent="0.25">
      <c r="A8" s="135" t="s">
        <v>17</v>
      </c>
      <c r="B8" s="157"/>
      <c r="C8" s="515"/>
      <c r="D8" s="515"/>
      <c r="E8" s="515"/>
      <c r="F8" s="516">
        <f>SUM(C8:E8)</f>
        <v>0</v>
      </c>
    </row>
    <row r="9" spans="1:7" x14ac:dyDescent="0.25">
      <c r="A9" s="135" t="s">
        <v>18</v>
      </c>
      <c r="B9" s="157"/>
      <c r="C9" s="515"/>
      <c r="D9" s="515"/>
      <c r="E9" s="515"/>
      <c r="F9" s="516">
        <f>SUM(C9:E9)</f>
        <v>0</v>
      </c>
    </row>
    <row r="10" spans="1:7" ht="15.75" thickBot="1" x14ac:dyDescent="0.3">
      <c r="A10" s="141" t="s">
        <v>19</v>
      </c>
      <c r="B10" s="158"/>
      <c r="C10" s="517"/>
      <c r="D10" s="517"/>
      <c r="E10" s="517"/>
      <c r="F10" s="516">
        <f>SUM(C10:E10)</f>
        <v>0</v>
      </c>
    </row>
    <row r="11" spans="1:7" s="457" customFormat="1" thickBot="1" x14ac:dyDescent="0.25">
      <c r="A11" s="456" t="s">
        <v>20</v>
      </c>
      <c r="B11" s="142" t="s">
        <v>177</v>
      </c>
      <c r="C11" s="518">
        <f>SUM(C6:C10)</f>
        <v>0</v>
      </c>
      <c r="D11" s="518">
        <f>SUM(D6:D10)</f>
        <v>0</v>
      </c>
      <c r="E11" s="518">
        <f>SUM(E6:E10)</f>
        <v>0</v>
      </c>
      <c r="F11" s="519">
        <f>SUM(F6:F10)</f>
        <v>0</v>
      </c>
    </row>
  </sheetData>
  <sheetProtection sheet="1"/>
  <mergeCells count="7">
    <mergeCell ref="A1:F1"/>
    <mergeCell ref="C2:D2"/>
    <mergeCell ref="F3:F4"/>
    <mergeCell ref="A3:A4"/>
    <mergeCell ref="B3:B4"/>
    <mergeCell ref="C3:E3"/>
    <mergeCell ref="E2:F2"/>
  </mergeCells>
  <phoneticPr fontId="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3. melléklet a ...../2018. (....) önkormányzati rendelethez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B2E21-B301-4D9F-9EDB-1A8E175A5EB1}">
  <sheetPr>
    <tabColor rgb="FF92D050"/>
  </sheetPr>
  <dimension ref="A1:D12"/>
  <sheetViews>
    <sheetView zoomScale="120" zoomScaleNormal="120" workbookViewId="0">
      <selection activeCell="C15" sqref="C15"/>
    </sheetView>
  </sheetViews>
  <sheetFormatPr defaultRowHeight="15" x14ac:dyDescent="0.25"/>
  <cols>
    <col min="1" max="1" width="5.6640625" style="133" customWidth="1"/>
    <col min="2" max="2" width="68.6640625" style="133" customWidth="1"/>
    <col min="3" max="3" width="19.5" style="133" customWidth="1"/>
    <col min="4" max="16384" width="9.33203125" style="133"/>
  </cols>
  <sheetData>
    <row r="1" spans="1:4" ht="33" customHeight="1" x14ac:dyDescent="0.25">
      <c r="A1" s="610" t="s">
        <v>564</v>
      </c>
      <c r="B1" s="610"/>
      <c r="C1" s="610"/>
    </row>
    <row r="2" spans="1:4" ht="15.95" customHeight="1" thickBot="1" x14ac:dyDescent="0.3">
      <c r="A2" s="134"/>
      <c r="B2" s="134"/>
      <c r="C2" s="143" t="str">
        <f>'2.2.sz.mell  '!E2</f>
        <v>Forintban!</v>
      </c>
      <c r="D2" s="140"/>
    </row>
    <row r="3" spans="1:4" ht="26.25" customHeight="1" thickBot="1" x14ac:dyDescent="0.3">
      <c r="A3" s="159" t="s">
        <v>13</v>
      </c>
      <c r="B3" s="160" t="s">
        <v>175</v>
      </c>
      <c r="C3" s="161" t="str">
        <f>+'1.1.sz.mell.'!C3</f>
        <v>2018. évi előirányzat</v>
      </c>
    </row>
    <row r="4" spans="1:4" ht="15.75" thickBot="1" x14ac:dyDescent="0.3">
      <c r="A4" s="162"/>
      <c r="B4" s="506" t="s">
        <v>474</v>
      </c>
      <c r="C4" s="507" t="s">
        <v>475</v>
      </c>
    </row>
    <row r="5" spans="1:4" x14ac:dyDescent="0.25">
      <c r="A5" s="163" t="s">
        <v>15</v>
      </c>
      <c r="B5" s="341" t="s">
        <v>484</v>
      </c>
      <c r="C5" s="338">
        <v>171690000</v>
      </c>
    </row>
    <row r="6" spans="1:4" ht="24.75" x14ac:dyDescent="0.25">
      <c r="A6" s="164" t="s">
        <v>16</v>
      </c>
      <c r="B6" s="373" t="s">
        <v>228</v>
      </c>
      <c r="C6" s="339"/>
    </row>
    <row r="7" spans="1:4" x14ac:dyDescent="0.25">
      <c r="A7" s="164" t="s">
        <v>17</v>
      </c>
      <c r="B7" s="374" t="s">
        <v>485</v>
      </c>
      <c r="C7" s="339"/>
    </row>
    <row r="8" spans="1:4" ht="24.75" x14ac:dyDescent="0.25">
      <c r="A8" s="164" t="s">
        <v>18</v>
      </c>
      <c r="B8" s="374" t="s">
        <v>230</v>
      </c>
      <c r="C8" s="339"/>
    </row>
    <row r="9" spans="1:4" x14ac:dyDescent="0.25">
      <c r="A9" s="165" t="s">
        <v>19</v>
      </c>
      <c r="B9" s="374" t="s">
        <v>229</v>
      </c>
      <c r="C9" s="340">
        <v>100000</v>
      </c>
    </row>
    <row r="10" spans="1:4" ht="15.75" thickBot="1" x14ac:dyDescent="0.3">
      <c r="A10" s="164" t="s">
        <v>20</v>
      </c>
      <c r="B10" s="375" t="s">
        <v>486</v>
      </c>
      <c r="C10" s="339"/>
    </row>
    <row r="11" spans="1:4" ht="15.75" thickBot="1" x14ac:dyDescent="0.3">
      <c r="A11" s="619" t="s">
        <v>178</v>
      </c>
      <c r="B11" s="620"/>
      <c r="C11" s="166">
        <f>SUM(C5:C10)</f>
        <v>171790000</v>
      </c>
    </row>
    <row r="12" spans="1:4" ht="23.25" customHeight="1" x14ac:dyDescent="0.25">
      <c r="A12" s="621" t="s">
        <v>206</v>
      </c>
      <c r="B12" s="621"/>
      <c r="C12" s="621"/>
    </row>
  </sheetData>
  <sheetProtection sheet="1"/>
  <mergeCells count="3">
    <mergeCell ref="A1:C1"/>
    <mergeCell ref="A11:B11"/>
    <mergeCell ref="A12:C12"/>
  </mergeCells>
  <phoneticPr fontId="29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4. melléklet a ...../2018. (....) önkormányzati rendelethez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9909A-4B27-44A1-9F87-F702213430EF}">
  <sheetPr>
    <tabColor rgb="FF92D050"/>
  </sheetPr>
  <dimension ref="A1:D8"/>
  <sheetViews>
    <sheetView zoomScale="120" zoomScaleNormal="120" workbookViewId="0">
      <selection activeCell="B12" sqref="B12"/>
    </sheetView>
  </sheetViews>
  <sheetFormatPr defaultRowHeight="15" x14ac:dyDescent="0.25"/>
  <cols>
    <col min="1" max="1" width="5.6640625" style="133" customWidth="1"/>
    <col min="2" max="2" width="66.83203125" style="133" customWidth="1"/>
    <col min="3" max="3" width="27" style="133" customWidth="1"/>
    <col min="4" max="16384" width="9.33203125" style="133"/>
  </cols>
  <sheetData>
    <row r="1" spans="1:4" ht="33" customHeight="1" x14ac:dyDescent="0.25">
      <c r="A1" s="610" t="s">
        <v>565</v>
      </c>
      <c r="B1" s="610"/>
      <c r="C1" s="610"/>
    </row>
    <row r="2" spans="1:4" ht="15.95" customHeight="1" thickBot="1" x14ac:dyDescent="0.3">
      <c r="A2" s="134"/>
      <c r="B2" s="134"/>
      <c r="C2" s="143" t="str">
        <f>'4.sz.mell.'!C2</f>
        <v>Forintban!</v>
      </c>
      <c r="D2" s="140"/>
    </row>
    <row r="3" spans="1:4" ht="26.25" customHeight="1" thickBot="1" x14ac:dyDescent="0.3">
      <c r="A3" s="159" t="s">
        <v>13</v>
      </c>
      <c r="B3" s="160" t="s">
        <v>179</v>
      </c>
      <c r="C3" s="161" t="s">
        <v>205</v>
      </c>
    </row>
    <row r="4" spans="1:4" ht="15.75" thickBot="1" x14ac:dyDescent="0.3">
      <c r="A4" s="162"/>
      <c r="B4" s="506" t="s">
        <v>474</v>
      </c>
      <c r="C4" s="507" t="s">
        <v>475</v>
      </c>
    </row>
    <row r="5" spans="1:4" x14ac:dyDescent="0.25">
      <c r="A5" s="163" t="s">
        <v>15</v>
      </c>
      <c r="B5" s="170" t="s">
        <v>566</v>
      </c>
      <c r="C5" s="167">
        <v>0</v>
      </c>
    </row>
    <row r="6" spans="1:4" x14ac:dyDescent="0.25">
      <c r="A6" s="164" t="s">
        <v>16</v>
      </c>
      <c r="B6" s="171"/>
      <c r="C6" s="168"/>
    </row>
    <row r="7" spans="1:4" ht="15.75" thickBot="1" x14ac:dyDescent="0.3">
      <c r="A7" s="165" t="s">
        <v>17</v>
      </c>
      <c r="B7" s="172"/>
      <c r="C7" s="169"/>
    </row>
    <row r="8" spans="1:4" s="457" customFormat="1" ht="17.25" customHeight="1" thickBot="1" x14ac:dyDescent="0.25">
      <c r="A8" s="458" t="s">
        <v>18</v>
      </c>
      <c r="B8" s="118" t="s">
        <v>180</v>
      </c>
      <c r="C8" s="166">
        <f>SUM(C5:C7)</f>
        <v>0</v>
      </c>
    </row>
  </sheetData>
  <sheetProtection sheet="1"/>
  <mergeCells count="1">
    <mergeCell ref="A1:C1"/>
  </mergeCells>
  <phoneticPr fontId="29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5. melléklet a ...../2018. (....) önkormányzati rendelethez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27E57-C9BC-4B37-B4ED-4D33C276D905}">
  <sheetPr>
    <tabColor rgb="FF92D050"/>
  </sheetPr>
  <dimension ref="A1:F23"/>
  <sheetViews>
    <sheetView zoomScaleNormal="100" workbookViewId="0">
      <selection activeCell="E17" sqref="E17"/>
    </sheetView>
  </sheetViews>
  <sheetFormatPr defaultRowHeight="12.75" x14ac:dyDescent="0.2"/>
  <cols>
    <col min="1" max="1" width="47.1640625" style="41" customWidth="1"/>
    <col min="2" max="2" width="15.6640625" style="40" customWidth="1"/>
    <col min="3" max="3" width="16.33203125" style="40" customWidth="1"/>
    <col min="4" max="4" width="18" style="40" customWidth="1"/>
    <col min="5" max="5" width="16.6640625" style="40" customWidth="1"/>
    <col min="6" max="6" width="18.83203125" style="51" customWidth="1"/>
    <col min="7" max="8" width="12.83203125" style="40" customWidth="1"/>
    <col min="9" max="9" width="13.83203125" style="40" customWidth="1"/>
    <col min="10" max="16384" width="9.33203125" style="40"/>
  </cols>
  <sheetData>
    <row r="1" spans="1:6" ht="25.5" customHeight="1" x14ac:dyDescent="0.2">
      <c r="A1" s="622" t="s">
        <v>0</v>
      </c>
      <c r="B1" s="622"/>
      <c r="C1" s="622"/>
      <c r="D1" s="622"/>
      <c r="E1" s="622"/>
      <c r="F1" s="622"/>
    </row>
    <row r="2" spans="1:6" ht="22.5" customHeight="1" thickBot="1" x14ac:dyDescent="0.3">
      <c r="A2" s="173"/>
      <c r="B2" s="51"/>
      <c r="C2" s="51"/>
      <c r="D2" s="51"/>
      <c r="E2" s="51"/>
      <c r="F2" s="47" t="str">
        <f>'5.sz.mell.'!C2</f>
        <v>Forintban!</v>
      </c>
    </row>
    <row r="3" spans="1:6" s="42" customFormat="1" ht="44.25" customHeight="1" thickBot="1" x14ac:dyDescent="0.25">
      <c r="A3" s="174" t="s">
        <v>60</v>
      </c>
      <c r="B3" s="175" t="s">
        <v>61</v>
      </c>
      <c r="C3" s="175" t="s">
        <v>62</v>
      </c>
      <c r="D3" s="175" t="str">
        <f>+CONCATENATE("Felhasználás   ",LEFT(ÖSSZEFÜGGÉSEK!A5,4)-1,". XII. 31-ig")</f>
        <v>Felhasználás   2017. XII. 31-ig</v>
      </c>
      <c r="E3" s="175" t="str">
        <f>+'1.1.sz.mell.'!C3</f>
        <v>2018. évi előirányzat</v>
      </c>
      <c r="F3" s="48" t="str">
        <f>+CONCATENATE(LEFT(ÖSSZEFÜGGÉSEK!A5,4),". utáni szükséglet")</f>
        <v>2018. utáni szükséglet</v>
      </c>
    </row>
    <row r="4" spans="1:6" s="51" customFormat="1" ht="12" customHeight="1" thickBot="1" x14ac:dyDescent="0.25">
      <c r="A4" s="49" t="s">
        <v>474</v>
      </c>
      <c r="B4" s="50" t="s">
        <v>475</v>
      </c>
      <c r="C4" s="50" t="s">
        <v>476</v>
      </c>
      <c r="D4" s="50" t="s">
        <v>478</v>
      </c>
      <c r="E4" s="50" t="s">
        <v>477</v>
      </c>
      <c r="F4" s="510" t="s">
        <v>544</v>
      </c>
    </row>
    <row r="5" spans="1:6" ht="15.95" customHeight="1" x14ac:dyDescent="0.2">
      <c r="A5" s="459" t="s">
        <v>569</v>
      </c>
      <c r="B5" s="25">
        <v>173524821</v>
      </c>
      <c r="C5" s="461" t="s">
        <v>572</v>
      </c>
      <c r="D5" s="25">
        <v>3810000</v>
      </c>
      <c r="E5" s="25">
        <v>169714821</v>
      </c>
      <c r="F5" s="52">
        <f t="shared" ref="F5:F22" si="0">B5-D5-E5</f>
        <v>0</v>
      </c>
    </row>
    <row r="6" spans="1:6" ht="15.95" customHeight="1" x14ac:dyDescent="0.2">
      <c r="A6" s="459" t="s">
        <v>570</v>
      </c>
      <c r="B6" s="25">
        <v>117478820</v>
      </c>
      <c r="C6" s="461" t="s">
        <v>571</v>
      </c>
      <c r="D6" s="25"/>
      <c r="E6" s="25">
        <v>117478820</v>
      </c>
      <c r="F6" s="52">
        <f t="shared" si="0"/>
        <v>0</v>
      </c>
    </row>
    <row r="7" spans="1:6" ht="15.95" customHeight="1" x14ac:dyDescent="0.2">
      <c r="A7" s="459" t="s">
        <v>573</v>
      </c>
      <c r="B7" s="25">
        <v>170000000</v>
      </c>
      <c r="C7" s="461" t="s">
        <v>571</v>
      </c>
      <c r="D7" s="25"/>
      <c r="E7" s="25">
        <v>170000000</v>
      </c>
      <c r="F7" s="52">
        <f t="shared" si="0"/>
        <v>0</v>
      </c>
    </row>
    <row r="8" spans="1:6" ht="15.95" customHeight="1" x14ac:dyDescent="0.2">
      <c r="A8" s="460" t="s">
        <v>574</v>
      </c>
      <c r="B8" s="25">
        <v>1500000</v>
      </c>
      <c r="C8" s="461" t="s">
        <v>571</v>
      </c>
      <c r="D8" s="25"/>
      <c r="E8" s="25">
        <v>1500000</v>
      </c>
      <c r="F8" s="52">
        <f t="shared" si="0"/>
        <v>0</v>
      </c>
    </row>
    <row r="9" spans="1:6" ht="15.95" customHeight="1" x14ac:dyDescent="0.2">
      <c r="A9" s="459" t="s">
        <v>575</v>
      </c>
      <c r="B9" s="25">
        <v>3665000</v>
      </c>
      <c r="C9" s="461" t="s">
        <v>576</v>
      </c>
      <c r="D9" s="25">
        <v>2636300</v>
      </c>
      <c r="E9" s="25">
        <v>1028700</v>
      </c>
      <c r="F9" s="52">
        <f t="shared" si="0"/>
        <v>0</v>
      </c>
    </row>
    <row r="10" spans="1:6" ht="15.95" customHeight="1" x14ac:dyDescent="0.2">
      <c r="A10" s="460" t="s">
        <v>577</v>
      </c>
      <c r="B10" s="25">
        <v>508000</v>
      </c>
      <c r="C10" s="461" t="s">
        <v>571</v>
      </c>
      <c r="D10" s="25"/>
      <c r="E10" s="25">
        <v>508000</v>
      </c>
      <c r="F10" s="52">
        <f t="shared" si="0"/>
        <v>0</v>
      </c>
    </row>
    <row r="11" spans="1:6" ht="15.95" customHeight="1" x14ac:dyDescent="0.2">
      <c r="A11" s="459" t="s">
        <v>578</v>
      </c>
      <c r="B11" s="25">
        <v>15920240</v>
      </c>
      <c r="C11" s="461" t="s">
        <v>571</v>
      </c>
      <c r="D11" s="25"/>
      <c r="E11" s="25">
        <v>15920240</v>
      </c>
      <c r="F11" s="52">
        <f t="shared" si="0"/>
        <v>0</v>
      </c>
    </row>
    <row r="12" spans="1:6" ht="15.95" customHeight="1" x14ac:dyDescent="0.2">
      <c r="A12" s="459" t="s">
        <v>579</v>
      </c>
      <c r="B12" s="25">
        <v>1524000</v>
      </c>
      <c r="C12" s="461" t="s">
        <v>571</v>
      </c>
      <c r="D12" s="25"/>
      <c r="E12" s="25">
        <v>1524000</v>
      </c>
      <c r="F12" s="52">
        <f t="shared" si="0"/>
        <v>0</v>
      </c>
    </row>
    <row r="13" spans="1:6" ht="15.95" customHeight="1" x14ac:dyDescent="0.2">
      <c r="A13" s="459" t="s">
        <v>580</v>
      </c>
      <c r="B13" s="25">
        <v>1270000</v>
      </c>
      <c r="C13" s="461" t="s">
        <v>571</v>
      </c>
      <c r="D13" s="25"/>
      <c r="E13" s="25">
        <v>1270000</v>
      </c>
      <c r="F13" s="52">
        <f t="shared" si="0"/>
        <v>0</v>
      </c>
    </row>
    <row r="14" spans="1:6" ht="15.95" customHeight="1" x14ac:dyDescent="0.2">
      <c r="A14" s="459" t="s">
        <v>581</v>
      </c>
      <c r="B14" s="25">
        <v>1397000</v>
      </c>
      <c r="C14" s="461" t="s">
        <v>571</v>
      </c>
      <c r="D14" s="25"/>
      <c r="E14" s="25">
        <v>1397000</v>
      </c>
      <c r="F14" s="52">
        <f t="shared" si="0"/>
        <v>0</v>
      </c>
    </row>
    <row r="15" spans="1:6" ht="15.95" customHeight="1" x14ac:dyDescent="0.2">
      <c r="A15" s="459" t="s">
        <v>582</v>
      </c>
      <c r="B15" s="25">
        <v>658854</v>
      </c>
      <c r="C15" s="461" t="s">
        <v>571</v>
      </c>
      <c r="D15" s="25"/>
      <c r="E15" s="25">
        <v>658854</v>
      </c>
      <c r="F15" s="52">
        <f t="shared" si="0"/>
        <v>0</v>
      </c>
    </row>
    <row r="16" spans="1:6" ht="15.95" customHeight="1" x14ac:dyDescent="0.2">
      <c r="A16" s="459"/>
      <c r="B16" s="25"/>
      <c r="C16" s="461"/>
      <c r="D16" s="25"/>
      <c r="E16" s="25"/>
      <c r="F16" s="52">
        <f t="shared" si="0"/>
        <v>0</v>
      </c>
    </row>
    <row r="17" spans="1:6" ht="15.95" customHeight="1" x14ac:dyDescent="0.2">
      <c r="A17" s="459"/>
      <c r="B17" s="25"/>
      <c r="C17" s="461"/>
      <c r="D17" s="25"/>
      <c r="E17" s="25"/>
      <c r="F17" s="52">
        <f t="shared" si="0"/>
        <v>0</v>
      </c>
    </row>
    <row r="18" spans="1:6" ht="15.95" customHeight="1" x14ac:dyDescent="0.2">
      <c r="A18" s="459"/>
      <c r="B18" s="25"/>
      <c r="C18" s="461"/>
      <c r="D18" s="25"/>
      <c r="E18" s="25"/>
      <c r="F18" s="52">
        <f t="shared" si="0"/>
        <v>0</v>
      </c>
    </row>
    <row r="19" spans="1:6" ht="15.95" customHeight="1" x14ac:dyDescent="0.2">
      <c r="A19" s="459"/>
      <c r="B19" s="25"/>
      <c r="C19" s="461"/>
      <c r="D19" s="25"/>
      <c r="E19" s="25"/>
      <c r="F19" s="52">
        <f t="shared" si="0"/>
        <v>0</v>
      </c>
    </row>
    <row r="20" spans="1:6" ht="15.95" customHeight="1" x14ac:dyDescent="0.2">
      <c r="A20" s="459"/>
      <c r="B20" s="25"/>
      <c r="C20" s="461"/>
      <c r="D20" s="25"/>
      <c r="E20" s="25"/>
      <c r="F20" s="52">
        <f t="shared" si="0"/>
        <v>0</v>
      </c>
    </row>
    <row r="21" spans="1:6" ht="15.95" customHeight="1" x14ac:dyDescent="0.2">
      <c r="A21" s="459"/>
      <c r="B21" s="25"/>
      <c r="C21" s="461"/>
      <c r="D21" s="25"/>
      <c r="E21" s="25"/>
      <c r="F21" s="52">
        <f t="shared" si="0"/>
        <v>0</v>
      </c>
    </row>
    <row r="22" spans="1:6" ht="15.95" customHeight="1" thickBot="1" x14ac:dyDescent="0.25">
      <c r="A22" s="53"/>
      <c r="B22" s="26"/>
      <c r="C22" s="462"/>
      <c r="D22" s="26"/>
      <c r="E22" s="26"/>
      <c r="F22" s="54">
        <f t="shared" si="0"/>
        <v>0</v>
      </c>
    </row>
    <row r="23" spans="1:6" s="57" customFormat="1" ht="18" customHeight="1" thickBot="1" x14ac:dyDescent="0.25">
      <c r="A23" s="176" t="s">
        <v>59</v>
      </c>
      <c r="B23" s="55">
        <f>SUM(B5:B22)</f>
        <v>487446735</v>
      </c>
      <c r="C23" s="107"/>
      <c r="D23" s="55">
        <f>SUM(D5:D22)</f>
        <v>6446300</v>
      </c>
      <c r="E23" s="55">
        <f>SUM(E5:E22)</f>
        <v>481000435</v>
      </c>
      <c r="F23" s="56">
        <f>SUM(F5:F22)</f>
        <v>0</v>
      </c>
    </row>
  </sheetData>
  <sheetProtection sheet="1"/>
  <mergeCells count="1">
    <mergeCell ref="A1:F1"/>
  </mergeCells>
  <phoneticPr fontId="0" type="noConversion"/>
  <printOptions horizontalCentered="1"/>
  <pageMargins left="0.78740157480314965" right="0.78740157480314965" top="1.0236220472440944" bottom="0.98425196850393704" header="0.78740157480314965" footer="0.78740157480314965"/>
  <pageSetup paperSize="9" scale="105" orientation="landscape" horizontalDpi="300" verticalDpi="300" r:id="rId1"/>
  <headerFooter alignWithMargins="0">
    <oddHeader>&amp;R&amp;"Times New Roman CE,Félkövér dőlt"&amp;11 6. melléklet a ……/2018. (….) önkormányzati rendelethez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F9385-44CC-4C4B-976E-479C94716DD3}">
  <sheetPr>
    <tabColor rgb="FF92D050"/>
  </sheetPr>
  <dimension ref="A1:F24"/>
  <sheetViews>
    <sheetView zoomScaleNormal="100" workbookViewId="0">
      <selection activeCell="F5" sqref="F5"/>
    </sheetView>
  </sheetViews>
  <sheetFormatPr defaultRowHeight="12.75" x14ac:dyDescent="0.2"/>
  <cols>
    <col min="1" max="1" width="60.6640625" style="41" customWidth="1"/>
    <col min="2" max="2" width="15.6640625" style="40" customWidth="1"/>
    <col min="3" max="3" width="16.33203125" style="40" customWidth="1"/>
    <col min="4" max="4" width="18" style="40" customWidth="1"/>
    <col min="5" max="5" width="16.6640625" style="40" customWidth="1"/>
    <col min="6" max="6" width="18.83203125" style="40" customWidth="1"/>
    <col min="7" max="8" width="12.83203125" style="40" customWidth="1"/>
    <col min="9" max="9" width="13.83203125" style="40" customWidth="1"/>
    <col min="10" max="16384" width="9.33203125" style="40"/>
  </cols>
  <sheetData>
    <row r="1" spans="1:6" ht="24.75" customHeight="1" x14ac:dyDescent="0.2">
      <c r="A1" s="622" t="s">
        <v>1</v>
      </c>
      <c r="B1" s="622"/>
      <c r="C1" s="622"/>
      <c r="D1" s="622"/>
      <c r="E1" s="622"/>
      <c r="F1" s="622"/>
    </row>
    <row r="2" spans="1:6" ht="23.25" customHeight="1" thickBot="1" x14ac:dyDescent="0.3">
      <c r="A2" s="173"/>
      <c r="B2" s="51"/>
      <c r="C2" s="51"/>
      <c r="D2" s="51"/>
      <c r="E2" s="51"/>
      <c r="F2" s="47" t="str">
        <f>'6.sz.mell.'!F2</f>
        <v>Forintban!</v>
      </c>
    </row>
    <row r="3" spans="1:6" s="42" customFormat="1" ht="48.75" customHeight="1" thickBot="1" x14ac:dyDescent="0.25">
      <c r="A3" s="174" t="s">
        <v>63</v>
      </c>
      <c r="B3" s="175" t="s">
        <v>61</v>
      </c>
      <c r="C3" s="175" t="s">
        <v>62</v>
      </c>
      <c r="D3" s="175" t="str">
        <f>+'6.sz.mell.'!D3</f>
        <v>Felhasználás   2017. XII. 31-ig</v>
      </c>
      <c r="E3" s="175" t="str">
        <f>+'6.sz.mell.'!E3</f>
        <v>2018. évi előirányzat</v>
      </c>
      <c r="F3" s="508" t="str">
        <f>+CONCATENATE(LEFT(ÖSSZEFÜGGÉSEK!A5,4),". utáni szükséglet ",CHAR(10),"")</f>
        <v xml:space="preserve">2018. utáni szükséglet 
</v>
      </c>
    </row>
    <row r="4" spans="1:6" s="51" customFormat="1" ht="15" customHeight="1" thickBot="1" x14ac:dyDescent="0.25">
      <c r="A4" s="49" t="s">
        <v>474</v>
      </c>
      <c r="B4" s="50" t="s">
        <v>475</v>
      </c>
      <c r="C4" s="50" t="s">
        <v>476</v>
      </c>
      <c r="D4" s="50" t="s">
        <v>478</v>
      </c>
      <c r="E4" s="50" t="s">
        <v>477</v>
      </c>
      <c r="F4" s="511" t="s">
        <v>544</v>
      </c>
    </row>
    <row r="5" spans="1:6" ht="15.95" customHeight="1" x14ac:dyDescent="0.2">
      <c r="A5" s="58" t="s">
        <v>583</v>
      </c>
      <c r="B5" s="59">
        <v>1270000</v>
      </c>
      <c r="C5" s="463" t="s">
        <v>571</v>
      </c>
      <c r="D5" s="59">
        <v>0</v>
      </c>
      <c r="E5" s="59">
        <v>1270000</v>
      </c>
      <c r="F5" s="60">
        <f t="shared" ref="F5:F23" si="0">B5-D5-E5</f>
        <v>0</v>
      </c>
    </row>
    <row r="6" spans="1:6" ht="15.95" customHeight="1" x14ac:dyDescent="0.2">
      <c r="A6" s="58"/>
      <c r="B6" s="59"/>
      <c r="C6" s="463"/>
      <c r="D6" s="59"/>
      <c r="E6" s="59"/>
      <c r="F6" s="60">
        <f t="shared" si="0"/>
        <v>0</v>
      </c>
    </row>
    <row r="7" spans="1:6" ht="15.95" customHeight="1" x14ac:dyDescent="0.2">
      <c r="A7" s="58"/>
      <c r="B7" s="59"/>
      <c r="C7" s="463"/>
      <c r="D7" s="59"/>
      <c r="E7" s="59"/>
      <c r="F7" s="60">
        <f t="shared" si="0"/>
        <v>0</v>
      </c>
    </row>
    <row r="8" spans="1:6" ht="15.95" customHeight="1" x14ac:dyDescent="0.2">
      <c r="A8" s="58"/>
      <c r="B8" s="59"/>
      <c r="C8" s="463"/>
      <c r="D8" s="59"/>
      <c r="E8" s="59"/>
      <c r="F8" s="60">
        <f t="shared" si="0"/>
        <v>0</v>
      </c>
    </row>
    <row r="9" spans="1:6" ht="15.95" customHeight="1" x14ac:dyDescent="0.2">
      <c r="A9" s="58"/>
      <c r="B9" s="59"/>
      <c r="C9" s="463"/>
      <c r="D9" s="59"/>
      <c r="E9" s="59"/>
      <c r="F9" s="60">
        <f t="shared" si="0"/>
        <v>0</v>
      </c>
    </row>
    <row r="10" spans="1:6" ht="15.95" customHeight="1" x14ac:dyDescent="0.2">
      <c r="A10" s="58"/>
      <c r="B10" s="59"/>
      <c r="C10" s="463"/>
      <c r="D10" s="59"/>
      <c r="E10" s="59"/>
      <c r="F10" s="60">
        <f t="shared" si="0"/>
        <v>0</v>
      </c>
    </row>
    <row r="11" spans="1:6" ht="15.95" customHeight="1" x14ac:dyDescent="0.2">
      <c r="A11" s="58"/>
      <c r="B11" s="59"/>
      <c r="C11" s="463"/>
      <c r="D11" s="59"/>
      <c r="E11" s="59"/>
      <c r="F11" s="60">
        <f t="shared" si="0"/>
        <v>0</v>
      </c>
    </row>
    <row r="12" spans="1:6" ht="15.95" customHeight="1" x14ac:dyDescent="0.2">
      <c r="A12" s="58"/>
      <c r="B12" s="59"/>
      <c r="C12" s="463"/>
      <c r="D12" s="59"/>
      <c r="E12" s="59"/>
      <c r="F12" s="60">
        <f t="shared" si="0"/>
        <v>0</v>
      </c>
    </row>
    <row r="13" spans="1:6" ht="15.95" customHeight="1" x14ac:dyDescent="0.2">
      <c r="A13" s="58"/>
      <c r="B13" s="59"/>
      <c r="C13" s="463"/>
      <c r="D13" s="59"/>
      <c r="E13" s="59"/>
      <c r="F13" s="60">
        <f t="shared" si="0"/>
        <v>0</v>
      </c>
    </row>
    <row r="14" spans="1:6" ht="15.95" customHeight="1" x14ac:dyDescent="0.2">
      <c r="A14" s="58"/>
      <c r="B14" s="59"/>
      <c r="C14" s="463"/>
      <c r="D14" s="59"/>
      <c r="E14" s="59"/>
      <c r="F14" s="60">
        <f t="shared" si="0"/>
        <v>0</v>
      </c>
    </row>
    <row r="15" spans="1:6" ht="15.95" customHeight="1" x14ac:dyDescent="0.2">
      <c r="A15" s="58"/>
      <c r="B15" s="59"/>
      <c r="C15" s="463"/>
      <c r="D15" s="59"/>
      <c r="E15" s="59"/>
      <c r="F15" s="60">
        <f t="shared" si="0"/>
        <v>0</v>
      </c>
    </row>
    <row r="16" spans="1:6" ht="15.95" customHeight="1" x14ac:dyDescent="0.2">
      <c r="A16" s="58"/>
      <c r="B16" s="59"/>
      <c r="C16" s="463"/>
      <c r="D16" s="59"/>
      <c r="E16" s="59"/>
      <c r="F16" s="60">
        <f t="shared" si="0"/>
        <v>0</v>
      </c>
    </row>
    <row r="17" spans="1:6" ht="15.95" customHeight="1" x14ac:dyDescent="0.2">
      <c r="A17" s="58"/>
      <c r="B17" s="59"/>
      <c r="C17" s="463"/>
      <c r="D17" s="59"/>
      <c r="E17" s="59"/>
      <c r="F17" s="60">
        <f t="shared" si="0"/>
        <v>0</v>
      </c>
    </row>
    <row r="18" spans="1:6" ht="15.95" customHeight="1" x14ac:dyDescent="0.2">
      <c r="A18" s="58"/>
      <c r="B18" s="59"/>
      <c r="C18" s="463"/>
      <c r="D18" s="59"/>
      <c r="E18" s="59"/>
      <c r="F18" s="60">
        <f t="shared" si="0"/>
        <v>0</v>
      </c>
    </row>
    <row r="19" spans="1:6" ht="15.95" customHeight="1" x14ac:dyDescent="0.2">
      <c r="A19" s="58"/>
      <c r="B19" s="59"/>
      <c r="C19" s="463"/>
      <c r="D19" s="59"/>
      <c r="E19" s="59"/>
      <c r="F19" s="60">
        <f t="shared" si="0"/>
        <v>0</v>
      </c>
    </row>
    <row r="20" spans="1:6" ht="15.95" customHeight="1" x14ac:dyDescent="0.2">
      <c r="A20" s="58"/>
      <c r="B20" s="59"/>
      <c r="C20" s="463"/>
      <c r="D20" s="59"/>
      <c r="E20" s="59"/>
      <c r="F20" s="60">
        <f t="shared" si="0"/>
        <v>0</v>
      </c>
    </row>
    <row r="21" spans="1:6" ht="15.95" customHeight="1" x14ac:dyDescent="0.2">
      <c r="A21" s="58"/>
      <c r="B21" s="59"/>
      <c r="C21" s="463"/>
      <c r="D21" s="59"/>
      <c r="E21" s="59"/>
      <c r="F21" s="60">
        <f t="shared" si="0"/>
        <v>0</v>
      </c>
    </row>
    <row r="22" spans="1:6" ht="15.95" customHeight="1" x14ac:dyDescent="0.2">
      <c r="A22" s="58"/>
      <c r="B22" s="59"/>
      <c r="C22" s="463"/>
      <c r="D22" s="59"/>
      <c r="E22" s="59"/>
      <c r="F22" s="60">
        <f t="shared" si="0"/>
        <v>0</v>
      </c>
    </row>
    <row r="23" spans="1:6" ht="15.95" customHeight="1" thickBot="1" x14ac:dyDescent="0.25">
      <c r="A23" s="61"/>
      <c r="B23" s="62"/>
      <c r="C23" s="464"/>
      <c r="D23" s="62"/>
      <c r="E23" s="62"/>
      <c r="F23" s="63">
        <f t="shared" si="0"/>
        <v>0</v>
      </c>
    </row>
    <row r="24" spans="1:6" s="57" customFormat="1" ht="18" customHeight="1" thickBot="1" x14ac:dyDescent="0.25">
      <c r="A24" s="176" t="s">
        <v>59</v>
      </c>
      <c r="B24" s="177">
        <f>SUM(B5:B23)</f>
        <v>1270000</v>
      </c>
      <c r="C24" s="108"/>
      <c r="D24" s="177">
        <f>SUM(D5:D23)</f>
        <v>0</v>
      </c>
      <c r="E24" s="177">
        <f>SUM(E5:E23)</f>
        <v>1270000</v>
      </c>
      <c r="F24" s="64">
        <f>SUM(F5:F23)</f>
        <v>0</v>
      </c>
    </row>
  </sheetData>
  <mergeCells count="1">
    <mergeCell ref="A1:F1"/>
  </mergeCells>
  <phoneticPr fontId="0" type="noConversion"/>
  <printOptions horizontalCentered="1"/>
  <pageMargins left="0.78740157480314965" right="0.78740157480314965" top="1.2204724409448819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&amp;R&amp;"Times New Roman CE,Félkövér dőlt"&amp;12 &amp;11 7. melléklet a ……/2018. (….) önkormányzati rendelethez&amp;"Times New Roman CE,Normál"&amp;10
   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1A471-DB97-40EE-809F-0EFAC42F72F6}">
  <sheetPr>
    <tabColor rgb="FF92D050"/>
  </sheetPr>
  <dimension ref="A1:H70"/>
  <sheetViews>
    <sheetView topLeftCell="A13" zoomScaleNormal="100" workbookViewId="0">
      <selection activeCell="A4" sqref="A4"/>
    </sheetView>
  </sheetViews>
  <sheetFormatPr defaultRowHeight="12.75" x14ac:dyDescent="0.2"/>
  <cols>
    <col min="1" max="1" width="38.6640625" style="44" customWidth="1"/>
    <col min="2" max="5" width="13.83203125" style="44" customWidth="1"/>
    <col min="6" max="16384" width="9.33203125" style="44"/>
  </cols>
  <sheetData>
    <row r="1" spans="1:5" x14ac:dyDescent="0.2">
      <c r="A1" s="192"/>
      <c r="B1" s="192"/>
      <c r="C1" s="192"/>
      <c r="D1" s="192"/>
      <c r="E1" s="192"/>
    </row>
    <row r="2" spans="1:5" ht="15.75" x14ac:dyDescent="0.25">
      <c r="A2" s="562" t="s">
        <v>127</v>
      </c>
      <c r="B2" s="623" t="s">
        <v>585</v>
      </c>
      <c r="C2" s="623"/>
      <c r="D2" s="623"/>
      <c r="E2" s="623"/>
    </row>
    <row r="3" spans="1:5" x14ac:dyDescent="0.2">
      <c r="A3" s="598" t="s">
        <v>627</v>
      </c>
      <c r="B3" s="563"/>
      <c r="C3" s="563"/>
      <c r="D3" s="563"/>
      <c r="E3" s="563"/>
    </row>
    <row r="4" spans="1:5" ht="14.25" thickBot="1" x14ac:dyDescent="0.3">
      <c r="A4" s="192" t="s">
        <v>629</v>
      </c>
      <c r="B4" s="192"/>
      <c r="C4" s="192"/>
      <c r="D4" s="624" t="str">
        <f>'7.sz.mell.'!F2</f>
        <v>Forintban!</v>
      </c>
      <c r="E4" s="624"/>
    </row>
    <row r="5" spans="1:5" ht="15" customHeight="1" thickBot="1" x14ac:dyDescent="0.25">
      <c r="A5" s="193" t="s">
        <v>120</v>
      </c>
      <c r="B5" s="194" t="str">
        <f>CONCATENATE((LEFT(ÖSSZEFÜGGÉSEK!A5,4)),".")</f>
        <v>2018.</v>
      </c>
      <c r="C5" s="194" t="str">
        <f>CONCATENATE((LEFT(ÖSSZEFÜGGÉSEK!A5,4))+1,".")</f>
        <v>2019.</v>
      </c>
      <c r="D5" s="194" t="str">
        <f>CONCATENATE((LEFT(ÖSSZEFÜGGÉSEK!A5,4))+1,". után")</f>
        <v>2019. után</v>
      </c>
      <c r="E5" s="195" t="s">
        <v>48</v>
      </c>
    </row>
    <row r="6" spans="1:5" x14ac:dyDescent="0.2">
      <c r="A6" s="196" t="s">
        <v>121</v>
      </c>
      <c r="B6" s="76"/>
      <c r="C6" s="76"/>
      <c r="D6" s="76"/>
      <c r="E6" s="197">
        <f t="shared" ref="E6:E12" si="0">SUM(B6:D6)</f>
        <v>0</v>
      </c>
    </row>
    <row r="7" spans="1:5" x14ac:dyDescent="0.2">
      <c r="A7" s="198" t="s">
        <v>133</v>
      </c>
      <c r="B7" s="77"/>
      <c r="C7" s="77"/>
      <c r="D7" s="77"/>
      <c r="E7" s="199">
        <f t="shared" si="0"/>
        <v>0</v>
      </c>
    </row>
    <row r="8" spans="1:5" x14ac:dyDescent="0.2">
      <c r="A8" s="200" t="s">
        <v>122</v>
      </c>
      <c r="B8" s="78">
        <v>13176250</v>
      </c>
      <c r="C8" s="78"/>
      <c r="D8" s="78"/>
      <c r="E8" s="201">
        <f t="shared" si="0"/>
        <v>13176250</v>
      </c>
    </row>
    <row r="9" spans="1:5" x14ac:dyDescent="0.2">
      <c r="A9" s="200" t="s">
        <v>135</v>
      </c>
      <c r="B9" s="78"/>
      <c r="C9" s="78"/>
      <c r="D9" s="78"/>
      <c r="E9" s="201">
        <f t="shared" si="0"/>
        <v>0</v>
      </c>
    </row>
    <row r="10" spans="1:5" x14ac:dyDescent="0.2">
      <c r="A10" s="200" t="s">
        <v>123</v>
      </c>
      <c r="B10" s="78"/>
      <c r="C10" s="78"/>
      <c r="D10" s="78"/>
      <c r="E10" s="201">
        <f t="shared" si="0"/>
        <v>0</v>
      </c>
    </row>
    <row r="11" spans="1:5" x14ac:dyDescent="0.2">
      <c r="A11" s="200" t="s">
        <v>124</v>
      </c>
      <c r="B11" s="78"/>
      <c r="C11" s="78"/>
      <c r="D11" s="78"/>
      <c r="E11" s="201">
        <f t="shared" si="0"/>
        <v>0</v>
      </c>
    </row>
    <row r="12" spans="1:5" ht="13.5" thickBot="1" x14ac:dyDescent="0.25">
      <c r="A12" s="79"/>
      <c r="B12" s="80"/>
      <c r="C12" s="80"/>
      <c r="D12" s="80"/>
      <c r="E12" s="201">
        <f t="shared" si="0"/>
        <v>0</v>
      </c>
    </row>
    <row r="13" spans="1:5" ht="13.5" thickBot="1" x14ac:dyDescent="0.25">
      <c r="A13" s="202" t="s">
        <v>126</v>
      </c>
      <c r="B13" s="203">
        <f>B6+SUM(B8:B12)</f>
        <v>13176250</v>
      </c>
      <c r="C13" s="203">
        <f>C6+SUM(C8:C12)</f>
        <v>0</v>
      </c>
      <c r="D13" s="203">
        <f>D6+SUM(D8:D12)</f>
        <v>0</v>
      </c>
      <c r="E13" s="204">
        <f>E6+SUM(E8:E12)</f>
        <v>13176250</v>
      </c>
    </row>
    <row r="14" spans="1:5" ht="13.5" thickBot="1" x14ac:dyDescent="0.25">
      <c r="A14" s="46"/>
      <c r="B14" s="46"/>
      <c r="C14" s="46"/>
      <c r="D14" s="46"/>
      <c r="E14" s="46"/>
    </row>
    <row r="15" spans="1:5" ht="15" customHeight="1" thickBot="1" x14ac:dyDescent="0.25">
      <c r="A15" s="193" t="s">
        <v>125</v>
      </c>
      <c r="B15" s="194" t="str">
        <f>+B5</f>
        <v>2018.</v>
      </c>
      <c r="C15" s="194" t="str">
        <f>+C5</f>
        <v>2019.</v>
      </c>
      <c r="D15" s="194" t="str">
        <f>+D5</f>
        <v>2019. után</v>
      </c>
      <c r="E15" s="195" t="s">
        <v>48</v>
      </c>
    </row>
    <row r="16" spans="1:5" x14ac:dyDescent="0.2">
      <c r="A16" s="196" t="s">
        <v>129</v>
      </c>
      <c r="B16" s="76"/>
      <c r="C16" s="76"/>
      <c r="D16" s="76"/>
      <c r="E16" s="197">
        <f t="shared" ref="E16:E22" si="1">SUM(B16:D16)</f>
        <v>0</v>
      </c>
    </row>
    <row r="17" spans="1:5" x14ac:dyDescent="0.2">
      <c r="A17" s="205" t="s">
        <v>588</v>
      </c>
      <c r="B17" s="78">
        <v>169714821</v>
      </c>
      <c r="C17" s="78"/>
      <c r="D17" s="78"/>
      <c r="E17" s="201">
        <f t="shared" si="1"/>
        <v>169714821</v>
      </c>
    </row>
    <row r="18" spans="1:5" x14ac:dyDescent="0.2">
      <c r="A18" s="200" t="s">
        <v>131</v>
      </c>
      <c r="B18" s="78"/>
      <c r="C18" s="78"/>
      <c r="D18" s="78"/>
      <c r="E18" s="201">
        <f t="shared" si="1"/>
        <v>0</v>
      </c>
    </row>
    <row r="19" spans="1:5" x14ac:dyDescent="0.2">
      <c r="A19" s="200" t="s">
        <v>132</v>
      </c>
      <c r="B19" s="78"/>
      <c r="C19" s="78"/>
      <c r="D19" s="78"/>
      <c r="E19" s="201">
        <f t="shared" si="1"/>
        <v>0</v>
      </c>
    </row>
    <row r="20" spans="1:5" x14ac:dyDescent="0.2">
      <c r="A20" s="81"/>
      <c r="B20" s="78"/>
      <c r="C20" s="78"/>
      <c r="D20" s="78"/>
      <c r="E20" s="201">
        <f t="shared" si="1"/>
        <v>0</v>
      </c>
    </row>
    <row r="21" spans="1:5" x14ac:dyDescent="0.2">
      <c r="A21" s="81"/>
      <c r="B21" s="78"/>
      <c r="C21" s="78"/>
      <c r="D21" s="78"/>
      <c r="E21" s="201">
        <f t="shared" si="1"/>
        <v>0</v>
      </c>
    </row>
    <row r="22" spans="1:5" ht="13.5" thickBot="1" x14ac:dyDescent="0.25">
      <c r="A22" s="79"/>
      <c r="B22" s="80"/>
      <c r="C22" s="80"/>
      <c r="D22" s="80"/>
      <c r="E22" s="201">
        <f t="shared" si="1"/>
        <v>0</v>
      </c>
    </row>
    <row r="23" spans="1:5" ht="13.5" thickBot="1" x14ac:dyDescent="0.25">
      <c r="A23" s="202" t="s">
        <v>49</v>
      </c>
      <c r="B23" s="203">
        <f>SUM(B16:B22)</f>
        <v>169714821</v>
      </c>
      <c r="C23" s="203">
        <f>SUM(C16:C22)</f>
        <v>0</v>
      </c>
      <c r="D23" s="203">
        <f>SUM(D16:D22)</f>
        <v>0</v>
      </c>
      <c r="E23" s="204">
        <f>SUM(E16:E22)</f>
        <v>169714821</v>
      </c>
    </row>
    <row r="24" spans="1:5" x14ac:dyDescent="0.2">
      <c r="A24" s="570" t="s">
        <v>589</v>
      </c>
      <c r="B24" s="570"/>
      <c r="C24" s="192"/>
      <c r="D24" s="192"/>
      <c r="E24" s="192"/>
    </row>
    <row r="25" spans="1:5" x14ac:dyDescent="0.2">
      <c r="A25" s="192"/>
      <c r="B25" s="192"/>
      <c r="C25" s="192"/>
      <c r="D25" s="192"/>
      <c r="E25" s="192"/>
    </row>
    <row r="26" spans="1:5" ht="15.75" x14ac:dyDescent="0.25">
      <c r="A26" s="562" t="s">
        <v>127</v>
      </c>
      <c r="B26" s="623" t="s">
        <v>586</v>
      </c>
      <c r="C26" s="623"/>
      <c r="D26" s="623"/>
      <c r="E26" s="623"/>
    </row>
    <row r="27" spans="1:5" x14ac:dyDescent="0.2">
      <c r="A27" s="598" t="s">
        <v>625</v>
      </c>
      <c r="B27" s="599"/>
      <c r="C27" s="599"/>
      <c r="D27" s="599"/>
      <c r="E27" s="599"/>
    </row>
    <row r="28" spans="1:5" ht="14.25" thickBot="1" x14ac:dyDescent="0.3">
      <c r="A28" s="192" t="s">
        <v>626</v>
      </c>
      <c r="B28" s="192"/>
      <c r="C28" s="192"/>
      <c r="D28" s="624" t="str">
        <f>D4</f>
        <v>Forintban!</v>
      </c>
      <c r="E28" s="624"/>
    </row>
    <row r="29" spans="1:5" ht="13.5" thickBot="1" x14ac:dyDescent="0.25">
      <c r="A29" s="193" t="s">
        <v>120</v>
      </c>
      <c r="B29" s="194" t="str">
        <f>+B15</f>
        <v>2018.</v>
      </c>
      <c r="C29" s="194" t="str">
        <f>+C15</f>
        <v>2019.</v>
      </c>
      <c r="D29" s="194" t="str">
        <f>+D15</f>
        <v>2019. után</v>
      </c>
      <c r="E29" s="195" t="s">
        <v>48</v>
      </c>
    </row>
    <row r="30" spans="1:5" x14ac:dyDescent="0.2">
      <c r="A30" s="196" t="s">
        <v>121</v>
      </c>
      <c r="B30" s="76"/>
      <c r="C30" s="76"/>
      <c r="D30" s="76"/>
      <c r="E30" s="197">
        <f t="shared" ref="E30:E36" si="2">SUM(B30:D30)</f>
        <v>0</v>
      </c>
    </row>
    <row r="31" spans="1:5" x14ac:dyDescent="0.2">
      <c r="A31" s="198" t="s">
        <v>133</v>
      </c>
      <c r="B31" s="77"/>
      <c r="C31" s="77"/>
      <c r="D31" s="77"/>
      <c r="E31" s="199">
        <f t="shared" si="2"/>
        <v>0</v>
      </c>
    </row>
    <row r="32" spans="1:5" x14ac:dyDescent="0.2">
      <c r="A32" s="200" t="s">
        <v>122</v>
      </c>
      <c r="B32" s="78">
        <v>117478820</v>
      </c>
      <c r="C32" s="78"/>
      <c r="D32" s="78"/>
      <c r="E32" s="201">
        <f t="shared" si="2"/>
        <v>117478820</v>
      </c>
    </row>
    <row r="33" spans="1:5" x14ac:dyDescent="0.2">
      <c r="A33" s="200" t="s">
        <v>135</v>
      </c>
      <c r="B33" s="78"/>
      <c r="C33" s="78"/>
      <c r="D33" s="78"/>
      <c r="E33" s="201">
        <f t="shared" si="2"/>
        <v>0</v>
      </c>
    </row>
    <row r="34" spans="1:5" x14ac:dyDescent="0.2">
      <c r="A34" s="200" t="s">
        <v>123</v>
      </c>
      <c r="B34" s="78"/>
      <c r="C34" s="78"/>
      <c r="D34" s="78"/>
      <c r="E34" s="201">
        <f t="shared" si="2"/>
        <v>0</v>
      </c>
    </row>
    <row r="35" spans="1:5" x14ac:dyDescent="0.2">
      <c r="A35" s="200" t="s">
        <v>124</v>
      </c>
      <c r="B35" s="78"/>
      <c r="C35" s="78"/>
      <c r="D35" s="78"/>
      <c r="E35" s="201">
        <f t="shared" si="2"/>
        <v>0</v>
      </c>
    </row>
    <row r="36" spans="1:5" ht="13.5" thickBot="1" x14ac:dyDescent="0.25">
      <c r="A36" s="79"/>
      <c r="B36" s="80"/>
      <c r="C36" s="80"/>
      <c r="D36" s="80"/>
      <c r="E36" s="201">
        <f t="shared" si="2"/>
        <v>0</v>
      </c>
    </row>
    <row r="37" spans="1:5" ht="13.5" thickBot="1" x14ac:dyDescent="0.25">
      <c r="A37" s="202" t="s">
        <v>126</v>
      </c>
      <c r="B37" s="203">
        <f>B30+SUM(B32:B36)</f>
        <v>117478820</v>
      </c>
      <c r="C37" s="203">
        <f>C30+SUM(C32:C36)</f>
        <v>0</v>
      </c>
      <c r="D37" s="203">
        <f>D30+SUM(D32:D36)</f>
        <v>0</v>
      </c>
      <c r="E37" s="204">
        <f>E30+SUM(E32:E36)</f>
        <v>117478820</v>
      </c>
    </row>
    <row r="38" spans="1:5" ht="13.5" thickBot="1" x14ac:dyDescent="0.25">
      <c r="A38" s="46"/>
      <c r="B38" s="46"/>
      <c r="C38" s="46"/>
      <c r="D38" s="46"/>
      <c r="E38" s="46"/>
    </row>
    <row r="39" spans="1:5" ht="13.5" thickBot="1" x14ac:dyDescent="0.25">
      <c r="A39" s="193" t="s">
        <v>125</v>
      </c>
      <c r="B39" s="194" t="str">
        <f>+B29</f>
        <v>2018.</v>
      </c>
      <c r="C39" s="194" t="str">
        <f>+C29</f>
        <v>2019.</v>
      </c>
      <c r="D39" s="194" t="str">
        <f>+D29</f>
        <v>2019. után</v>
      </c>
      <c r="E39" s="195" t="s">
        <v>48</v>
      </c>
    </row>
    <row r="40" spans="1:5" x14ac:dyDescent="0.2">
      <c r="A40" s="196" t="s">
        <v>129</v>
      </c>
      <c r="B40" s="76"/>
      <c r="C40" s="76"/>
      <c r="D40" s="76"/>
      <c r="E40" s="197">
        <f t="shared" ref="E40:E46" si="3">SUM(B40:D40)</f>
        <v>0</v>
      </c>
    </row>
    <row r="41" spans="1:5" x14ac:dyDescent="0.2">
      <c r="A41" s="205" t="s">
        <v>130</v>
      </c>
      <c r="B41" s="78">
        <v>117478820</v>
      </c>
      <c r="C41" s="78"/>
      <c r="D41" s="78"/>
      <c r="E41" s="201">
        <f t="shared" si="3"/>
        <v>117478820</v>
      </c>
    </row>
    <row r="42" spans="1:5" x14ac:dyDescent="0.2">
      <c r="A42" s="200" t="s">
        <v>131</v>
      </c>
      <c r="B42" s="78"/>
      <c r="C42" s="78"/>
      <c r="D42" s="78"/>
      <c r="E42" s="201">
        <f t="shared" si="3"/>
        <v>0</v>
      </c>
    </row>
    <row r="43" spans="1:5" x14ac:dyDescent="0.2">
      <c r="A43" s="200" t="s">
        <v>132</v>
      </c>
      <c r="B43" s="78"/>
      <c r="C43" s="78"/>
      <c r="D43" s="78"/>
      <c r="E43" s="201">
        <f t="shared" si="3"/>
        <v>0</v>
      </c>
    </row>
    <row r="44" spans="1:5" x14ac:dyDescent="0.2">
      <c r="A44" s="81"/>
      <c r="B44" s="78"/>
      <c r="C44" s="78"/>
      <c r="D44" s="78"/>
      <c r="E44" s="201">
        <f t="shared" si="3"/>
        <v>0</v>
      </c>
    </row>
    <row r="45" spans="1:5" x14ac:dyDescent="0.2">
      <c r="A45" s="81"/>
      <c r="B45" s="78"/>
      <c r="C45" s="78"/>
      <c r="D45" s="78"/>
      <c r="E45" s="201">
        <f t="shared" si="3"/>
        <v>0</v>
      </c>
    </row>
    <row r="46" spans="1:5" ht="13.5" thickBot="1" x14ac:dyDescent="0.25">
      <c r="A46" s="79"/>
      <c r="B46" s="80"/>
      <c r="C46" s="80"/>
      <c r="D46" s="80"/>
      <c r="E46" s="201">
        <f t="shared" si="3"/>
        <v>0</v>
      </c>
    </row>
    <row r="47" spans="1:5" ht="13.5" thickBot="1" x14ac:dyDescent="0.25">
      <c r="A47" s="202" t="s">
        <v>49</v>
      </c>
      <c r="B47" s="203">
        <f>SUM(B40:B46)</f>
        <v>117478820</v>
      </c>
      <c r="C47" s="203">
        <f>SUM(C40:C46)</f>
        <v>0</v>
      </c>
      <c r="D47" s="203">
        <f>SUM(D40:D46)</f>
        <v>0</v>
      </c>
      <c r="E47" s="204">
        <f>SUM(E40:E46)</f>
        <v>117478820</v>
      </c>
    </row>
    <row r="48" spans="1:5" x14ac:dyDescent="0.2">
      <c r="A48" s="568"/>
      <c r="B48" s="569"/>
      <c r="C48" s="569"/>
      <c r="D48" s="569"/>
      <c r="E48" s="569"/>
    </row>
    <row r="49" spans="1:8" ht="15.75" x14ac:dyDescent="0.25">
      <c r="A49" s="562" t="s">
        <v>127</v>
      </c>
      <c r="B49" s="623" t="s">
        <v>587</v>
      </c>
      <c r="C49" s="623"/>
      <c r="D49" s="623"/>
      <c r="E49" s="623"/>
    </row>
    <row r="50" spans="1:8" x14ac:dyDescent="0.2">
      <c r="A50" s="598" t="s">
        <v>627</v>
      </c>
      <c r="B50" s="563"/>
      <c r="C50" s="563"/>
      <c r="D50" s="563"/>
      <c r="E50" s="563"/>
    </row>
    <row r="51" spans="1:8" ht="14.25" thickBot="1" x14ac:dyDescent="0.3">
      <c r="A51" s="192" t="s">
        <v>628</v>
      </c>
      <c r="B51" s="192"/>
      <c r="C51" s="192"/>
      <c r="D51" s="624" t="s">
        <v>546</v>
      </c>
      <c r="E51" s="624"/>
    </row>
    <row r="52" spans="1:8" ht="13.5" thickBot="1" x14ac:dyDescent="0.25">
      <c r="A52" s="193" t="s">
        <v>120</v>
      </c>
      <c r="B52" s="194">
        <v>2018</v>
      </c>
      <c r="C52" s="194">
        <v>2019</v>
      </c>
      <c r="D52" s="194" t="s">
        <v>584</v>
      </c>
      <c r="E52" s="195" t="s">
        <v>48</v>
      </c>
    </row>
    <row r="53" spans="1:8" x14ac:dyDescent="0.2">
      <c r="A53" s="196" t="s">
        <v>121</v>
      </c>
      <c r="B53" s="76"/>
      <c r="C53" s="76"/>
      <c r="D53" s="76"/>
      <c r="E53" s="197">
        <f t="shared" ref="E53:E59" si="4">SUM(B53:D53)</f>
        <v>0</v>
      </c>
      <c r="H53" s="45"/>
    </row>
    <row r="54" spans="1:8" x14ac:dyDescent="0.2">
      <c r="A54" s="198" t="s">
        <v>133</v>
      </c>
      <c r="B54" s="77"/>
      <c r="C54" s="77"/>
      <c r="D54" s="77"/>
      <c r="E54" s="199">
        <f t="shared" si="4"/>
        <v>0</v>
      </c>
    </row>
    <row r="55" spans="1:8" x14ac:dyDescent="0.2">
      <c r="A55" s="200" t="s">
        <v>122</v>
      </c>
      <c r="B55" s="78">
        <v>170000000</v>
      </c>
      <c r="C55" s="78"/>
      <c r="D55" s="78"/>
      <c r="E55" s="201">
        <f t="shared" si="4"/>
        <v>170000000</v>
      </c>
    </row>
    <row r="56" spans="1:8" x14ac:dyDescent="0.2">
      <c r="A56" s="200" t="s">
        <v>135</v>
      </c>
      <c r="B56" s="78"/>
      <c r="C56" s="78"/>
      <c r="D56" s="78"/>
      <c r="E56" s="201">
        <f t="shared" si="4"/>
        <v>0</v>
      </c>
    </row>
    <row r="57" spans="1:8" x14ac:dyDescent="0.2">
      <c r="A57" s="200" t="s">
        <v>123</v>
      </c>
      <c r="B57" s="78"/>
      <c r="C57" s="78"/>
      <c r="D57" s="78"/>
      <c r="E57" s="201">
        <f t="shared" si="4"/>
        <v>0</v>
      </c>
    </row>
    <row r="58" spans="1:8" x14ac:dyDescent="0.2">
      <c r="A58" s="200" t="s">
        <v>124</v>
      </c>
      <c r="B58" s="78"/>
      <c r="C58" s="78"/>
      <c r="D58" s="78"/>
      <c r="E58" s="201">
        <f t="shared" si="4"/>
        <v>0</v>
      </c>
    </row>
    <row r="59" spans="1:8" ht="13.5" thickBot="1" x14ac:dyDescent="0.25">
      <c r="A59" s="79"/>
      <c r="B59" s="80"/>
      <c r="C59" s="80"/>
      <c r="D59" s="80"/>
      <c r="E59" s="201">
        <f t="shared" si="4"/>
        <v>0</v>
      </c>
    </row>
    <row r="60" spans="1:8" ht="13.5" thickBot="1" x14ac:dyDescent="0.25">
      <c r="A60" s="202" t="s">
        <v>126</v>
      </c>
      <c r="B60" s="203">
        <f>B53+SUM(B55:B59)</f>
        <v>170000000</v>
      </c>
      <c r="C60" s="203">
        <f>C53+SUM(C55:C59)</f>
        <v>0</v>
      </c>
      <c r="D60" s="203">
        <f>D53+SUM(D55:D59)</f>
        <v>0</v>
      </c>
      <c r="E60" s="204">
        <f>E53+SUM(E55:E59)</f>
        <v>170000000</v>
      </c>
    </row>
    <row r="61" spans="1:8" ht="13.5" thickBot="1" x14ac:dyDescent="0.25">
      <c r="A61" s="46"/>
      <c r="B61" s="46"/>
      <c r="C61" s="46"/>
      <c r="D61" s="46"/>
      <c r="E61" s="46"/>
    </row>
    <row r="62" spans="1:8" ht="13.5" thickBot="1" x14ac:dyDescent="0.25">
      <c r="A62" s="193" t="s">
        <v>125</v>
      </c>
      <c r="B62" s="194">
        <f>+B52</f>
        <v>2018</v>
      </c>
      <c r="C62" s="194">
        <f>+C52</f>
        <v>2019</v>
      </c>
      <c r="D62" s="194" t="str">
        <f>+D52</f>
        <v>2019 után</v>
      </c>
      <c r="E62" s="195" t="s">
        <v>48</v>
      </c>
    </row>
    <row r="63" spans="1:8" x14ac:dyDescent="0.2">
      <c r="A63" s="196" t="s">
        <v>129</v>
      </c>
      <c r="B63" s="76"/>
      <c r="C63" s="76"/>
      <c r="D63" s="76"/>
      <c r="E63" s="197">
        <f t="shared" ref="E63:E69" si="5">SUM(B63:D63)</f>
        <v>0</v>
      </c>
    </row>
    <row r="64" spans="1:8" x14ac:dyDescent="0.2">
      <c r="A64" s="205" t="s">
        <v>130</v>
      </c>
      <c r="B64" s="78">
        <v>170000000</v>
      </c>
      <c r="C64" s="78"/>
      <c r="D64" s="78"/>
      <c r="E64" s="201">
        <f t="shared" si="5"/>
        <v>170000000</v>
      </c>
    </row>
    <row r="65" spans="1:5" x14ac:dyDescent="0.2">
      <c r="A65" s="200" t="s">
        <v>131</v>
      </c>
      <c r="B65" s="78"/>
      <c r="C65" s="78"/>
      <c r="D65" s="78"/>
      <c r="E65" s="201">
        <f t="shared" si="5"/>
        <v>0</v>
      </c>
    </row>
    <row r="66" spans="1:5" x14ac:dyDescent="0.2">
      <c r="A66" s="200" t="s">
        <v>132</v>
      </c>
      <c r="B66" s="78"/>
      <c r="C66" s="78"/>
      <c r="D66" s="78"/>
      <c r="E66" s="201">
        <f t="shared" si="5"/>
        <v>0</v>
      </c>
    </row>
    <row r="67" spans="1:5" x14ac:dyDescent="0.2">
      <c r="A67" s="81"/>
      <c r="B67" s="78"/>
      <c r="C67" s="78"/>
      <c r="D67" s="78"/>
      <c r="E67" s="201">
        <f t="shared" si="5"/>
        <v>0</v>
      </c>
    </row>
    <row r="68" spans="1:5" x14ac:dyDescent="0.2">
      <c r="A68" s="81"/>
      <c r="B68" s="78"/>
      <c r="C68" s="78"/>
      <c r="D68" s="78"/>
      <c r="E68" s="201">
        <f t="shared" si="5"/>
        <v>0</v>
      </c>
    </row>
    <row r="69" spans="1:5" ht="13.5" thickBot="1" x14ac:dyDescent="0.25">
      <c r="A69" s="79"/>
      <c r="B69" s="80"/>
      <c r="C69" s="80"/>
      <c r="D69" s="80"/>
      <c r="E69" s="201">
        <f t="shared" si="5"/>
        <v>0</v>
      </c>
    </row>
    <row r="70" spans="1:5" ht="13.5" thickBot="1" x14ac:dyDescent="0.25">
      <c r="A70" s="202" t="s">
        <v>49</v>
      </c>
      <c r="B70" s="203">
        <f>SUM(B63:B69)</f>
        <v>170000000</v>
      </c>
      <c r="C70" s="203">
        <f>SUM(C63:C69)</f>
        <v>0</v>
      </c>
      <c r="D70" s="203">
        <f>SUM(D63:D69)</f>
        <v>0</v>
      </c>
      <c r="E70" s="204">
        <f>SUM(E63:E69)</f>
        <v>170000000</v>
      </c>
    </row>
  </sheetData>
  <mergeCells count="6">
    <mergeCell ref="B2:E2"/>
    <mergeCell ref="B26:E26"/>
    <mergeCell ref="D4:E4"/>
    <mergeCell ref="D28:E28"/>
    <mergeCell ref="B49:E49"/>
    <mergeCell ref="D51:E51"/>
  </mergeCells>
  <phoneticPr fontId="29" type="noConversion"/>
  <conditionalFormatting sqref="E6:E13 B13:D13 B23:E23 E16:E22 E30:E37 B37:D37 E40:E48 B47:D48">
    <cfRule type="cellIs" dxfId="2" priority="2" stopIfTrue="1" operator="equal">
      <formula>0</formula>
    </cfRule>
  </conditionalFormatting>
  <conditionalFormatting sqref="E53:E60 B60:D60 E63:E70 B70:D70">
    <cfRule type="cellIs" dxfId="1" priority="1" stopIfTrue="1" operator="equal">
      <formula>0</formula>
    </cfRule>
  </conditionalFormatting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&amp;C&amp;"Times New Roman CE,Félkövér"&amp;12
Európai uniós támogatással megvalósuló projektek 
bevételei, kiadásai, hozzájárulások&amp;R&amp;"Times New Roman CE,Félkövér dőlt"&amp;11 8. melléklet a ……/2018. (….) önkormányzati rendelethez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7265A-A101-4912-B31D-E55119010272}">
  <sheetPr codeName="Munka4">
    <tabColor rgb="FF92D050"/>
  </sheetPr>
  <dimension ref="A1:K158"/>
  <sheetViews>
    <sheetView zoomScale="130" zoomScaleNormal="130" zoomScaleSheetLayoutView="85" workbookViewId="0">
      <selection activeCell="B2" sqref="B2"/>
    </sheetView>
  </sheetViews>
  <sheetFormatPr defaultRowHeight="12.75" x14ac:dyDescent="0.2"/>
  <cols>
    <col min="1" max="1" width="19.5" style="379" customWidth="1"/>
    <col min="2" max="2" width="72" style="380" customWidth="1"/>
    <col min="3" max="3" width="25" style="381" customWidth="1"/>
    <col min="4" max="16384" width="9.33203125" style="3"/>
  </cols>
  <sheetData>
    <row r="1" spans="1:3" s="2" customFormat="1" ht="16.5" customHeight="1" thickBot="1" x14ac:dyDescent="0.25">
      <c r="A1" s="206"/>
      <c r="B1" s="208"/>
      <c r="C1" s="551" t="str">
        <f>+CONCATENATE("9.1. melléklet a ……/",LEFT(ÖSSZEFÜGGÉSEK!A5,4),". (….) önkormányzati rendelethez")</f>
        <v>9.1. melléklet a ……/2018. (….) önkormányzati rendelethez</v>
      </c>
    </row>
    <row r="2" spans="1:3" s="82" customFormat="1" ht="21" customHeight="1" x14ac:dyDescent="0.2">
      <c r="A2" s="395" t="s">
        <v>57</v>
      </c>
      <c r="B2" s="342" t="s">
        <v>630</v>
      </c>
      <c r="C2" s="344" t="s">
        <v>50</v>
      </c>
    </row>
    <row r="3" spans="1:3" s="82" customFormat="1" ht="16.5" thickBot="1" x14ac:dyDescent="0.25">
      <c r="A3" s="209" t="s">
        <v>182</v>
      </c>
      <c r="B3" s="343" t="s">
        <v>379</v>
      </c>
      <c r="C3" s="479" t="s">
        <v>50</v>
      </c>
    </row>
    <row r="4" spans="1:3" s="83" customFormat="1" ht="15.95" customHeight="1" thickBot="1" x14ac:dyDescent="0.3">
      <c r="A4" s="210"/>
      <c r="B4" s="210"/>
      <c r="C4" s="211" t="str">
        <f>'7.sz.mell.'!F2</f>
        <v>Forintban!</v>
      </c>
    </row>
    <row r="5" spans="1:3" ht="13.5" thickBot="1" x14ac:dyDescent="0.25">
      <c r="A5" s="396" t="s">
        <v>184</v>
      </c>
      <c r="B5" s="212" t="s">
        <v>545</v>
      </c>
      <c r="C5" s="345" t="s">
        <v>51</v>
      </c>
    </row>
    <row r="6" spans="1:3" s="65" customFormat="1" ht="12.95" customHeight="1" thickBot="1" x14ac:dyDescent="0.25">
      <c r="A6" s="181"/>
      <c r="B6" s="182" t="s">
        <v>474</v>
      </c>
      <c r="C6" s="183" t="s">
        <v>475</v>
      </c>
    </row>
    <row r="7" spans="1:3" s="65" customFormat="1" ht="15.95" customHeight="1" thickBot="1" x14ac:dyDescent="0.25">
      <c r="A7" s="214"/>
      <c r="B7" s="215" t="s">
        <v>52</v>
      </c>
      <c r="C7" s="346"/>
    </row>
    <row r="8" spans="1:3" s="65" customFormat="1" ht="12" customHeight="1" thickBot="1" x14ac:dyDescent="0.25">
      <c r="A8" s="32" t="s">
        <v>15</v>
      </c>
      <c r="B8" s="21" t="s">
        <v>232</v>
      </c>
      <c r="C8" s="281">
        <f>+C9+C10+C11+C12+C13+C14</f>
        <v>109212674</v>
      </c>
    </row>
    <row r="9" spans="1:3" s="84" customFormat="1" ht="12" customHeight="1" x14ac:dyDescent="0.2">
      <c r="A9" s="424" t="s">
        <v>92</v>
      </c>
      <c r="B9" s="405" t="s">
        <v>233</v>
      </c>
      <c r="C9" s="284">
        <v>30667486</v>
      </c>
    </row>
    <row r="10" spans="1:3" s="85" customFormat="1" ht="12" customHeight="1" x14ac:dyDescent="0.2">
      <c r="A10" s="425" t="s">
        <v>93</v>
      </c>
      <c r="B10" s="406" t="s">
        <v>234</v>
      </c>
      <c r="C10" s="283">
        <v>46445433</v>
      </c>
    </row>
    <row r="11" spans="1:3" s="85" customFormat="1" ht="12" customHeight="1" x14ac:dyDescent="0.2">
      <c r="A11" s="425" t="s">
        <v>94</v>
      </c>
      <c r="B11" s="406" t="s">
        <v>532</v>
      </c>
      <c r="C11" s="283">
        <v>29146265</v>
      </c>
    </row>
    <row r="12" spans="1:3" s="85" customFormat="1" ht="12" customHeight="1" x14ac:dyDescent="0.2">
      <c r="A12" s="425" t="s">
        <v>95</v>
      </c>
      <c r="B12" s="406" t="s">
        <v>236</v>
      </c>
      <c r="C12" s="283">
        <v>2697090</v>
      </c>
    </row>
    <row r="13" spans="1:3" s="85" customFormat="1" ht="12" customHeight="1" x14ac:dyDescent="0.2">
      <c r="A13" s="425" t="s">
        <v>136</v>
      </c>
      <c r="B13" s="406" t="s">
        <v>487</v>
      </c>
      <c r="C13" s="283">
        <v>256400</v>
      </c>
    </row>
    <row r="14" spans="1:3" s="84" customFormat="1" ht="12" customHeight="1" thickBot="1" x14ac:dyDescent="0.25">
      <c r="A14" s="426" t="s">
        <v>96</v>
      </c>
      <c r="B14" s="554" t="s">
        <v>558</v>
      </c>
      <c r="C14" s="283"/>
    </row>
    <row r="15" spans="1:3" s="84" customFormat="1" ht="12" customHeight="1" thickBot="1" x14ac:dyDescent="0.25">
      <c r="A15" s="32" t="s">
        <v>16</v>
      </c>
      <c r="B15" s="276" t="s">
        <v>237</v>
      </c>
      <c r="C15" s="281">
        <f>+C16+C17+C18+C19+C20</f>
        <v>14608139</v>
      </c>
    </row>
    <row r="16" spans="1:3" s="84" customFormat="1" ht="12" customHeight="1" x14ac:dyDescent="0.2">
      <c r="A16" s="424" t="s">
        <v>98</v>
      </c>
      <c r="B16" s="405" t="s">
        <v>238</v>
      </c>
      <c r="C16" s="284"/>
    </row>
    <row r="17" spans="1:3" s="84" customFormat="1" ht="12" customHeight="1" x14ac:dyDescent="0.2">
      <c r="A17" s="425" t="s">
        <v>99</v>
      </c>
      <c r="B17" s="406" t="s">
        <v>239</v>
      </c>
      <c r="C17" s="283"/>
    </row>
    <row r="18" spans="1:3" s="84" customFormat="1" ht="12" customHeight="1" x14ac:dyDescent="0.2">
      <c r="A18" s="425" t="s">
        <v>100</v>
      </c>
      <c r="B18" s="406" t="s">
        <v>403</v>
      </c>
      <c r="C18" s="283"/>
    </row>
    <row r="19" spans="1:3" s="84" customFormat="1" ht="12" customHeight="1" x14ac:dyDescent="0.2">
      <c r="A19" s="425" t="s">
        <v>101</v>
      </c>
      <c r="B19" s="406" t="s">
        <v>404</v>
      </c>
      <c r="C19" s="283"/>
    </row>
    <row r="20" spans="1:3" s="84" customFormat="1" ht="12" customHeight="1" x14ac:dyDescent="0.2">
      <c r="A20" s="425" t="s">
        <v>102</v>
      </c>
      <c r="B20" s="406" t="s">
        <v>240</v>
      </c>
      <c r="C20" s="283">
        <v>14608139</v>
      </c>
    </row>
    <row r="21" spans="1:3" s="85" customFormat="1" ht="12" customHeight="1" thickBot="1" x14ac:dyDescent="0.25">
      <c r="A21" s="426" t="s">
        <v>111</v>
      </c>
      <c r="B21" s="554" t="s">
        <v>559</v>
      </c>
      <c r="C21" s="285"/>
    </row>
    <row r="22" spans="1:3" s="85" customFormat="1" ht="12" customHeight="1" thickBot="1" x14ac:dyDescent="0.25">
      <c r="A22" s="32" t="s">
        <v>17</v>
      </c>
      <c r="B22" s="21" t="s">
        <v>242</v>
      </c>
      <c r="C22" s="281">
        <f>+C23+C24+C25+C26+C27</f>
        <v>300655070</v>
      </c>
    </row>
    <row r="23" spans="1:3" s="85" customFormat="1" ht="12" customHeight="1" x14ac:dyDescent="0.2">
      <c r="A23" s="424" t="s">
        <v>81</v>
      </c>
      <c r="B23" s="405" t="s">
        <v>243</v>
      </c>
      <c r="C23" s="284"/>
    </row>
    <row r="24" spans="1:3" s="84" customFormat="1" ht="12" customHeight="1" x14ac:dyDescent="0.2">
      <c r="A24" s="425" t="s">
        <v>82</v>
      </c>
      <c r="B24" s="406" t="s">
        <v>244</v>
      </c>
      <c r="C24" s="283"/>
    </row>
    <row r="25" spans="1:3" s="85" customFormat="1" ht="12" customHeight="1" x14ac:dyDescent="0.2">
      <c r="A25" s="425" t="s">
        <v>83</v>
      </c>
      <c r="B25" s="406" t="s">
        <v>405</v>
      </c>
      <c r="C25" s="283"/>
    </row>
    <row r="26" spans="1:3" s="85" customFormat="1" ht="12" customHeight="1" x14ac:dyDescent="0.2">
      <c r="A26" s="425" t="s">
        <v>84</v>
      </c>
      <c r="B26" s="406" t="s">
        <v>406</v>
      </c>
      <c r="C26" s="283"/>
    </row>
    <row r="27" spans="1:3" s="85" customFormat="1" ht="12" customHeight="1" x14ac:dyDescent="0.2">
      <c r="A27" s="425" t="s">
        <v>150</v>
      </c>
      <c r="B27" s="406" t="s">
        <v>245</v>
      </c>
      <c r="C27" s="283">
        <v>300655070</v>
      </c>
    </row>
    <row r="28" spans="1:3" s="85" customFormat="1" ht="12" customHeight="1" thickBot="1" x14ac:dyDescent="0.25">
      <c r="A28" s="426" t="s">
        <v>151</v>
      </c>
      <c r="B28" s="554" t="s">
        <v>551</v>
      </c>
      <c r="C28" s="555"/>
    </row>
    <row r="29" spans="1:3" s="85" customFormat="1" ht="12" customHeight="1" thickBot="1" x14ac:dyDescent="0.25">
      <c r="A29" s="32" t="s">
        <v>152</v>
      </c>
      <c r="B29" s="21" t="s">
        <v>542</v>
      </c>
      <c r="C29" s="287">
        <f>+C30+C34+C35+C36+C32+C33</f>
        <v>171790000</v>
      </c>
    </row>
    <row r="30" spans="1:3" s="85" customFormat="1" ht="12" customHeight="1" x14ac:dyDescent="0.2">
      <c r="A30" s="424" t="s">
        <v>248</v>
      </c>
      <c r="B30" s="405" t="s">
        <v>561</v>
      </c>
      <c r="C30" s="400">
        <v>101300000</v>
      </c>
    </row>
    <row r="31" spans="1:3" s="85" customFormat="1" ht="12" customHeight="1" x14ac:dyDescent="0.2">
      <c r="A31" s="425" t="s">
        <v>249</v>
      </c>
      <c r="B31" s="406" t="s">
        <v>538</v>
      </c>
      <c r="C31" s="283"/>
    </row>
    <row r="32" spans="1:3" s="85" customFormat="1" ht="12" customHeight="1" x14ac:dyDescent="0.2">
      <c r="A32" s="425" t="s">
        <v>250</v>
      </c>
      <c r="B32" s="406" t="s">
        <v>539</v>
      </c>
      <c r="C32" s="283">
        <v>62350000</v>
      </c>
    </row>
    <row r="33" spans="1:3" s="85" customFormat="1" ht="12" customHeight="1" x14ac:dyDescent="0.2">
      <c r="A33" s="425" t="s">
        <v>251</v>
      </c>
      <c r="B33" s="406" t="s">
        <v>540</v>
      </c>
      <c r="C33" s="283">
        <v>40000</v>
      </c>
    </row>
    <row r="34" spans="1:3" s="85" customFormat="1" ht="12" customHeight="1" x14ac:dyDescent="0.2">
      <c r="A34" s="425" t="s">
        <v>534</v>
      </c>
      <c r="B34" s="406" t="s">
        <v>252</v>
      </c>
      <c r="C34" s="283">
        <v>8000000</v>
      </c>
    </row>
    <row r="35" spans="1:3" s="85" customFormat="1" ht="12" customHeight="1" x14ac:dyDescent="0.2">
      <c r="A35" s="425" t="s">
        <v>535</v>
      </c>
      <c r="B35" s="406" t="s">
        <v>253</v>
      </c>
      <c r="C35" s="283"/>
    </row>
    <row r="36" spans="1:3" s="85" customFormat="1" ht="12" customHeight="1" thickBot="1" x14ac:dyDescent="0.25">
      <c r="A36" s="426" t="s">
        <v>536</v>
      </c>
      <c r="B36" s="505" t="s">
        <v>254</v>
      </c>
      <c r="C36" s="285">
        <v>100000</v>
      </c>
    </row>
    <row r="37" spans="1:3" s="85" customFormat="1" ht="12" customHeight="1" thickBot="1" x14ac:dyDescent="0.25">
      <c r="A37" s="32" t="s">
        <v>19</v>
      </c>
      <c r="B37" s="21" t="s">
        <v>415</v>
      </c>
      <c r="C37" s="281">
        <f>SUM(C38:C48)</f>
        <v>16881218</v>
      </c>
    </row>
    <row r="38" spans="1:3" s="85" customFormat="1" ht="12" customHeight="1" x14ac:dyDescent="0.2">
      <c r="A38" s="424" t="s">
        <v>85</v>
      </c>
      <c r="B38" s="405" t="s">
        <v>257</v>
      </c>
      <c r="C38" s="284"/>
    </row>
    <row r="39" spans="1:3" s="85" customFormat="1" ht="12" customHeight="1" x14ac:dyDescent="0.2">
      <c r="A39" s="425" t="s">
        <v>86</v>
      </c>
      <c r="B39" s="406" t="s">
        <v>258</v>
      </c>
      <c r="C39" s="283">
        <v>2028000</v>
      </c>
    </row>
    <row r="40" spans="1:3" s="85" customFormat="1" ht="12" customHeight="1" x14ac:dyDescent="0.2">
      <c r="A40" s="425" t="s">
        <v>87</v>
      </c>
      <c r="B40" s="406" t="s">
        <v>259</v>
      </c>
      <c r="C40" s="283">
        <v>700000</v>
      </c>
    </row>
    <row r="41" spans="1:3" s="85" customFormat="1" ht="12" customHeight="1" x14ac:dyDescent="0.2">
      <c r="A41" s="425" t="s">
        <v>154</v>
      </c>
      <c r="B41" s="406" t="s">
        <v>260</v>
      </c>
      <c r="C41" s="283"/>
    </row>
    <row r="42" spans="1:3" s="85" customFormat="1" ht="12" customHeight="1" x14ac:dyDescent="0.2">
      <c r="A42" s="425" t="s">
        <v>155</v>
      </c>
      <c r="B42" s="406" t="s">
        <v>261</v>
      </c>
      <c r="C42" s="283">
        <v>10632405</v>
      </c>
    </row>
    <row r="43" spans="1:3" s="85" customFormat="1" ht="12" customHeight="1" x14ac:dyDescent="0.2">
      <c r="A43" s="425" t="s">
        <v>156</v>
      </c>
      <c r="B43" s="406" t="s">
        <v>262</v>
      </c>
      <c r="C43" s="283">
        <v>3520813</v>
      </c>
    </row>
    <row r="44" spans="1:3" s="85" customFormat="1" ht="12" customHeight="1" x14ac:dyDescent="0.2">
      <c r="A44" s="425" t="s">
        <v>157</v>
      </c>
      <c r="B44" s="406" t="s">
        <v>263</v>
      </c>
      <c r="C44" s="283"/>
    </row>
    <row r="45" spans="1:3" s="85" customFormat="1" ht="12" customHeight="1" x14ac:dyDescent="0.2">
      <c r="A45" s="425" t="s">
        <v>158</v>
      </c>
      <c r="B45" s="406" t="s">
        <v>541</v>
      </c>
      <c r="C45" s="283"/>
    </row>
    <row r="46" spans="1:3" s="85" customFormat="1" ht="12" customHeight="1" x14ac:dyDescent="0.2">
      <c r="A46" s="425" t="s">
        <v>255</v>
      </c>
      <c r="B46" s="406" t="s">
        <v>265</v>
      </c>
      <c r="C46" s="286"/>
    </row>
    <row r="47" spans="1:3" s="85" customFormat="1" ht="12" customHeight="1" x14ac:dyDescent="0.2">
      <c r="A47" s="426" t="s">
        <v>256</v>
      </c>
      <c r="B47" s="407" t="s">
        <v>417</v>
      </c>
      <c r="C47" s="392"/>
    </row>
    <row r="48" spans="1:3" s="85" customFormat="1" ht="12" customHeight="1" thickBot="1" x14ac:dyDescent="0.25">
      <c r="A48" s="426" t="s">
        <v>416</v>
      </c>
      <c r="B48" s="554" t="s">
        <v>560</v>
      </c>
      <c r="C48" s="559"/>
    </row>
    <row r="49" spans="1:3" s="85" customFormat="1" ht="12" customHeight="1" thickBot="1" x14ac:dyDescent="0.25">
      <c r="A49" s="32" t="s">
        <v>20</v>
      </c>
      <c r="B49" s="21" t="s">
        <v>267</v>
      </c>
      <c r="C49" s="281">
        <f>SUM(C50:C54)</f>
        <v>0</v>
      </c>
    </row>
    <row r="50" spans="1:3" s="85" customFormat="1" ht="12" customHeight="1" x14ac:dyDescent="0.2">
      <c r="A50" s="424" t="s">
        <v>88</v>
      </c>
      <c r="B50" s="405" t="s">
        <v>271</v>
      </c>
      <c r="C50" s="449"/>
    </row>
    <row r="51" spans="1:3" s="85" customFormat="1" ht="12" customHeight="1" x14ac:dyDescent="0.2">
      <c r="A51" s="425" t="s">
        <v>89</v>
      </c>
      <c r="B51" s="406" t="s">
        <v>272</v>
      </c>
      <c r="C51" s="286"/>
    </row>
    <row r="52" spans="1:3" s="85" customFormat="1" ht="12" customHeight="1" x14ac:dyDescent="0.2">
      <c r="A52" s="425" t="s">
        <v>268</v>
      </c>
      <c r="B52" s="406" t="s">
        <v>273</v>
      </c>
      <c r="C52" s="286"/>
    </row>
    <row r="53" spans="1:3" s="85" customFormat="1" ht="12" customHeight="1" x14ac:dyDescent="0.2">
      <c r="A53" s="425" t="s">
        <v>269</v>
      </c>
      <c r="B53" s="406" t="s">
        <v>274</v>
      </c>
      <c r="C53" s="286"/>
    </row>
    <row r="54" spans="1:3" s="85" customFormat="1" ht="12" customHeight="1" thickBot="1" x14ac:dyDescent="0.25">
      <c r="A54" s="426" t="s">
        <v>270</v>
      </c>
      <c r="B54" s="407" t="s">
        <v>275</v>
      </c>
      <c r="C54" s="392"/>
    </row>
    <row r="55" spans="1:3" s="85" customFormat="1" ht="12" customHeight="1" thickBot="1" x14ac:dyDescent="0.25">
      <c r="A55" s="32" t="s">
        <v>159</v>
      </c>
      <c r="B55" s="21" t="s">
        <v>276</v>
      </c>
      <c r="C55" s="281">
        <f>SUM(C56:C58)</f>
        <v>0</v>
      </c>
    </row>
    <row r="56" spans="1:3" s="85" customFormat="1" ht="12" customHeight="1" x14ac:dyDescent="0.2">
      <c r="A56" s="424" t="s">
        <v>90</v>
      </c>
      <c r="B56" s="405" t="s">
        <v>277</v>
      </c>
      <c r="C56" s="284"/>
    </row>
    <row r="57" spans="1:3" s="85" customFormat="1" ht="12" customHeight="1" x14ac:dyDescent="0.2">
      <c r="A57" s="425" t="s">
        <v>91</v>
      </c>
      <c r="B57" s="406" t="s">
        <v>407</v>
      </c>
      <c r="C57" s="283"/>
    </row>
    <row r="58" spans="1:3" s="85" customFormat="1" ht="12" customHeight="1" x14ac:dyDescent="0.2">
      <c r="A58" s="425" t="s">
        <v>280</v>
      </c>
      <c r="B58" s="406" t="s">
        <v>278</v>
      </c>
      <c r="C58" s="283"/>
    </row>
    <row r="59" spans="1:3" s="85" customFormat="1" ht="12" customHeight="1" thickBot="1" x14ac:dyDescent="0.25">
      <c r="A59" s="426" t="s">
        <v>281</v>
      </c>
      <c r="B59" s="407" t="s">
        <v>279</v>
      </c>
      <c r="C59" s="285"/>
    </row>
    <row r="60" spans="1:3" s="85" customFormat="1" ht="12" customHeight="1" thickBot="1" x14ac:dyDescent="0.25">
      <c r="A60" s="32" t="s">
        <v>22</v>
      </c>
      <c r="B60" s="276" t="s">
        <v>282</v>
      </c>
      <c r="C60" s="281">
        <f>SUM(C61:C63)</f>
        <v>1663367</v>
      </c>
    </row>
    <row r="61" spans="1:3" s="85" customFormat="1" ht="12" customHeight="1" x14ac:dyDescent="0.2">
      <c r="A61" s="424" t="s">
        <v>160</v>
      </c>
      <c r="B61" s="405" t="s">
        <v>284</v>
      </c>
      <c r="C61" s="286"/>
    </row>
    <row r="62" spans="1:3" s="85" customFormat="1" ht="12" customHeight="1" x14ac:dyDescent="0.2">
      <c r="A62" s="425" t="s">
        <v>161</v>
      </c>
      <c r="B62" s="406" t="s">
        <v>408</v>
      </c>
      <c r="C62" s="286">
        <v>1663367</v>
      </c>
    </row>
    <row r="63" spans="1:3" s="85" customFormat="1" ht="12" customHeight="1" x14ac:dyDescent="0.2">
      <c r="A63" s="425" t="s">
        <v>210</v>
      </c>
      <c r="B63" s="406" t="s">
        <v>285</v>
      </c>
      <c r="C63" s="286"/>
    </row>
    <row r="64" spans="1:3" s="85" customFormat="1" ht="12" customHeight="1" thickBot="1" x14ac:dyDescent="0.25">
      <c r="A64" s="426" t="s">
        <v>283</v>
      </c>
      <c r="B64" s="407" t="s">
        <v>286</v>
      </c>
      <c r="C64" s="286"/>
    </row>
    <row r="65" spans="1:3" s="85" customFormat="1" ht="12" customHeight="1" thickBot="1" x14ac:dyDescent="0.25">
      <c r="A65" s="32" t="s">
        <v>23</v>
      </c>
      <c r="B65" s="21" t="s">
        <v>287</v>
      </c>
      <c r="C65" s="287">
        <f>+C8+C15+C22+C29+C37+C49+C55+C60</f>
        <v>614810468</v>
      </c>
    </row>
    <row r="66" spans="1:3" s="85" customFormat="1" ht="12" customHeight="1" thickBot="1" x14ac:dyDescent="0.2">
      <c r="A66" s="427" t="s">
        <v>375</v>
      </c>
      <c r="B66" s="276" t="s">
        <v>289</v>
      </c>
      <c r="C66" s="281">
        <f>SUM(C67:C69)</f>
        <v>0</v>
      </c>
    </row>
    <row r="67" spans="1:3" s="85" customFormat="1" ht="12" customHeight="1" x14ac:dyDescent="0.2">
      <c r="A67" s="424" t="s">
        <v>317</v>
      </c>
      <c r="B67" s="405" t="s">
        <v>290</v>
      </c>
      <c r="C67" s="286"/>
    </row>
    <row r="68" spans="1:3" s="85" customFormat="1" ht="12" customHeight="1" x14ac:dyDescent="0.2">
      <c r="A68" s="425" t="s">
        <v>326</v>
      </c>
      <c r="B68" s="406" t="s">
        <v>291</v>
      </c>
      <c r="C68" s="286"/>
    </row>
    <row r="69" spans="1:3" s="85" customFormat="1" ht="12" customHeight="1" thickBot="1" x14ac:dyDescent="0.25">
      <c r="A69" s="426" t="s">
        <v>327</v>
      </c>
      <c r="B69" s="408" t="s">
        <v>442</v>
      </c>
      <c r="C69" s="286"/>
    </row>
    <row r="70" spans="1:3" s="85" customFormat="1" ht="12" customHeight="1" thickBot="1" x14ac:dyDescent="0.2">
      <c r="A70" s="427" t="s">
        <v>293</v>
      </c>
      <c r="B70" s="276" t="s">
        <v>294</v>
      </c>
      <c r="C70" s="281">
        <f>SUM(C71:C74)</f>
        <v>0</v>
      </c>
    </row>
    <row r="71" spans="1:3" s="85" customFormat="1" ht="12" customHeight="1" x14ac:dyDescent="0.2">
      <c r="A71" s="424" t="s">
        <v>137</v>
      </c>
      <c r="B71" s="405" t="s">
        <v>295</v>
      </c>
      <c r="C71" s="286"/>
    </row>
    <row r="72" spans="1:3" s="85" customFormat="1" ht="12" customHeight="1" x14ac:dyDescent="0.2">
      <c r="A72" s="425" t="s">
        <v>138</v>
      </c>
      <c r="B72" s="406" t="s">
        <v>553</v>
      </c>
      <c r="C72" s="286"/>
    </row>
    <row r="73" spans="1:3" s="85" customFormat="1" ht="12" customHeight="1" x14ac:dyDescent="0.2">
      <c r="A73" s="425" t="s">
        <v>318</v>
      </c>
      <c r="B73" s="406" t="s">
        <v>296</v>
      </c>
      <c r="C73" s="286"/>
    </row>
    <row r="74" spans="1:3" s="85" customFormat="1" ht="12" customHeight="1" thickBot="1" x14ac:dyDescent="0.25">
      <c r="A74" s="426" t="s">
        <v>319</v>
      </c>
      <c r="B74" s="278" t="s">
        <v>554</v>
      </c>
      <c r="C74" s="286"/>
    </row>
    <row r="75" spans="1:3" s="85" customFormat="1" ht="12" customHeight="1" thickBot="1" x14ac:dyDescent="0.2">
      <c r="A75" s="427" t="s">
        <v>297</v>
      </c>
      <c r="B75" s="276" t="s">
        <v>298</v>
      </c>
      <c r="C75" s="281">
        <f>SUM(C76:C77)</f>
        <v>192019048</v>
      </c>
    </row>
    <row r="76" spans="1:3" s="85" customFormat="1" ht="12" customHeight="1" x14ac:dyDescent="0.2">
      <c r="A76" s="424" t="s">
        <v>320</v>
      </c>
      <c r="B76" s="405" t="s">
        <v>299</v>
      </c>
      <c r="C76" s="286">
        <v>192019048</v>
      </c>
    </row>
    <row r="77" spans="1:3" s="85" customFormat="1" ht="12" customHeight="1" thickBot="1" x14ac:dyDescent="0.25">
      <c r="A77" s="426" t="s">
        <v>321</v>
      </c>
      <c r="B77" s="407" t="s">
        <v>300</v>
      </c>
      <c r="C77" s="286"/>
    </row>
    <row r="78" spans="1:3" s="84" customFormat="1" ht="12" customHeight="1" thickBot="1" x14ac:dyDescent="0.2">
      <c r="A78" s="427" t="s">
        <v>301</v>
      </c>
      <c r="B78" s="276" t="s">
        <v>302</v>
      </c>
      <c r="C78" s="281">
        <f>SUM(C79:C81)</f>
        <v>0</v>
      </c>
    </row>
    <row r="79" spans="1:3" s="85" customFormat="1" ht="12" customHeight="1" x14ac:dyDescent="0.2">
      <c r="A79" s="424" t="s">
        <v>322</v>
      </c>
      <c r="B79" s="405" t="s">
        <v>303</v>
      </c>
      <c r="C79" s="286"/>
    </row>
    <row r="80" spans="1:3" s="85" customFormat="1" ht="12" customHeight="1" x14ac:dyDescent="0.2">
      <c r="A80" s="425" t="s">
        <v>323</v>
      </c>
      <c r="B80" s="406" t="s">
        <v>304</v>
      </c>
      <c r="C80" s="286"/>
    </row>
    <row r="81" spans="1:3" s="85" customFormat="1" ht="12" customHeight="1" thickBot="1" x14ac:dyDescent="0.25">
      <c r="A81" s="426" t="s">
        <v>324</v>
      </c>
      <c r="B81" s="407" t="s">
        <v>555</v>
      </c>
      <c r="C81" s="286"/>
    </row>
    <row r="82" spans="1:3" s="85" customFormat="1" ht="12" customHeight="1" thickBot="1" x14ac:dyDescent="0.2">
      <c r="A82" s="427" t="s">
        <v>305</v>
      </c>
      <c r="B82" s="276" t="s">
        <v>325</v>
      </c>
      <c r="C82" s="281">
        <f>SUM(C83:C86)</f>
        <v>0</v>
      </c>
    </row>
    <row r="83" spans="1:3" s="85" customFormat="1" ht="12" customHeight="1" x14ac:dyDescent="0.2">
      <c r="A83" s="428" t="s">
        <v>306</v>
      </c>
      <c r="B83" s="405" t="s">
        <v>307</v>
      </c>
      <c r="C83" s="286"/>
    </row>
    <row r="84" spans="1:3" s="85" customFormat="1" ht="12" customHeight="1" x14ac:dyDescent="0.2">
      <c r="A84" s="429" t="s">
        <v>308</v>
      </c>
      <c r="B84" s="406" t="s">
        <v>309</v>
      </c>
      <c r="C84" s="286"/>
    </row>
    <row r="85" spans="1:3" s="85" customFormat="1" ht="12" customHeight="1" x14ac:dyDescent="0.2">
      <c r="A85" s="429" t="s">
        <v>310</v>
      </c>
      <c r="B85" s="406" t="s">
        <v>311</v>
      </c>
      <c r="C85" s="286"/>
    </row>
    <row r="86" spans="1:3" s="84" customFormat="1" ht="12" customHeight="1" thickBot="1" x14ac:dyDescent="0.25">
      <c r="A86" s="430" t="s">
        <v>312</v>
      </c>
      <c r="B86" s="407" t="s">
        <v>313</v>
      </c>
      <c r="C86" s="286"/>
    </row>
    <row r="87" spans="1:3" s="84" customFormat="1" ht="12" customHeight="1" thickBot="1" x14ac:dyDescent="0.2">
      <c r="A87" s="427" t="s">
        <v>314</v>
      </c>
      <c r="B87" s="276" t="s">
        <v>456</v>
      </c>
      <c r="C87" s="450"/>
    </row>
    <row r="88" spans="1:3" s="84" customFormat="1" ht="12" customHeight="1" thickBot="1" x14ac:dyDescent="0.2">
      <c r="A88" s="427" t="s">
        <v>488</v>
      </c>
      <c r="B88" s="276" t="s">
        <v>315</v>
      </c>
      <c r="C88" s="450"/>
    </row>
    <row r="89" spans="1:3" s="84" customFormat="1" ht="12" customHeight="1" thickBot="1" x14ac:dyDescent="0.2">
      <c r="A89" s="427" t="s">
        <v>489</v>
      </c>
      <c r="B89" s="412" t="s">
        <v>459</v>
      </c>
      <c r="C89" s="287">
        <f>+C66+C70+C75+C78+C82+C88+C87</f>
        <v>192019048</v>
      </c>
    </row>
    <row r="90" spans="1:3" s="84" customFormat="1" ht="12" customHeight="1" thickBot="1" x14ac:dyDescent="0.2">
      <c r="A90" s="431" t="s">
        <v>490</v>
      </c>
      <c r="B90" s="413" t="s">
        <v>491</v>
      </c>
      <c r="C90" s="287">
        <f>+C65+C89</f>
        <v>806829516</v>
      </c>
    </row>
    <row r="91" spans="1:3" s="85" customFormat="1" ht="15" customHeight="1" thickBot="1" x14ac:dyDescent="0.25">
      <c r="A91" s="220"/>
      <c r="B91" s="221"/>
      <c r="C91" s="351"/>
    </row>
    <row r="92" spans="1:3" s="65" customFormat="1" ht="16.5" customHeight="1" thickBot="1" x14ac:dyDescent="0.25">
      <c r="A92" s="224"/>
      <c r="B92" s="225" t="s">
        <v>53</v>
      </c>
      <c r="C92" s="353"/>
    </row>
    <row r="93" spans="1:3" s="86" customFormat="1" ht="12" customHeight="1" thickBot="1" x14ac:dyDescent="0.25">
      <c r="A93" s="397" t="s">
        <v>15</v>
      </c>
      <c r="B93" s="28" t="s">
        <v>495</v>
      </c>
      <c r="C93" s="280">
        <f>+C94+C95+C96+C97+C98+C111</f>
        <v>156608673</v>
      </c>
    </row>
    <row r="94" spans="1:3" ht="12" customHeight="1" x14ac:dyDescent="0.2">
      <c r="A94" s="432" t="s">
        <v>92</v>
      </c>
      <c r="B94" s="10" t="s">
        <v>46</v>
      </c>
      <c r="C94" s="282">
        <v>34247400</v>
      </c>
    </row>
    <row r="95" spans="1:3" ht="12" customHeight="1" x14ac:dyDescent="0.2">
      <c r="A95" s="425" t="s">
        <v>93</v>
      </c>
      <c r="B95" s="8" t="s">
        <v>162</v>
      </c>
      <c r="C95" s="283">
        <v>6732529</v>
      </c>
    </row>
    <row r="96" spans="1:3" ht="12" customHeight="1" x14ac:dyDescent="0.2">
      <c r="A96" s="425" t="s">
        <v>94</v>
      </c>
      <c r="B96" s="8" t="s">
        <v>128</v>
      </c>
      <c r="C96" s="285">
        <v>65938129</v>
      </c>
    </row>
    <row r="97" spans="1:3" ht="12" customHeight="1" x14ac:dyDescent="0.2">
      <c r="A97" s="425" t="s">
        <v>95</v>
      </c>
      <c r="B97" s="11" t="s">
        <v>163</v>
      </c>
      <c r="C97" s="285">
        <v>10180000</v>
      </c>
    </row>
    <row r="98" spans="1:3" ht="12" customHeight="1" x14ac:dyDescent="0.2">
      <c r="A98" s="425" t="s">
        <v>106</v>
      </c>
      <c r="B98" s="19" t="s">
        <v>164</v>
      </c>
      <c r="C98" s="285">
        <v>37010615</v>
      </c>
    </row>
    <row r="99" spans="1:3" ht="12" customHeight="1" x14ac:dyDescent="0.2">
      <c r="A99" s="425" t="s">
        <v>96</v>
      </c>
      <c r="B99" s="8" t="s">
        <v>492</v>
      </c>
      <c r="C99" s="285"/>
    </row>
    <row r="100" spans="1:3" ht="12" customHeight="1" x14ac:dyDescent="0.2">
      <c r="A100" s="425" t="s">
        <v>97</v>
      </c>
      <c r="B100" s="126" t="s">
        <v>422</v>
      </c>
      <c r="C100" s="285"/>
    </row>
    <row r="101" spans="1:3" ht="12" customHeight="1" x14ac:dyDescent="0.2">
      <c r="A101" s="425" t="s">
        <v>107</v>
      </c>
      <c r="B101" s="126" t="s">
        <v>421</v>
      </c>
      <c r="C101" s="285"/>
    </row>
    <row r="102" spans="1:3" ht="12" customHeight="1" x14ac:dyDescent="0.2">
      <c r="A102" s="425" t="s">
        <v>108</v>
      </c>
      <c r="B102" s="126" t="s">
        <v>331</v>
      </c>
      <c r="C102" s="285"/>
    </row>
    <row r="103" spans="1:3" ht="12" customHeight="1" x14ac:dyDescent="0.2">
      <c r="A103" s="425" t="s">
        <v>109</v>
      </c>
      <c r="B103" s="127" t="s">
        <v>332</v>
      </c>
      <c r="C103" s="285"/>
    </row>
    <row r="104" spans="1:3" ht="12" customHeight="1" x14ac:dyDescent="0.2">
      <c r="A104" s="425" t="s">
        <v>110</v>
      </c>
      <c r="B104" s="127" t="s">
        <v>333</v>
      </c>
      <c r="C104" s="285"/>
    </row>
    <row r="105" spans="1:3" ht="12" customHeight="1" x14ac:dyDescent="0.2">
      <c r="A105" s="425" t="s">
        <v>112</v>
      </c>
      <c r="B105" s="126" t="s">
        <v>334</v>
      </c>
      <c r="C105" s="285">
        <v>3430615</v>
      </c>
    </row>
    <row r="106" spans="1:3" ht="12" customHeight="1" x14ac:dyDescent="0.2">
      <c r="A106" s="425" t="s">
        <v>165</v>
      </c>
      <c r="B106" s="126" t="s">
        <v>335</v>
      </c>
      <c r="C106" s="285"/>
    </row>
    <row r="107" spans="1:3" ht="12" customHeight="1" x14ac:dyDescent="0.2">
      <c r="A107" s="425" t="s">
        <v>329</v>
      </c>
      <c r="B107" s="127" t="s">
        <v>336</v>
      </c>
      <c r="C107" s="285"/>
    </row>
    <row r="108" spans="1:3" ht="12" customHeight="1" x14ac:dyDescent="0.2">
      <c r="A108" s="433" t="s">
        <v>330</v>
      </c>
      <c r="B108" s="128" t="s">
        <v>337</v>
      </c>
      <c r="C108" s="285"/>
    </row>
    <row r="109" spans="1:3" ht="12" customHeight="1" x14ac:dyDescent="0.2">
      <c r="A109" s="425" t="s">
        <v>419</v>
      </c>
      <c r="B109" s="128" t="s">
        <v>338</v>
      </c>
      <c r="C109" s="285"/>
    </row>
    <row r="110" spans="1:3" ht="12" customHeight="1" x14ac:dyDescent="0.2">
      <c r="A110" s="425" t="s">
        <v>420</v>
      </c>
      <c r="B110" s="127" t="s">
        <v>339</v>
      </c>
      <c r="C110" s="283">
        <v>33580000</v>
      </c>
    </row>
    <row r="111" spans="1:3" ht="12" customHeight="1" x14ac:dyDescent="0.2">
      <c r="A111" s="425" t="s">
        <v>424</v>
      </c>
      <c r="B111" s="11" t="s">
        <v>47</v>
      </c>
      <c r="C111" s="283">
        <v>2500000</v>
      </c>
    </row>
    <row r="112" spans="1:3" ht="12" customHeight="1" x14ac:dyDescent="0.2">
      <c r="A112" s="426" t="s">
        <v>425</v>
      </c>
      <c r="B112" s="8" t="s">
        <v>493</v>
      </c>
      <c r="C112" s="285">
        <v>2500000</v>
      </c>
    </row>
    <row r="113" spans="1:3" ht="12" customHeight="1" thickBot="1" x14ac:dyDescent="0.25">
      <c r="A113" s="434" t="s">
        <v>426</v>
      </c>
      <c r="B113" s="129" t="s">
        <v>494</v>
      </c>
      <c r="C113" s="289"/>
    </row>
    <row r="114" spans="1:3" ht="12" customHeight="1" thickBot="1" x14ac:dyDescent="0.25">
      <c r="A114" s="32" t="s">
        <v>16</v>
      </c>
      <c r="B114" s="27" t="s">
        <v>340</v>
      </c>
      <c r="C114" s="281">
        <f>+C115+C117+C119</f>
        <v>485103435</v>
      </c>
    </row>
    <row r="115" spans="1:3" ht="12" customHeight="1" x14ac:dyDescent="0.2">
      <c r="A115" s="424" t="s">
        <v>98</v>
      </c>
      <c r="B115" s="8" t="s">
        <v>209</v>
      </c>
      <c r="C115" s="284">
        <v>478333435</v>
      </c>
    </row>
    <row r="116" spans="1:3" ht="12" customHeight="1" x14ac:dyDescent="0.2">
      <c r="A116" s="424" t="s">
        <v>99</v>
      </c>
      <c r="B116" s="12" t="s">
        <v>344</v>
      </c>
      <c r="C116" s="284">
        <v>457193747</v>
      </c>
    </row>
    <row r="117" spans="1:3" ht="12" customHeight="1" x14ac:dyDescent="0.2">
      <c r="A117" s="424" t="s">
        <v>100</v>
      </c>
      <c r="B117" s="12" t="s">
        <v>166</v>
      </c>
      <c r="C117" s="283">
        <v>1270000</v>
      </c>
    </row>
    <row r="118" spans="1:3" ht="12" customHeight="1" x14ac:dyDescent="0.2">
      <c r="A118" s="424" t="s">
        <v>101</v>
      </c>
      <c r="B118" s="12" t="s">
        <v>345</v>
      </c>
      <c r="C118" s="249"/>
    </row>
    <row r="119" spans="1:3" ht="12" customHeight="1" x14ac:dyDescent="0.2">
      <c r="A119" s="424" t="s">
        <v>102</v>
      </c>
      <c r="B119" s="278" t="s">
        <v>211</v>
      </c>
      <c r="C119" s="249">
        <v>5500000</v>
      </c>
    </row>
    <row r="120" spans="1:3" ht="12" customHeight="1" x14ac:dyDescent="0.2">
      <c r="A120" s="424" t="s">
        <v>111</v>
      </c>
      <c r="B120" s="277" t="s">
        <v>409</v>
      </c>
      <c r="C120" s="249"/>
    </row>
    <row r="121" spans="1:3" ht="12" customHeight="1" x14ac:dyDescent="0.2">
      <c r="A121" s="424" t="s">
        <v>113</v>
      </c>
      <c r="B121" s="401" t="s">
        <v>350</v>
      </c>
      <c r="C121" s="249"/>
    </row>
    <row r="122" spans="1:3" ht="12" customHeight="1" x14ac:dyDescent="0.2">
      <c r="A122" s="424" t="s">
        <v>167</v>
      </c>
      <c r="B122" s="127" t="s">
        <v>333</v>
      </c>
      <c r="C122" s="249"/>
    </row>
    <row r="123" spans="1:3" ht="12" customHeight="1" x14ac:dyDescent="0.2">
      <c r="A123" s="424" t="s">
        <v>168</v>
      </c>
      <c r="B123" s="127" t="s">
        <v>349</v>
      </c>
      <c r="C123" s="249"/>
    </row>
    <row r="124" spans="1:3" ht="12" customHeight="1" x14ac:dyDescent="0.2">
      <c r="A124" s="424" t="s">
        <v>169</v>
      </c>
      <c r="B124" s="127" t="s">
        <v>348</v>
      </c>
      <c r="C124" s="249"/>
    </row>
    <row r="125" spans="1:3" ht="12" customHeight="1" x14ac:dyDescent="0.2">
      <c r="A125" s="424" t="s">
        <v>341</v>
      </c>
      <c r="B125" s="127" t="s">
        <v>336</v>
      </c>
      <c r="C125" s="249">
        <v>2000000</v>
      </c>
    </row>
    <row r="126" spans="1:3" ht="12" customHeight="1" x14ac:dyDescent="0.2">
      <c r="A126" s="424" t="s">
        <v>342</v>
      </c>
      <c r="B126" s="127" t="s">
        <v>347</v>
      </c>
      <c r="C126" s="249"/>
    </row>
    <row r="127" spans="1:3" ht="12" customHeight="1" thickBot="1" x14ac:dyDescent="0.25">
      <c r="A127" s="433" t="s">
        <v>343</v>
      </c>
      <c r="B127" s="127" t="s">
        <v>346</v>
      </c>
      <c r="C127" s="251">
        <v>3500000</v>
      </c>
    </row>
    <row r="128" spans="1:3" ht="12" customHeight="1" thickBot="1" x14ac:dyDescent="0.25">
      <c r="A128" s="32" t="s">
        <v>17</v>
      </c>
      <c r="B128" s="111" t="s">
        <v>429</v>
      </c>
      <c r="C128" s="281">
        <f>+C93+C114</f>
        <v>641712108</v>
      </c>
    </row>
    <row r="129" spans="1:11" ht="12" customHeight="1" thickBot="1" x14ac:dyDescent="0.25">
      <c r="A129" s="32" t="s">
        <v>18</v>
      </c>
      <c r="B129" s="111" t="s">
        <v>430</v>
      </c>
      <c r="C129" s="281">
        <f>+C130+C131+C132</f>
        <v>0</v>
      </c>
    </row>
    <row r="130" spans="1:11" s="86" customFormat="1" ht="12" customHeight="1" x14ac:dyDescent="0.2">
      <c r="A130" s="424" t="s">
        <v>248</v>
      </c>
      <c r="B130" s="9" t="s">
        <v>498</v>
      </c>
      <c r="C130" s="249"/>
    </row>
    <row r="131" spans="1:11" ht="12" customHeight="1" x14ac:dyDescent="0.2">
      <c r="A131" s="424" t="s">
        <v>249</v>
      </c>
      <c r="B131" s="9" t="s">
        <v>438</v>
      </c>
      <c r="C131" s="249"/>
    </row>
    <row r="132" spans="1:11" ht="12" customHeight="1" thickBot="1" x14ac:dyDescent="0.25">
      <c r="A132" s="433" t="s">
        <v>250</v>
      </c>
      <c r="B132" s="7" t="s">
        <v>497</v>
      </c>
      <c r="C132" s="249"/>
    </row>
    <row r="133" spans="1:11" ht="12" customHeight="1" thickBot="1" x14ac:dyDescent="0.25">
      <c r="A133" s="32" t="s">
        <v>19</v>
      </c>
      <c r="B133" s="111" t="s">
        <v>431</v>
      </c>
      <c r="C133" s="281">
        <f>+C134+C135+C136+C137+C138+C139</f>
        <v>0</v>
      </c>
    </row>
    <row r="134" spans="1:11" ht="12" customHeight="1" x14ac:dyDescent="0.2">
      <c r="A134" s="424" t="s">
        <v>85</v>
      </c>
      <c r="B134" s="9" t="s">
        <v>440</v>
      </c>
      <c r="C134" s="249"/>
    </row>
    <row r="135" spans="1:11" ht="12" customHeight="1" x14ac:dyDescent="0.2">
      <c r="A135" s="424" t="s">
        <v>86</v>
      </c>
      <c r="B135" s="9" t="s">
        <v>432</v>
      </c>
      <c r="C135" s="249"/>
    </row>
    <row r="136" spans="1:11" ht="12" customHeight="1" x14ac:dyDescent="0.2">
      <c r="A136" s="424" t="s">
        <v>87</v>
      </c>
      <c r="B136" s="9" t="s">
        <v>433</v>
      </c>
      <c r="C136" s="249"/>
    </row>
    <row r="137" spans="1:11" ht="12" customHeight="1" x14ac:dyDescent="0.2">
      <c r="A137" s="424" t="s">
        <v>154</v>
      </c>
      <c r="B137" s="9" t="s">
        <v>496</v>
      </c>
      <c r="C137" s="249"/>
    </row>
    <row r="138" spans="1:11" ht="12" customHeight="1" x14ac:dyDescent="0.2">
      <c r="A138" s="424" t="s">
        <v>155</v>
      </c>
      <c r="B138" s="9" t="s">
        <v>435</v>
      </c>
      <c r="C138" s="249"/>
    </row>
    <row r="139" spans="1:11" s="86" customFormat="1" ht="12" customHeight="1" thickBot="1" x14ac:dyDescent="0.25">
      <c r="A139" s="433" t="s">
        <v>156</v>
      </c>
      <c r="B139" s="7" t="s">
        <v>436</v>
      </c>
      <c r="C139" s="249"/>
    </row>
    <row r="140" spans="1:11" ht="12" customHeight="1" thickBot="1" x14ac:dyDescent="0.25">
      <c r="A140" s="32" t="s">
        <v>20</v>
      </c>
      <c r="B140" s="111" t="s">
        <v>523</v>
      </c>
      <c r="C140" s="287">
        <f>+C141+C142+C144+C145+C143</f>
        <v>165117408</v>
      </c>
      <c r="K140" s="231"/>
    </row>
    <row r="141" spans="1:11" x14ac:dyDescent="0.2">
      <c r="A141" s="424" t="s">
        <v>88</v>
      </c>
      <c r="B141" s="9" t="s">
        <v>351</v>
      </c>
      <c r="C141" s="249"/>
    </row>
    <row r="142" spans="1:11" ht="12" customHeight="1" x14ac:dyDescent="0.2">
      <c r="A142" s="424" t="s">
        <v>89</v>
      </c>
      <c r="B142" s="9" t="s">
        <v>352</v>
      </c>
      <c r="C142" s="249"/>
    </row>
    <row r="143" spans="1:11" ht="12" customHeight="1" x14ac:dyDescent="0.2">
      <c r="A143" s="424" t="s">
        <v>268</v>
      </c>
      <c r="B143" s="9" t="s">
        <v>522</v>
      </c>
      <c r="C143" s="249">
        <v>165117408</v>
      </c>
    </row>
    <row r="144" spans="1:11" s="86" customFormat="1" ht="12" customHeight="1" x14ac:dyDescent="0.2">
      <c r="A144" s="424" t="s">
        <v>269</v>
      </c>
      <c r="B144" s="9" t="s">
        <v>445</v>
      </c>
      <c r="C144" s="249"/>
    </row>
    <row r="145" spans="1:3" s="86" customFormat="1" ht="12" customHeight="1" thickBot="1" x14ac:dyDescent="0.25">
      <c r="A145" s="433" t="s">
        <v>270</v>
      </c>
      <c r="B145" s="7" t="s">
        <v>371</v>
      </c>
      <c r="C145" s="249"/>
    </row>
    <row r="146" spans="1:3" s="86" customFormat="1" ht="12" customHeight="1" thickBot="1" x14ac:dyDescent="0.25">
      <c r="A146" s="32" t="s">
        <v>21</v>
      </c>
      <c r="B146" s="111" t="s">
        <v>446</v>
      </c>
      <c r="C146" s="290">
        <f>+C147+C148+C149+C150+C151</f>
        <v>0</v>
      </c>
    </row>
    <row r="147" spans="1:3" s="86" customFormat="1" ht="12" customHeight="1" x14ac:dyDescent="0.2">
      <c r="A147" s="424" t="s">
        <v>90</v>
      </c>
      <c r="B147" s="9" t="s">
        <v>441</v>
      </c>
      <c r="C147" s="249"/>
    </row>
    <row r="148" spans="1:3" s="86" customFormat="1" ht="12" customHeight="1" x14ac:dyDescent="0.2">
      <c r="A148" s="424" t="s">
        <v>91</v>
      </c>
      <c r="B148" s="9" t="s">
        <v>448</v>
      </c>
      <c r="C148" s="249"/>
    </row>
    <row r="149" spans="1:3" s="86" customFormat="1" ht="12" customHeight="1" x14ac:dyDescent="0.2">
      <c r="A149" s="424" t="s">
        <v>280</v>
      </c>
      <c r="B149" s="9" t="s">
        <v>443</v>
      </c>
      <c r="C149" s="249"/>
    </row>
    <row r="150" spans="1:3" s="86" customFormat="1" ht="12" customHeight="1" x14ac:dyDescent="0.2">
      <c r="A150" s="424" t="s">
        <v>281</v>
      </c>
      <c r="B150" s="9" t="s">
        <v>499</v>
      </c>
      <c r="C150" s="249"/>
    </row>
    <row r="151" spans="1:3" ht="12.75" customHeight="1" thickBot="1" x14ac:dyDescent="0.25">
      <c r="A151" s="433" t="s">
        <v>447</v>
      </c>
      <c r="B151" s="7" t="s">
        <v>450</v>
      </c>
      <c r="C151" s="251"/>
    </row>
    <row r="152" spans="1:3" ht="12.75" customHeight="1" thickBot="1" x14ac:dyDescent="0.25">
      <c r="A152" s="480" t="s">
        <v>22</v>
      </c>
      <c r="B152" s="111" t="s">
        <v>451</v>
      </c>
      <c r="C152" s="290"/>
    </row>
    <row r="153" spans="1:3" ht="12.75" customHeight="1" thickBot="1" x14ac:dyDescent="0.25">
      <c r="A153" s="480" t="s">
        <v>23</v>
      </c>
      <c r="B153" s="111" t="s">
        <v>452</v>
      </c>
      <c r="C153" s="290"/>
    </row>
    <row r="154" spans="1:3" ht="12" customHeight="1" thickBot="1" x14ac:dyDescent="0.25">
      <c r="A154" s="32" t="s">
        <v>24</v>
      </c>
      <c r="B154" s="111" t="s">
        <v>454</v>
      </c>
      <c r="C154" s="415">
        <f>+C129+C133+C140+C146+C152+C153</f>
        <v>165117408</v>
      </c>
    </row>
    <row r="155" spans="1:3" ht="15" customHeight="1" thickBot="1" x14ac:dyDescent="0.25">
      <c r="A155" s="435" t="s">
        <v>25</v>
      </c>
      <c r="B155" s="368" t="s">
        <v>453</v>
      </c>
      <c r="C155" s="415">
        <f>+C128+C154</f>
        <v>806829516</v>
      </c>
    </row>
    <row r="156" spans="1:3" ht="13.5" thickBot="1" x14ac:dyDescent="0.25">
      <c r="A156" s="376"/>
      <c r="B156" s="377"/>
      <c r="C156" s="378"/>
    </row>
    <row r="157" spans="1:3" ht="15" customHeight="1" thickBot="1" x14ac:dyDescent="0.25">
      <c r="A157" s="229" t="s">
        <v>500</v>
      </c>
      <c r="B157" s="230"/>
      <c r="C157" s="109">
        <v>15</v>
      </c>
    </row>
    <row r="158" spans="1:3" ht="14.25" customHeight="1" thickBot="1" x14ac:dyDescent="0.25">
      <c r="A158" s="229" t="s">
        <v>185</v>
      </c>
      <c r="B158" s="230"/>
      <c r="C158" s="109">
        <v>8</v>
      </c>
    </row>
  </sheetData>
  <sheetProtection formatCells="0"/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EB96E-38C3-4628-BD58-130EE73B5817}">
  <sheetPr>
    <tabColor rgb="FF92D050"/>
  </sheetPr>
  <dimension ref="A1:K158"/>
  <sheetViews>
    <sheetView zoomScale="130" zoomScaleNormal="130" zoomScaleSheetLayoutView="85" workbookViewId="0">
      <selection activeCell="B2" sqref="B2"/>
    </sheetView>
  </sheetViews>
  <sheetFormatPr defaultRowHeight="12.75" x14ac:dyDescent="0.2"/>
  <cols>
    <col min="1" max="1" width="19.5" style="379" customWidth="1"/>
    <col min="2" max="2" width="72" style="380" customWidth="1"/>
    <col min="3" max="3" width="25" style="381" customWidth="1"/>
    <col min="4" max="16384" width="9.33203125" style="3"/>
  </cols>
  <sheetData>
    <row r="1" spans="1:3" s="2" customFormat="1" ht="16.5" customHeight="1" thickBot="1" x14ac:dyDescent="0.25">
      <c r="A1" s="206"/>
      <c r="B1" s="208"/>
      <c r="C1" s="551" t="str">
        <f>+CONCATENATE("9.1.1. melléklet a ……/",LEFT(ÖSSZEFÜGGÉSEK!A5,4),". (….) önkormányzati rendelethez")</f>
        <v>9.1.1. melléklet a ……/2018. (….) önkormányzati rendelethez</v>
      </c>
    </row>
    <row r="2" spans="1:3" s="82" customFormat="1" ht="21" customHeight="1" x14ac:dyDescent="0.2">
      <c r="A2" s="395" t="s">
        <v>57</v>
      </c>
      <c r="B2" s="342" t="s">
        <v>630</v>
      </c>
      <c r="C2" s="344" t="s">
        <v>50</v>
      </c>
    </row>
    <row r="3" spans="1:3" s="82" customFormat="1" ht="16.5" thickBot="1" x14ac:dyDescent="0.25">
      <c r="A3" s="209" t="s">
        <v>182</v>
      </c>
      <c r="B3" s="343" t="s">
        <v>410</v>
      </c>
      <c r="C3" s="479" t="s">
        <v>55</v>
      </c>
    </row>
    <row r="4" spans="1:3" s="83" customFormat="1" ht="15.95" customHeight="1" thickBot="1" x14ac:dyDescent="0.3">
      <c r="A4" s="210"/>
      <c r="B4" s="210"/>
      <c r="C4" s="211" t="str">
        <f>'9.1. sz. mell'!C4</f>
        <v>Forintban!</v>
      </c>
    </row>
    <row r="5" spans="1:3" ht="13.5" thickBot="1" x14ac:dyDescent="0.25">
      <c r="A5" s="396" t="s">
        <v>184</v>
      </c>
      <c r="B5" s="212" t="s">
        <v>545</v>
      </c>
      <c r="C5" s="345" t="s">
        <v>51</v>
      </c>
    </row>
    <row r="6" spans="1:3" s="65" customFormat="1" ht="12.95" customHeight="1" thickBot="1" x14ac:dyDescent="0.25">
      <c r="A6" s="181"/>
      <c r="B6" s="182" t="s">
        <v>474</v>
      </c>
      <c r="C6" s="183" t="s">
        <v>475</v>
      </c>
    </row>
    <row r="7" spans="1:3" s="65" customFormat="1" ht="15.95" customHeight="1" thickBot="1" x14ac:dyDescent="0.25">
      <c r="A7" s="214"/>
      <c r="B7" s="215" t="s">
        <v>52</v>
      </c>
      <c r="C7" s="346"/>
    </row>
    <row r="8" spans="1:3" s="65" customFormat="1" ht="12" customHeight="1" thickBot="1" x14ac:dyDescent="0.25">
      <c r="A8" s="32" t="s">
        <v>15</v>
      </c>
      <c r="B8" s="21" t="s">
        <v>232</v>
      </c>
      <c r="C8" s="281">
        <f>+C9+C10+C11+C12+C13+C14</f>
        <v>109212674</v>
      </c>
    </row>
    <row r="9" spans="1:3" s="84" customFormat="1" ht="12" customHeight="1" x14ac:dyDescent="0.2">
      <c r="A9" s="424" t="s">
        <v>92</v>
      </c>
      <c r="B9" s="405" t="s">
        <v>233</v>
      </c>
      <c r="C9" s="284">
        <v>30667486</v>
      </c>
    </row>
    <row r="10" spans="1:3" s="85" customFormat="1" ht="12" customHeight="1" x14ac:dyDescent="0.2">
      <c r="A10" s="425" t="s">
        <v>93</v>
      </c>
      <c r="B10" s="406" t="s">
        <v>234</v>
      </c>
      <c r="C10" s="283">
        <v>46445433</v>
      </c>
    </row>
    <row r="11" spans="1:3" s="85" customFormat="1" ht="12" customHeight="1" x14ac:dyDescent="0.2">
      <c r="A11" s="425" t="s">
        <v>94</v>
      </c>
      <c r="B11" s="406" t="s">
        <v>532</v>
      </c>
      <c r="C11" s="283">
        <v>29146265</v>
      </c>
    </row>
    <row r="12" spans="1:3" s="85" customFormat="1" ht="12" customHeight="1" x14ac:dyDescent="0.2">
      <c r="A12" s="425" t="s">
        <v>95</v>
      </c>
      <c r="B12" s="406" t="s">
        <v>236</v>
      </c>
      <c r="C12" s="283">
        <v>2697090</v>
      </c>
    </row>
    <row r="13" spans="1:3" s="85" customFormat="1" ht="12" customHeight="1" x14ac:dyDescent="0.2">
      <c r="A13" s="425" t="s">
        <v>136</v>
      </c>
      <c r="B13" s="406" t="s">
        <v>487</v>
      </c>
      <c r="C13" s="283">
        <v>256400</v>
      </c>
    </row>
    <row r="14" spans="1:3" s="84" customFormat="1" ht="12" customHeight="1" thickBot="1" x14ac:dyDescent="0.25">
      <c r="A14" s="426" t="s">
        <v>96</v>
      </c>
      <c r="B14" s="407" t="s">
        <v>414</v>
      </c>
      <c r="C14" s="283"/>
    </row>
    <row r="15" spans="1:3" s="84" customFormat="1" ht="12" customHeight="1" thickBot="1" x14ac:dyDescent="0.25">
      <c r="A15" s="32" t="s">
        <v>16</v>
      </c>
      <c r="B15" s="276" t="s">
        <v>237</v>
      </c>
      <c r="C15" s="281">
        <f>+C16+C17+C18+C19+C20</f>
        <v>14608139</v>
      </c>
    </row>
    <row r="16" spans="1:3" s="84" customFormat="1" ht="12" customHeight="1" x14ac:dyDescent="0.2">
      <c r="A16" s="424" t="s">
        <v>98</v>
      </c>
      <c r="B16" s="405" t="s">
        <v>238</v>
      </c>
      <c r="C16" s="284"/>
    </row>
    <row r="17" spans="1:3" s="84" customFormat="1" ht="12" customHeight="1" x14ac:dyDescent="0.2">
      <c r="A17" s="425" t="s">
        <v>99</v>
      </c>
      <c r="B17" s="406" t="s">
        <v>239</v>
      </c>
      <c r="C17" s="283"/>
    </row>
    <row r="18" spans="1:3" s="84" customFormat="1" ht="12" customHeight="1" x14ac:dyDescent="0.2">
      <c r="A18" s="425" t="s">
        <v>100</v>
      </c>
      <c r="B18" s="406" t="s">
        <v>403</v>
      </c>
      <c r="C18" s="283"/>
    </row>
    <row r="19" spans="1:3" s="84" customFormat="1" ht="12" customHeight="1" x14ac:dyDescent="0.2">
      <c r="A19" s="425" t="s">
        <v>101</v>
      </c>
      <c r="B19" s="406" t="s">
        <v>404</v>
      </c>
      <c r="C19" s="283"/>
    </row>
    <row r="20" spans="1:3" s="84" customFormat="1" ht="12" customHeight="1" x14ac:dyDescent="0.2">
      <c r="A20" s="425" t="s">
        <v>102</v>
      </c>
      <c r="B20" s="406" t="s">
        <v>240</v>
      </c>
      <c r="C20" s="283">
        <v>14608139</v>
      </c>
    </row>
    <row r="21" spans="1:3" s="85" customFormat="1" ht="12" customHeight="1" thickBot="1" x14ac:dyDescent="0.25">
      <c r="A21" s="426" t="s">
        <v>111</v>
      </c>
      <c r="B21" s="407" t="s">
        <v>241</v>
      </c>
      <c r="C21" s="285"/>
    </row>
    <row r="22" spans="1:3" s="85" customFormat="1" ht="12" customHeight="1" thickBot="1" x14ac:dyDescent="0.25">
      <c r="A22" s="32" t="s">
        <v>17</v>
      </c>
      <c r="B22" s="21" t="s">
        <v>242</v>
      </c>
      <c r="C22" s="281">
        <f>+C23+C24+C25+C26+C27</f>
        <v>300655070</v>
      </c>
    </row>
    <row r="23" spans="1:3" s="85" customFormat="1" ht="12" customHeight="1" x14ac:dyDescent="0.2">
      <c r="A23" s="424" t="s">
        <v>81</v>
      </c>
      <c r="B23" s="405" t="s">
        <v>243</v>
      </c>
      <c r="C23" s="284"/>
    </row>
    <row r="24" spans="1:3" s="84" customFormat="1" ht="12" customHeight="1" x14ac:dyDescent="0.2">
      <c r="A24" s="425" t="s">
        <v>82</v>
      </c>
      <c r="B24" s="406" t="s">
        <v>244</v>
      </c>
      <c r="C24" s="283"/>
    </row>
    <row r="25" spans="1:3" s="85" customFormat="1" ht="12" customHeight="1" x14ac:dyDescent="0.2">
      <c r="A25" s="425" t="s">
        <v>83</v>
      </c>
      <c r="B25" s="406" t="s">
        <v>405</v>
      </c>
      <c r="C25" s="283"/>
    </row>
    <row r="26" spans="1:3" s="85" customFormat="1" ht="12" customHeight="1" x14ac:dyDescent="0.2">
      <c r="A26" s="425" t="s">
        <v>84</v>
      </c>
      <c r="B26" s="406" t="s">
        <v>406</v>
      </c>
      <c r="C26" s="283"/>
    </row>
    <row r="27" spans="1:3" s="85" customFormat="1" ht="12" customHeight="1" x14ac:dyDescent="0.2">
      <c r="A27" s="425" t="s">
        <v>150</v>
      </c>
      <c r="B27" s="406" t="s">
        <v>245</v>
      </c>
      <c r="C27" s="283">
        <v>300655070</v>
      </c>
    </row>
    <row r="28" spans="1:3" s="85" customFormat="1" ht="12" customHeight="1" thickBot="1" x14ac:dyDescent="0.25">
      <c r="A28" s="426" t="s">
        <v>151</v>
      </c>
      <c r="B28" s="407" t="s">
        <v>246</v>
      </c>
      <c r="C28" s="285">
        <v>300655070</v>
      </c>
    </row>
    <row r="29" spans="1:3" s="85" customFormat="1" ht="12" customHeight="1" thickBot="1" x14ac:dyDescent="0.25">
      <c r="A29" s="32" t="s">
        <v>152</v>
      </c>
      <c r="B29" s="21" t="s">
        <v>542</v>
      </c>
      <c r="C29" s="287">
        <f>SUM(C30:C36)</f>
        <v>171790000</v>
      </c>
    </row>
    <row r="30" spans="1:3" s="85" customFormat="1" ht="12" customHeight="1" x14ac:dyDescent="0.2">
      <c r="A30" s="424" t="s">
        <v>248</v>
      </c>
      <c r="B30" s="405" t="s">
        <v>561</v>
      </c>
      <c r="C30" s="284">
        <v>101300000</v>
      </c>
    </row>
    <row r="31" spans="1:3" s="85" customFormat="1" ht="12" customHeight="1" x14ac:dyDescent="0.2">
      <c r="A31" s="425" t="s">
        <v>249</v>
      </c>
      <c r="B31" s="406" t="s">
        <v>538</v>
      </c>
      <c r="C31" s="283"/>
    </row>
    <row r="32" spans="1:3" s="85" customFormat="1" ht="12" customHeight="1" x14ac:dyDescent="0.2">
      <c r="A32" s="425" t="s">
        <v>250</v>
      </c>
      <c r="B32" s="406" t="s">
        <v>539</v>
      </c>
      <c r="C32" s="283">
        <v>62350000</v>
      </c>
    </row>
    <row r="33" spans="1:3" s="85" customFormat="1" ht="12" customHeight="1" x14ac:dyDescent="0.2">
      <c r="A33" s="425" t="s">
        <v>251</v>
      </c>
      <c r="B33" s="406" t="s">
        <v>540</v>
      </c>
      <c r="C33" s="283">
        <v>40000</v>
      </c>
    </row>
    <row r="34" spans="1:3" s="85" customFormat="1" ht="12" customHeight="1" x14ac:dyDescent="0.2">
      <c r="A34" s="425" t="s">
        <v>534</v>
      </c>
      <c r="B34" s="406" t="s">
        <v>252</v>
      </c>
      <c r="C34" s="283">
        <v>8000000</v>
      </c>
    </row>
    <row r="35" spans="1:3" s="85" customFormat="1" ht="12" customHeight="1" x14ac:dyDescent="0.2">
      <c r="A35" s="425" t="s">
        <v>535</v>
      </c>
      <c r="B35" s="406" t="s">
        <v>253</v>
      </c>
      <c r="C35" s="283"/>
    </row>
    <row r="36" spans="1:3" s="85" customFormat="1" ht="12" customHeight="1" thickBot="1" x14ac:dyDescent="0.25">
      <c r="A36" s="426" t="s">
        <v>536</v>
      </c>
      <c r="B36" s="505" t="s">
        <v>254</v>
      </c>
      <c r="C36" s="285">
        <v>100000</v>
      </c>
    </row>
    <row r="37" spans="1:3" s="85" customFormat="1" ht="12" customHeight="1" thickBot="1" x14ac:dyDescent="0.25">
      <c r="A37" s="32" t="s">
        <v>19</v>
      </c>
      <c r="B37" s="21" t="s">
        <v>415</v>
      </c>
      <c r="C37" s="281">
        <f>SUM(C38:C48)</f>
        <v>16881218</v>
      </c>
    </row>
    <row r="38" spans="1:3" s="85" customFormat="1" ht="12" customHeight="1" x14ac:dyDescent="0.2">
      <c r="A38" s="424" t="s">
        <v>85</v>
      </c>
      <c r="B38" s="405" t="s">
        <v>257</v>
      </c>
      <c r="C38" s="284"/>
    </row>
    <row r="39" spans="1:3" s="85" customFormat="1" ht="12" customHeight="1" x14ac:dyDescent="0.2">
      <c r="A39" s="425" t="s">
        <v>86</v>
      </c>
      <c r="B39" s="406" t="s">
        <v>258</v>
      </c>
      <c r="C39" s="283">
        <v>2028000</v>
      </c>
    </row>
    <row r="40" spans="1:3" s="85" customFormat="1" ht="12" customHeight="1" x14ac:dyDescent="0.2">
      <c r="A40" s="425" t="s">
        <v>87</v>
      </c>
      <c r="B40" s="406" t="s">
        <v>259</v>
      </c>
      <c r="C40" s="283">
        <v>700000</v>
      </c>
    </row>
    <row r="41" spans="1:3" s="85" customFormat="1" ht="12" customHeight="1" x14ac:dyDescent="0.2">
      <c r="A41" s="425" t="s">
        <v>154</v>
      </c>
      <c r="B41" s="406" t="s">
        <v>260</v>
      </c>
      <c r="C41" s="283"/>
    </row>
    <row r="42" spans="1:3" s="85" customFormat="1" ht="12" customHeight="1" x14ac:dyDescent="0.2">
      <c r="A42" s="425" t="s">
        <v>155</v>
      </c>
      <c r="B42" s="406" t="s">
        <v>261</v>
      </c>
      <c r="C42" s="283">
        <v>10632405</v>
      </c>
    </row>
    <row r="43" spans="1:3" s="85" customFormat="1" ht="12" customHeight="1" x14ac:dyDescent="0.2">
      <c r="A43" s="425" t="s">
        <v>156</v>
      </c>
      <c r="B43" s="406" t="s">
        <v>262</v>
      </c>
      <c r="C43" s="283">
        <v>3520813</v>
      </c>
    </row>
    <row r="44" spans="1:3" s="85" customFormat="1" ht="12" customHeight="1" x14ac:dyDescent="0.2">
      <c r="A44" s="425" t="s">
        <v>157</v>
      </c>
      <c r="B44" s="406" t="s">
        <v>263</v>
      </c>
      <c r="C44" s="283"/>
    </row>
    <row r="45" spans="1:3" s="85" customFormat="1" ht="12" customHeight="1" x14ac:dyDescent="0.2">
      <c r="A45" s="425" t="s">
        <v>158</v>
      </c>
      <c r="B45" s="406" t="s">
        <v>541</v>
      </c>
      <c r="C45" s="283"/>
    </row>
    <row r="46" spans="1:3" s="85" customFormat="1" ht="12" customHeight="1" x14ac:dyDescent="0.2">
      <c r="A46" s="425" t="s">
        <v>255</v>
      </c>
      <c r="B46" s="406" t="s">
        <v>265</v>
      </c>
      <c r="C46" s="286"/>
    </row>
    <row r="47" spans="1:3" s="85" customFormat="1" ht="12" customHeight="1" x14ac:dyDescent="0.2">
      <c r="A47" s="426" t="s">
        <v>256</v>
      </c>
      <c r="B47" s="407" t="s">
        <v>417</v>
      </c>
      <c r="C47" s="392"/>
    </row>
    <row r="48" spans="1:3" s="85" customFormat="1" ht="12" customHeight="1" thickBot="1" x14ac:dyDescent="0.25">
      <c r="A48" s="426" t="s">
        <v>416</v>
      </c>
      <c r="B48" s="407" t="s">
        <v>266</v>
      </c>
      <c r="C48" s="392"/>
    </row>
    <row r="49" spans="1:3" s="85" customFormat="1" ht="12" customHeight="1" thickBot="1" x14ac:dyDescent="0.25">
      <c r="A49" s="32" t="s">
        <v>20</v>
      </c>
      <c r="B49" s="21" t="s">
        <v>267</v>
      </c>
      <c r="C49" s="281">
        <f>SUM(C50:C54)</f>
        <v>0</v>
      </c>
    </row>
    <row r="50" spans="1:3" s="85" customFormat="1" ht="12" customHeight="1" x14ac:dyDescent="0.2">
      <c r="A50" s="424" t="s">
        <v>88</v>
      </c>
      <c r="B50" s="405" t="s">
        <v>271</v>
      </c>
      <c r="C50" s="449"/>
    </row>
    <row r="51" spans="1:3" s="85" customFormat="1" ht="12" customHeight="1" x14ac:dyDescent="0.2">
      <c r="A51" s="425" t="s">
        <v>89</v>
      </c>
      <c r="B51" s="406" t="s">
        <v>272</v>
      </c>
      <c r="C51" s="286"/>
    </row>
    <row r="52" spans="1:3" s="85" customFormat="1" ht="12" customHeight="1" x14ac:dyDescent="0.2">
      <c r="A52" s="425" t="s">
        <v>268</v>
      </c>
      <c r="B52" s="406" t="s">
        <v>273</v>
      </c>
      <c r="C52" s="286"/>
    </row>
    <row r="53" spans="1:3" s="85" customFormat="1" ht="12" customHeight="1" x14ac:dyDescent="0.2">
      <c r="A53" s="425" t="s">
        <v>269</v>
      </c>
      <c r="B53" s="406" t="s">
        <v>274</v>
      </c>
      <c r="C53" s="286"/>
    </row>
    <row r="54" spans="1:3" s="85" customFormat="1" ht="12" customHeight="1" thickBot="1" x14ac:dyDescent="0.25">
      <c r="A54" s="426" t="s">
        <v>270</v>
      </c>
      <c r="B54" s="407" t="s">
        <v>275</v>
      </c>
      <c r="C54" s="392"/>
    </row>
    <row r="55" spans="1:3" s="85" customFormat="1" ht="12" customHeight="1" thickBot="1" x14ac:dyDescent="0.25">
      <c r="A55" s="32" t="s">
        <v>159</v>
      </c>
      <c r="B55" s="21" t="s">
        <v>276</v>
      </c>
      <c r="C55" s="281">
        <f>SUM(C56:C58)</f>
        <v>0</v>
      </c>
    </row>
    <row r="56" spans="1:3" s="85" customFormat="1" ht="12" customHeight="1" x14ac:dyDescent="0.2">
      <c r="A56" s="424" t="s">
        <v>90</v>
      </c>
      <c r="B56" s="405" t="s">
        <v>277</v>
      </c>
      <c r="C56" s="284"/>
    </row>
    <row r="57" spans="1:3" s="85" customFormat="1" ht="12" customHeight="1" x14ac:dyDescent="0.2">
      <c r="A57" s="425" t="s">
        <v>91</v>
      </c>
      <c r="B57" s="406" t="s">
        <v>407</v>
      </c>
      <c r="C57" s="283"/>
    </row>
    <row r="58" spans="1:3" s="85" customFormat="1" ht="12" customHeight="1" x14ac:dyDescent="0.2">
      <c r="A58" s="425" t="s">
        <v>280</v>
      </c>
      <c r="B58" s="406" t="s">
        <v>278</v>
      </c>
      <c r="C58" s="283"/>
    </row>
    <row r="59" spans="1:3" s="85" customFormat="1" ht="12" customHeight="1" thickBot="1" x14ac:dyDescent="0.25">
      <c r="A59" s="426" t="s">
        <v>281</v>
      </c>
      <c r="B59" s="407" t="s">
        <v>279</v>
      </c>
      <c r="C59" s="285"/>
    </row>
    <row r="60" spans="1:3" s="85" customFormat="1" ht="12" customHeight="1" thickBot="1" x14ac:dyDescent="0.25">
      <c r="A60" s="32" t="s">
        <v>22</v>
      </c>
      <c r="B60" s="276" t="s">
        <v>282</v>
      </c>
      <c r="C60" s="281">
        <f>SUM(C61:C63)</f>
        <v>1663367</v>
      </c>
    </row>
    <row r="61" spans="1:3" s="85" customFormat="1" ht="12" customHeight="1" x14ac:dyDescent="0.2">
      <c r="A61" s="424" t="s">
        <v>160</v>
      </c>
      <c r="B61" s="405" t="s">
        <v>284</v>
      </c>
      <c r="C61" s="286"/>
    </row>
    <row r="62" spans="1:3" s="85" customFormat="1" ht="12" customHeight="1" x14ac:dyDescent="0.2">
      <c r="A62" s="425" t="s">
        <v>161</v>
      </c>
      <c r="B62" s="406" t="s">
        <v>408</v>
      </c>
      <c r="C62" s="286">
        <v>1663367</v>
      </c>
    </row>
    <row r="63" spans="1:3" s="85" customFormat="1" ht="12" customHeight="1" x14ac:dyDescent="0.2">
      <c r="A63" s="425" t="s">
        <v>210</v>
      </c>
      <c r="B63" s="406" t="s">
        <v>285</v>
      </c>
      <c r="C63" s="286"/>
    </row>
    <row r="64" spans="1:3" s="85" customFormat="1" ht="12" customHeight="1" thickBot="1" x14ac:dyDescent="0.25">
      <c r="A64" s="426" t="s">
        <v>283</v>
      </c>
      <c r="B64" s="407" t="s">
        <v>286</v>
      </c>
      <c r="C64" s="286"/>
    </row>
    <row r="65" spans="1:3" s="85" customFormat="1" ht="12" customHeight="1" thickBot="1" x14ac:dyDescent="0.25">
      <c r="A65" s="32" t="s">
        <v>23</v>
      </c>
      <c r="B65" s="21" t="s">
        <v>287</v>
      </c>
      <c r="C65" s="287">
        <f>+C8+C15+C22+C29+C37+C49+C55+C60</f>
        <v>614810468</v>
      </c>
    </row>
    <row r="66" spans="1:3" s="85" customFormat="1" ht="12" customHeight="1" thickBot="1" x14ac:dyDescent="0.2">
      <c r="A66" s="427" t="s">
        <v>375</v>
      </c>
      <c r="B66" s="276" t="s">
        <v>289</v>
      </c>
      <c r="C66" s="281">
        <f>SUM(C67:C69)</f>
        <v>0</v>
      </c>
    </row>
    <row r="67" spans="1:3" s="85" customFormat="1" ht="12" customHeight="1" x14ac:dyDescent="0.2">
      <c r="A67" s="424" t="s">
        <v>317</v>
      </c>
      <c r="B67" s="405" t="s">
        <v>290</v>
      </c>
      <c r="C67" s="286"/>
    </row>
    <row r="68" spans="1:3" s="85" customFormat="1" ht="12" customHeight="1" x14ac:dyDescent="0.2">
      <c r="A68" s="425" t="s">
        <v>326</v>
      </c>
      <c r="B68" s="406" t="s">
        <v>291</v>
      </c>
      <c r="C68" s="286"/>
    </row>
    <row r="69" spans="1:3" s="85" customFormat="1" ht="12" customHeight="1" thickBot="1" x14ac:dyDescent="0.25">
      <c r="A69" s="426" t="s">
        <v>327</v>
      </c>
      <c r="B69" s="408" t="s">
        <v>292</v>
      </c>
      <c r="C69" s="286"/>
    </row>
    <row r="70" spans="1:3" s="85" customFormat="1" ht="12" customHeight="1" thickBot="1" x14ac:dyDescent="0.2">
      <c r="A70" s="427" t="s">
        <v>293</v>
      </c>
      <c r="B70" s="276" t="s">
        <v>294</v>
      </c>
      <c r="C70" s="281">
        <f>SUM(C71:C74)</f>
        <v>0</v>
      </c>
    </row>
    <row r="71" spans="1:3" s="85" customFormat="1" ht="12" customHeight="1" x14ac:dyDescent="0.2">
      <c r="A71" s="424" t="s">
        <v>137</v>
      </c>
      <c r="B71" s="405" t="s">
        <v>295</v>
      </c>
      <c r="C71" s="286"/>
    </row>
    <row r="72" spans="1:3" s="85" customFormat="1" ht="12" customHeight="1" x14ac:dyDescent="0.2">
      <c r="A72" s="425" t="s">
        <v>138</v>
      </c>
      <c r="B72" s="406" t="s">
        <v>553</v>
      </c>
      <c r="C72" s="286"/>
    </row>
    <row r="73" spans="1:3" s="85" customFormat="1" ht="12" customHeight="1" x14ac:dyDescent="0.2">
      <c r="A73" s="425" t="s">
        <v>318</v>
      </c>
      <c r="B73" s="406" t="s">
        <v>296</v>
      </c>
      <c r="C73" s="286"/>
    </row>
    <row r="74" spans="1:3" s="85" customFormat="1" ht="12" customHeight="1" thickBot="1" x14ac:dyDescent="0.25">
      <c r="A74" s="426" t="s">
        <v>319</v>
      </c>
      <c r="B74" s="278" t="s">
        <v>554</v>
      </c>
      <c r="C74" s="286"/>
    </row>
    <row r="75" spans="1:3" s="85" customFormat="1" ht="12" customHeight="1" thickBot="1" x14ac:dyDescent="0.2">
      <c r="A75" s="427" t="s">
        <v>297</v>
      </c>
      <c r="B75" s="276" t="s">
        <v>298</v>
      </c>
      <c r="C75" s="281">
        <f>SUM(C76:C77)</f>
        <v>192019048</v>
      </c>
    </row>
    <row r="76" spans="1:3" s="85" customFormat="1" ht="12" customHeight="1" x14ac:dyDescent="0.2">
      <c r="A76" s="424" t="s">
        <v>320</v>
      </c>
      <c r="B76" s="405" t="s">
        <v>299</v>
      </c>
      <c r="C76" s="286">
        <v>192019048</v>
      </c>
    </row>
    <row r="77" spans="1:3" s="85" customFormat="1" ht="12" customHeight="1" thickBot="1" x14ac:dyDescent="0.25">
      <c r="A77" s="426" t="s">
        <v>321</v>
      </c>
      <c r="B77" s="407" t="s">
        <v>300</v>
      </c>
      <c r="C77" s="286"/>
    </row>
    <row r="78" spans="1:3" s="84" customFormat="1" ht="12" customHeight="1" thickBot="1" x14ac:dyDescent="0.2">
      <c r="A78" s="427" t="s">
        <v>301</v>
      </c>
      <c r="B78" s="276" t="s">
        <v>302</v>
      </c>
      <c r="C78" s="281">
        <f>SUM(C79:C81)</f>
        <v>0</v>
      </c>
    </row>
    <row r="79" spans="1:3" s="85" customFormat="1" ht="12" customHeight="1" x14ac:dyDescent="0.2">
      <c r="A79" s="424" t="s">
        <v>322</v>
      </c>
      <c r="B79" s="405" t="s">
        <v>303</v>
      </c>
      <c r="C79" s="286"/>
    </row>
    <row r="80" spans="1:3" s="85" customFormat="1" ht="12" customHeight="1" x14ac:dyDescent="0.2">
      <c r="A80" s="425" t="s">
        <v>323</v>
      </c>
      <c r="B80" s="406" t="s">
        <v>304</v>
      </c>
      <c r="C80" s="286"/>
    </row>
    <row r="81" spans="1:3" s="85" customFormat="1" ht="12" customHeight="1" thickBot="1" x14ac:dyDescent="0.25">
      <c r="A81" s="426" t="s">
        <v>324</v>
      </c>
      <c r="B81" s="407" t="s">
        <v>555</v>
      </c>
      <c r="C81" s="286"/>
    </row>
    <row r="82" spans="1:3" s="85" customFormat="1" ht="12" customHeight="1" thickBot="1" x14ac:dyDescent="0.2">
      <c r="A82" s="427" t="s">
        <v>305</v>
      </c>
      <c r="B82" s="276" t="s">
        <v>325</v>
      </c>
      <c r="C82" s="281">
        <f>SUM(C83:C86)</f>
        <v>0</v>
      </c>
    </row>
    <row r="83" spans="1:3" s="85" customFormat="1" ht="12" customHeight="1" x14ac:dyDescent="0.2">
      <c r="A83" s="428" t="s">
        <v>306</v>
      </c>
      <c r="B83" s="405" t="s">
        <v>307</v>
      </c>
      <c r="C83" s="286"/>
    </row>
    <row r="84" spans="1:3" s="85" customFormat="1" ht="12" customHeight="1" x14ac:dyDescent="0.2">
      <c r="A84" s="429" t="s">
        <v>308</v>
      </c>
      <c r="B84" s="406" t="s">
        <v>309</v>
      </c>
      <c r="C84" s="286"/>
    </row>
    <row r="85" spans="1:3" s="85" customFormat="1" ht="12" customHeight="1" x14ac:dyDescent="0.2">
      <c r="A85" s="429" t="s">
        <v>310</v>
      </c>
      <c r="B85" s="406" t="s">
        <v>311</v>
      </c>
      <c r="C85" s="286"/>
    </row>
    <row r="86" spans="1:3" s="84" customFormat="1" ht="12" customHeight="1" thickBot="1" x14ac:dyDescent="0.25">
      <c r="A86" s="430" t="s">
        <v>312</v>
      </c>
      <c r="B86" s="407" t="s">
        <v>313</v>
      </c>
      <c r="C86" s="286"/>
    </row>
    <row r="87" spans="1:3" s="84" customFormat="1" ht="12" customHeight="1" thickBot="1" x14ac:dyDescent="0.2">
      <c r="A87" s="427" t="s">
        <v>314</v>
      </c>
      <c r="B87" s="276" t="s">
        <v>456</v>
      </c>
      <c r="C87" s="450"/>
    </row>
    <row r="88" spans="1:3" s="84" customFormat="1" ht="12" customHeight="1" thickBot="1" x14ac:dyDescent="0.2">
      <c r="A88" s="427" t="s">
        <v>488</v>
      </c>
      <c r="B88" s="276" t="s">
        <v>315</v>
      </c>
      <c r="C88" s="450"/>
    </row>
    <row r="89" spans="1:3" s="84" customFormat="1" ht="12" customHeight="1" thickBot="1" x14ac:dyDescent="0.2">
      <c r="A89" s="427" t="s">
        <v>489</v>
      </c>
      <c r="B89" s="412" t="s">
        <v>459</v>
      </c>
      <c r="C89" s="287">
        <f>+C66+C70+C75+C78+C82+C88+C87</f>
        <v>192019048</v>
      </c>
    </row>
    <row r="90" spans="1:3" s="84" customFormat="1" ht="12" customHeight="1" thickBot="1" x14ac:dyDescent="0.2">
      <c r="A90" s="431" t="s">
        <v>490</v>
      </c>
      <c r="B90" s="413" t="s">
        <v>491</v>
      </c>
      <c r="C90" s="287">
        <f>+C65+C89</f>
        <v>806829516</v>
      </c>
    </row>
    <row r="91" spans="1:3" s="85" customFormat="1" ht="15" customHeight="1" thickBot="1" x14ac:dyDescent="0.25">
      <c r="A91" s="220"/>
      <c r="B91" s="221"/>
      <c r="C91" s="351"/>
    </row>
    <row r="92" spans="1:3" s="65" customFormat="1" ht="16.5" customHeight="1" thickBot="1" x14ac:dyDescent="0.25">
      <c r="A92" s="224"/>
      <c r="B92" s="225" t="s">
        <v>53</v>
      </c>
      <c r="C92" s="353"/>
    </row>
    <row r="93" spans="1:3" s="86" customFormat="1" ht="12" customHeight="1" thickBot="1" x14ac:dyDescent="0.25">
      <c r="A93" s="397" t="s">
        <v>15</v>
      </c>
      <c r="B93" s="28" t="s">
        <v>495</v>
      </c>
      <c r="C93" s="280">
        <f>+C94+C95+C96+C97+C98+C111</f>
        <v>156608673</v>
      </c>
    </row>
    <row r="94" spans="1:3" ht="12" customHeight="1" x14ac:dyDescent="0.2">
      <c r="A94" s="432" t="s">
        <v>92</v>
      </c>
      <c r="B94" s="10" t="s">
        <v>46</v>
      </c>
      <c r="C94" s="282">
        <v>34247400</v>
      </c>
    </row>
    <row r="95" spans="1:3" ht="12" customHeight="1" x14ac:dyDescent="0.2">
      <c r="A95" s="425" t="s">
        <v>93</v>
      </c>
      <c r="B95" s="8" t="s">
        <v>162</v>
      </c>
      <c r="C95" s="283">
        <v>6732529</v>
      </c>
    </row>
    <row r="96" spans="1:3" ht="12" customHeight="1" x14ac:dyDescent="0.2">
      <c r="A96" s="425" t="s">
        <v>94</v>
      </c>
      <c r="B96" s="8" t="s">
        <v>128</v>
      </c>
      <c r="C96" s="285">
        <v>65938129</v>
      </c>
    </row>
    <row r="97" spans="1:3" ht="12" customHeight="1" x14ac:dyDescent="0.2">
      <c r="A97" s="425" t="s">
        <v>95</v>
      </c>
      <c r="B97" s="11" t="s">
        <v>163</v>
      </c>
      <c r="C97" s="285">
        <v>10180000</v>
      </c>
    </row>
    <row r="98" spans="1:3" ht="12" customHeight="1" x14ac:dyDescent="0.2">
      <c r="A98" s="425" t="s">
        <v>106</v>
      </c>
      <c r="B98" s="19" t="s">
        <v>164</v>
      </c>
      <c r="C98" s="285">
        <v>37010615</v>
      </c>
    </row>
    <row r="99" spans="1:3" ht="12" customHeight="1" x14ac:dyDescent="0.2">
      <c r="A99" s="425" t="s">
        <v>96</v>
      </c>
      <c r="B99" s="8" t="s">
        <v>492</v>
      </c>
      <c r="C99" s="285"/>
    </row>
    <row r="100" spans="1:3" ht="12" customHeight="1" x14ac:dyDescent="0.2">
      <c r="A100" s="425" t="s">
        <v>97</v>
      </c>
      <c r="B100" s="126" t="s">
        <v>422</v>
      </c>
      <c r="C100" s="285"/>
    </row>
    <row r="101" spans="1:3" ht="12" customHeight="1" x14ac:dyDescent="0.2">
      <c r="A101" s="425" t="s">
        <v>107</v>
      </c>
      <c r="B101" s="126" t="s">
        <v>421</v>
      </c>
      <c r="C101" s="285"/>
    </row>
    <row r="102" spans="1:3" ht="12" customHeight="1" x14ac:dyDescent="0.2">
      <c r="A102" s="425" t="s">
        <v>108</v>
      </c>
      <c r="B102" s="126" t="s">
        <v>331</v>
      </c>
      <c r="C102" s="285"/>
    </row>
    <row r="103" spans="1:3" ht="12" customHeight="1" x14ac:dyDescent="0.2">
      <c r="A103" s="425" t="s">
        <v>109</v>
      </c>
      <c r="B103" s="127" t="s">
        <v>332</v>
      </c>
      <c r="C103" s="285"/>
    </row>
    <row r="104" spans="1:3" ht="12" customHeight="1" x14ac:dyDescent="0.2">
      <c r="A104" s="425" t="s">
        <v>110</v>
      </c>
      <c r="B104" s="127" t="s">
        <v>333</v>
      </c>
      <c r="C104" s="285"/>
    </row>
    <row r="105" spans="1:3" ht="12" customHeight="1" x14ac:dyDescent="0.2">
      <c r="A105" s="425" t="s">
        <v>112</v>
      </c>
      <c r="B105" s="126" t="s">
        <v>334</v>
      </c>
      <c r="C105" s="285">
        <v>3430615</v>
      </c>
    </row>
    <row r="106" spans="1:3" ht="12" customHeight="1" x14ac:dyDescent="0.2">
      <c r="A106" s="425" t="s">
        <v>165</v>
      </c>
      <c r="B106" s="126" t="s">
        <v>335</v>
      </c>
      <c r="C106" s="285"/>
    </row>
    <row r="107" spans="1:3" ht="12" customHeight="1" x14ac:dyDescent="0.2">
      <c r="A107" s="425" t="s">
        <v>329</v>
      </c>
      <c r="B107" s="127" t="s">
        <v>336</v>
      </c>
      <c r="C107" s="285"/>
    </row>
    <row r="108" spans="1:3" ht="12" customHeight="1" x14ac:dyDescent="0.2">
      <c r="A108" s="433" t="s">
        <v>330</v>
      </c>
      <c r="B108" s="128" t="s">
        <v>337</v>
      </c>
      <c r="C108" s="285"/>
    </row>
    <row r="109" spans="1:3" ht="12" customHeight="1" x14ac:dyDescent="0.2">
      <c r="A109" s="425" t="s">
        <v>419</v>
      </c>
      <c r="B109" s="128" t="s">
        <v>338</v>
      </c>
      <c r="C109" s="285"/>
    </row>
    <row r="110" spans="1:3" ht="12" customHeight="1" x14ac:dyDescent="0.2">
      <c r="A110" s="425" t="s">
        <v>420</v>
      </c>
      <c r="B110" s="127" t="s">
        <v>339</v>
      </c>
      <c r="C110" s="283">
        <v>33580000</v>
      </c>
    </row>
    <row r="111" spans="1:3" ht="12" customHeight="1" x14ac:dyDescent="0.2">
      <c r="A111" s="425" t="s">
        <v>424</v>
      </c>
      <c r="B111" s="11" t="s">
        <v>47</v>
      </c>
      <c r="C111" s="283">
        <v>2500000</v>
      </c>
    </row>
    <row r="112" spans="1:3" ht="12" customHeight="1" x14ac:dyDescent="0.2">
      <c r="A112" s="426" t="s">
        <v>425</v>
      </c>
      <c r="B112" s="8" t="s">
        <v>493</v>
      </c>
      <c r="C112" s="285">
        <v>2500000</v>
      </c>
    </row>
    <row r="113" spans="1:3" ht="12" customHeight="1" thickBot="1" x14ac:dyDescent="0.25">
      <c r="A113" s="434" t="s">
        <v>426</v>
      </c>
      <c r="B113" s="129" t="s">
        <v>494</v>
      </c>
      <c r="C113" s="289"/>
    </row>
    <row r="114" spans="1:3" ht="12" customHeight="1" thickBot="1" x14ac:dyDescent="0.25">
      <c r="A114" s="32" t="s">
        <v>16</v>
      </c>
      <c r="B114" s="27" t="s">
        <v>340</v>
      </c>
      <c r="C114" s="281">
        <f>+C115+C117+C119</f>
        <v>485103435</v>
      </c>
    </row>
    <row r="115" spans="1:3" ht="12" customHeight="1" x14ac:dyDescent="0.2">
      <c r="A115" s="424" t="s">
        <v>98</v>
      </c>
      <c r="B115" s="8" t="s">
        <v>209</v>
      </c>
      <c r="C115" s="284">
        <v>478333435</v>
      </c>
    </row>
    <row r="116" spans="1:3" ht="12" customHeight="1" x14ac:dyDescent="0.2">
      <c r="A116" s="424" t="s">
        <v>99</v>
      </c>
      <c r="B116" s="12" t="s">
        <v>344</v>
      </c>
      <c r="C116" s="284">
        <v>457193747</v>
      </c>
    </row>
    <row r="117" spans="1:3" ht="12" customHeight="1" x14ac:dyDescent="0.2">
      <c r="A117" s="424" t="s">
        <v>100</v>
      </c>
      <c r="B117" s="12" t="s">
        <v>166</v>
      </c>
      <c r="C117" s="283">
        <v>1270000</v>
      </c>
    </row>
    <row r="118" spans="1:3" ht="12" customHeight="1" x14ac:dyDescent="0.2">
      <c r="A118" s="424" t="s">
        <v>101</v>
      </c>
      <c r="B118" s="12" t="s">
        <v>345</v>
      </c>
      <c r="C118" s="249"/>
    </row>
    <row r="119" spans="1:3" ht="12" customHeight="1" x14ac:dyDescent="0.2">
      <c r="A119" s="424" t="s">
        <v>102</v>
      </c>
      <c r="B119" s="278" t="s">
        <v>211</v>
      </c>
      <c r="C119" s="249">
        <v>5500000</v>
      </c>
    </row>
    <row r="120" spans="1:3" ht="12" customHeight="1" x14ac:dyDescent="0.2">
      <c r="A120" s="424" t="s">
        <v>111</v>
      </c>
      <c r="B120" s="277" t="s">
        <v>409</v>
      </c>
      <c r="C120" s="249"/>
    </row>
    <row r="121" spans="1:3" ht="12" customHeight="1" x14ac:dyDescent="0.2">
      <c r="A121" s="424" t="s">
        <v>113</v>
      </c>
      <c r="B121" s="401" t="s">
        <v>350</v>
      </c>
      <c r="C121" s="249"/>
    </row>
    <row r="122" spans="1:3" ht="12" customHeight="1" x14ac:dyDescent="0.2">
      <c r="A122" s="424" t="s">
        <v>167</v>
      </c>
      <c r="B122" s="127" t="s">
        <v>333</v>
      </c>
      <c r="C122" s="249"/>
    </row>
    <row r="123" spans="1:3" ht="12" customHeight="1" x14ac:dyDescent="0.2">
      <c r="A123" s="424" t="s">
        <v>168</v>
      </c>
      <c r="B123" s="127" t="s">
        <v>349</v>
      </c>
      <c r="C123" s="249"/>
    </row>
    <row r="124" spans="1:3" ht="12" customHeight="1" x14ac:dyDescent="0.2">
      <c r="A124" s="424" t="s">
        <v>169</v>
      </c>
      <c r="B124" s="127" t="s">
        <v>348</v>
      </c>
      <c r="C124" s="249"/>
    </row>
    <row r="125" spans="1:3" ht="12" customHeight="1" x14ac:dyDescent="0.2">
      <c r="A125" s="424" t="s">
        <v>341</v>
      </c>
      <c r="B125" s="127" t="s">
        <v>336</v>
      </c>
      <c r="C125" s="249">
        <v>2000000</v>
      </c>
    </row>
    <row r="126" spans="1:3" ht="12" customHeight="1" x14ac:dyDescent="0.2">
      <c r="A126" s="424" t="s">
        <v>342</v>
      </c>
      <c r="B126" s="127" t="s">
        <v>347</v>
      </c>
      <c r="C126" s="249"/>
    </row>
    <row r="127" spans="1:3" ht="12" customHeight="1" thickBot="1" x14ac:dyDescent="0.25">
      <c r="A127" s="433" t="s">
        <v>343</v>
      </c>
      <c r="B127" s="127" t="s">
        <v>346</v>
      </c>
      <c r="C127" s="251">
        <v>3500000</v>
      </c>
    </row>
    <row r="128" spans="1:3" ht="12" customHeight="1" thickBot="1" x14ac:dyDescent="0.25">
      <c r="A128" s="32" t="s">
        <v>17</v>
      </c>
      <c r="B128" s="111" t="s">
        <v>429</v>
      </c>
      <c r="C128" s="281">
        <f>+C93+C114</f>
        <v>641712108</v>
      </c>
    </row>
    <row r="129" spans="1:11" ht="12" customHeight="1" thickBot="1" x14ac:dyDescent="0.25">
      <c r="A129" s="32" t="s">
        <v>18</v>
      </c>
      <c r="B129" s="111" t="s">
        <v>430</v>
      </c>
      <c r="C129" s="281">
        <f>+C130+C131+C132</f>
        <v>0</v>
      </c>
    </row>
    <row r="130" spans="1:11" s="86" customFormat="1" ht="12" customHeight="1" x14ac:dyDescent="0.2">
      <c r="A130" s="424" t="s">
        <v>248</v>
      </c>
      <c r="B130" s="9" t="s">
        <v>498</v>
      </c>
      <c r="C130" s="249"/>
    </row>
    <row r="131" spans="1:11" ht="12" customHeight="1" x14ac:dyDescent="0.2">
      <c r="A131" s="424" t="s">
        <v>249</v>
      </c>
      <c r="B131" s="9" t="s">
        <v>438</v>
      </c>
      <c r="C131" s="249"/>
    </row>
    <row r="132" spans="1:11" ht="12" customHeight="1" thickBot="1" x14ac:dyDescent="0.25">
      <c r="A132" s="433" t="s">
        <v>250</v>
      </c>
      <c r="B132" s="7" t="s">
        <v>497</v>
      </c>
      <c r="C132" s="249"/>
    </row>
    <row r="133" spans="1:11" ht="12" customHeight="1" thickBot="1" x14ac:dyDescent="0.25">
      <c r="A133" s="32" t="s">
        <v>19</v>
      </c>
      <c r="B133" s="111" t="s">
        <v>431</v>
      </c>
      <c r="C133" s="281">
        <f>+C134+C135+C136+C137+C138+C139</f>
        <v>0</v>
      </c>
    </row>
    <row r="134" spans="1:11" ht="12" customHeight="1" x14ac:dyDescent="0.2">
      <c r="A134" s="424" t="s">
        <v>85</v>
      </c>
      <c r="B134" s="9" t="s">
        <v>440</v>
      </c>
      <c r="C134" s="249"/>
    </row>
    <row r="135" spans="1:11" ht="12" customHeight="1" x14ac:dyDescent="0.2">
      <c r="A135" s="424" t="s">
        <v>86</v>
      </c>
      <c r="B135" s="9" t="s">
        <v>432</v>
      </c>
      <c r="C135" s="249"/>
    </row>
    <row r="136" spans="1:11" ht="12" customHeight="1" x14ac:dyDescent="0.2">
      <c r="A136" s="424" t="s">
        <v>87</v>
      </c>
      <c r="B136" s="9" t="s">
        <v>433</v>
      </c>
      <c r="C136" s="249"/>
    </row>
    <row r="137" spans="1:11" ht="12" customHeight="1" x14ac:dyDescent="0.2">
      <c r="A137" s="424" t="s">
        <v>154</v>
      </c>
      <c r="B137" s="9" t="s">
        <v>496</v>
      </c>
      <c r="C137" s="249"/>
    </row>
    <row r="138" spans="1:11" ht="12" customHeight="1" x14ac:dyDescent="0.2">
      <c r="A138" s="424" t="s">
        <v>155</v>
      </c>
      <c r="B138" s="9" t="s">
        <v>435</v>
      </c>
      <c r="C138" s="249"/>
    </row>
    <row r="139" spans="1:11" s="86" customFormat="1" ht="12" customHeight="1" thickBot="1" x14ac:dyDescent="0.25">
      <c r="A139" s="433" t="s">
        <v>156</v>
      </c>
      <c r="B139" s="7" t="s">
        <v>436</v>
      </c>
      <c r="C139" s="249"/>
    </row>
    <row r="140" spans="1:11" ht="12" customHeight="1" thickBot="1" x14ac:dyDescent="0.25">
      <c r="A140" s="32" t="s">
        <v>20</v>
      </c>
      <c r="B140" s="111" t="s">
        <v>523</v>
      </c>
      <c r="C140" s="287">
        <f>+C141+C142+C144+C145+C143</f>
        <v>165117408</v>
      </c>
      <c r="K140" s="231"/>
    </row>
    <row r="141" spans="1:11" x14ac:dyDescent="0.2">
      <c r="A141" s="424" t="s">
        <v>88</v>
      </c>
      <c r="B141" s="9" t="s">
        <v>351</v>
      </c>
      <c r="C141" s="249"/>
    </row>
    <row r="142" spans="1:11" ht="12" customHeight="1" x14ac:dyDescent="0.2">
      <c r="A142" s="424" t="s">
        <v>89</v>
      </c>
      <c r="B142" s="9" t="s">
        <v>352</v>
      </c>
      <c r="C142" s="249"/>
    </row>
    <row r="143" spans="1:11" s="86" customFormat="1" ht="12" customHeight="1" x14ac:dyDescent="0.2">
      <c r="A143" s="424" t="s">
        <v>268</v>
      </c>
      <c r="B143" s="9" t="s">
        <v>522</v>
      </c>
      <c r="C143" s="249">
        <v>165117408</v>
      </c>
    </row>
    <row r="144" spans="1:11" s="86" customFormat="1" ht="12" customHeight="1" x14ac:dyDescent="0.2">
      <c r="A144" s="424" t="s">
        <v>269</v>
      </c>
      <c r="B144" s="9" t="s">
        <v>445</v>
      </c>
      <c r="C144" s="249"/>
    </row>
    <row r="145" spans="1:3" s="86" customFormat="1" ht="12" customHeight="1" thickBot="1" x14ac:dyDescent="0.25">
      <c r="A145" s="433" t="s">
        <v>270</v>
      </c>
      <c r="B145" s="7" t="s">
        <v>371</v>
      </c>
      <c r="C145" s="249"/>
    </row>
    <row r="146" spans="1:3" s="86" customFormat="1" ht="12" customHeight="1" thickBot="1" x14ac:dyDescent="0.25">
      <c r="A146" s="32" t="s">
        <v>21</v>
      </c>
      <c r="B146" s="111" t="s">
        <v>446</v>
      </c>
      <c r="C146" s="290">
        <f>+C147+C148+C149+C150+C151</f>
        <v>0</v>
      </c>
    </row>
    <row r="147" spans="1:3" s="86" customFormat="1" ht="12" customHeight="1" x14ac:dyDescent="0.2">
      <c r="A147" s="424" t="s">
        <v>90</v>
      </c>
      <c r="B147" s="9" t="s">
        <v>441</v>
      </c>
      <c r="C147" s="249"/>
    </row>
    <row r="148" spans="1:3" s="86" customFormat="1" ht="12" customHeight="1" x14ac:dyDescent="0.2">
      <c r="A148" s="424" t="s">
        <v>91</v>
      </c>
      <c r="B148" s="9" t="s">
        <v>448</v>
      </c>
      <c r="C148" s="249"/>
    </row>
    <row r="149" spans="1:3" s="86" customFormat="1" ht="12" customHeight="1" x14ac:dyDescent="0.2">
      <c r="A149" s="424" t="s">
        <v>280</v>
      </c>
      <c r="B149" s="9" t="s">
        <v>443</v>
      </c>
      <c r="C149" s="249"/>
    </row>
    <row r="150" spans="1:3" ht="12.75" customHeight="1" x14ac:dyDescent="0.2">
      <c r="A150" s="424" t="s">
        <v>281</v>
      </c>
      <c r="B150" s="9" t="s">
        <v>499</v>
      </c>
      <c r="C150" s="249"/>
    </row>
    <row r="151" spans="1:3" ht="12.75" customHeight="1" thickBot="1" x14ac:dyDescent="0.25">
      <c r="A151" s="433" t="s">
        <v>447</v>
      </c>
      <c r="B151" s="7" t="s">
        <v>450</v>
      </c>
      <c r="C151" s="251"/>
    </row>
    <row r="152" spans="1:3" ht="12.75" customHeight="1" thickBot="1" x14ac:dyDescent="0.25">
      <c r="A152" s="480" t="s">
        <v>22</v>
      </c>
      <c r="B152" s="111" t="s">
        <v>451</v>
      </c>
      <c r="C152" s="290"/>
    </row>
    <row r="153" spans="1:3" ht="12" customHeight="1" thickBot="1" x14ac:dyDescent="0.25">
      <c r="A153" s="480" t="s">
        <v>23</v>
      </c>
      <c r="B153" s="111" t="s">
        <v>452</v>
      </c>
      <c r="C153" s="290"/>
    </row>
    <row r="154" spans="1:3" ht="15" customHeight="1" thickBot="1" x14ac:dyDescent="0.25">
      <c r="A154" s="32" t="s">
        <v>24</v>
      </c>
      <c r="B154" s="111" t="s">
        <v>454</v>
      </c>
      <c r="C154" s="415">
        <f>+C129+C133+C140+C146+C152+C153</f>
        <v>165117408</v>
      </c>
    </row>
    <row r="155" spans="1:3" ht="13.5" thickBot="1" x14ac:dyDescent="0.25">
      <c r="A155" s="435" t="s">
        <v>25</v>
      </c>
      <c r="B155" s="368" t="s">
        <v>453</v>
      </c>
      <c r="C155" s="415">
        <f>+C128+C154</f>
        <v>806829516</v>
      </c>
    </row>
    <row r="156" spans="1:3" ht="15" customHeight="1" thickBot="1" x14ac:dyDescent="0.25">
      <c r="A156" s="376"/>
      <c r="B156" s="377"/>
      <c r="C156" s="378"/>
    </row>
    <row r="157" spans="1:3" ht="14.25" customHeight="1" thickBot="1" x14ac:dyDescent="0.25">
      <c r="A157" s="229" t="s">
        <v>500</v>
      </c>
      <c r="B157" s="230"/>
      <c r="C157" s="109">
        <v>15</v>
      </c>
    </row>
    <row r="158" spans="1:3" ht="13.5" thickBot="1" x14ac:dyDescent="0.25">
      <c r="A158" s="229" t="s">
        <v>185</v>
      </c>
      <c r="B158" s="230"/>
      <c r="C158" s="109">
        <v>8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148FE-CD08-44DB-922D-DB3852F6B15C}">
  <sheetPr>
    <tabColor rgb="FF92D050"/>
  </sheetPr>
  <dimension ref="A1:K158"/>
  <sheetViews>
    <sheetView zoomScale="130" zoomScaleNormal="130" zoomScaleSheetLayoutView="85" workbookViewId="0">
      <selection activeCell="B2" sqref="B2"/>
    </sheetView>
  </sheetViews>
  <sheetFormatPr defaultRowHeight="12.75" x14ac:dyDescent="0.2"/>
  <cols>
    <col min="1" max="1" width="19.5" style="379" customWidth="1"/>
    <col min="2" max="2" width="72" style="380" customWidth="1"/>
    <col min="3" max="3" width="25" style="381" customWidth="1"/>
    <col min="4" max="16384" width="9.33203125" style="3"/>
  </cols>
  <sheetData>
    <row r="1" spans="1:3" s="2" customFormat="1" ht="16.5" customHeight="1" thickBot="1" x14ac:dyDescent="0.25">
      <c r="A1" s="206"/>
      <c r="B1" s="208"/>
      <c r="C1" s="551" t="str">
        <f>+CONCATENATE("9.1.2. melléklet a ……/",LEFT(ÖSSZEFÜGGÉSEK!A5,4),". (….) önkormányzati rendelethez")</f>
        <v>9.1.2. melléklet a ……/2018. (….) önkormányzati rendelethez</v>
      </c>
    </row>
    <row r="2" spans="1:3" s="82" customFormat="1" ht="21" customHeight="1" x14ac:dyDescent="0.2">
      <c r="A2" s="395" t="s">
        <v>57</v>
      </c>
      <c r="B2" s="342" t="s">
        <v>630</v>
      </c>
      <c r="C2" s="344" t="s">
        <v>50</v>
      </c>
    </row>
    <row r="3" spans="1:3" s="82" customFormat="1" ht="16.5" thickBot="1" x14ac:dyDescent="0.25">
      <c r="A3" s="209" t="s">
        <v>182</v>
      </c>
      <c r="B3" s="343" t="s">
        <v>411</v>
      </c>
      <c r="C3" s="479" t="s">
        <v>56</v>
      </c>
    </row>
    <row r="4" spans="1:3" s="83" customFormat="1" ht="15.95" customHeight="1" thickBot="1" x14ac:dyDescent="0.3">
      <c r="A4" s="210"/>
      <c r="B4" s="210"/>
      <c r="C4" s="211" t="str">
        <f>'9.1.1. sz. mell '!C4</f>
        <v>Forintban!</v>
      </c>
    </row>
    <row r="5" spans="1:3" ht="13.5" thickBot="1" x14ac:dyDescent="0.25">
      <c r="A5" s="396" t="s">
        <v>184</v>
      </c>
      <c r="B5" s="212" t="s">
        <v>545</v>
      </c>
      <c r="C5" s="345" t="s">
        <v>51</v>
      </c>
    </row>
    <row r="6" spans="1:3" s="65" customFormat="1" ht="12.95" customHeight="1" thickBot="1" x14ac:dyDescent="0.25">
      <c r="A6" s="181"/>
      <c r="B6" s="182" t="s">
        <v>474</v>
      </c>
      <c r="C6" s="183" t="s">
        <v>475</v>
      </c>
    </row>
    <row r="7" spans="1:3" s="65" customFormat="1" ht="15.95" customHeight="1" thickBot="1" x14ac:dyDescent="0.25">
      <c r="A7" s="214"/>
      <c r="B7" s="215" t="s">
        <v>52</v>
      </c>
      <c r="C7" s="346"/>
    </row>
    <row r="8" spans="1:3" s="65" customFormat="1" ht="12" customHeight="1" thickBot="1" x14ac:dyDescent="0.25">
      <c r="A8" s="32" t="s">
        <v>15</v>
      </c>
      <c r="B8" s="21" t="s">
        <v>232</v>
      </c>
      <c r="C8" s="281">
        <f>+C9+C10+C11+C12+C13+C14</f>
        <v>0</v>
      </c>
    </row>
    <row r="9" spans="1:3" s="84" customFormat="1" ht="12" customHeight="1" x14ac:dyDescent="0.2">
      <c r="A9" s="424" t="s">
        <v>92</v>
      </c>
      <c r="B9" s="405" t="s">
        <v>233</v>
      </c>
      <c r="C9" s="567" t="s">
        <v>568</v>
      </c>
    </row>
    <row r="10" spans="1:3" s="85" customFormat="1" ht="12" customHeight="1" x14ac:dyDescent="0.2">
      <c r="A10" s="425" t="s">
        <v>93</v>
      </c>
      <c r="B10" s="406" t="s">
        <v>234</v>
      </c>
      <c r="C10" s="283"/>
    </row>
    <row r="11" spans="1:3" s="85" customFormat="1" ht="12" customHeight="1" x14ac:dyDescent="0.2">
      <c r="A11" s="425" t="s">
        <v>94</v>
      </c>
      <c r="B11" s="406" t="s">
        <v>532</v>
      </c>
      <c r="C11" s="283"/>
    </row>
    <row r="12" spans="1:3" s="85" customFormat="1" ht="12" customHeight="1" x14ac:dyDescent="0.2">
      <c r="A12" s="425" t="s">
        <v>95</v>
      </c>
      <c r="B12" s="406" t="s">
        <v>236</v>
      </c>
      <c r="C12" s="283"/>
    </row>
    <row r="13" spans="1:3" s="85" customFormat="1" ht="12" customHeight="1" x14ac:dyDescent="0.2">
      <c r="A13" s="425" t="s">
        <v>136</v>
      </c>
      <c r="B13" s="406" t="s">
        <v>487</v>
      </c>
      <c r="C13" s="283"/>
    </row>
    <row r="14" spans="1:3" s="84" customFormat="1" ht="12" customHeight="1" thickBot="1" x14ac:dyDescent="0.25">
      <c r="A14" s="426" t="s">
        <v>96</v>
      </c>
      <c r="B14" s="407" t="s">
        <v>414</v>
      </c>
      <c r="C14" s="283"/>
    </row>
    <row r="15" spans="1:3" s="84" customFormat="1" ht="12" customHeight="1" thickBot="1" x14ac:dyDescent="0.25">
      <c r="A15" s="32" t="s">
        <v>16</v>
      </c>
      <c r="B15" s="276" t="s">
        <v>237</v>
      </c>
      <c r="C15" s="281">
        <f>+C16+C17+C18+C19+C20</f>
        <v>0</v>
      </c>
    </row>
    <row r="16" spans="1:3" s="84" customFormat="1" ht="12" customHeight="1" x14ac:dyDescent="0.2">
      <c r="A16" s="424" t="s">
        <v>98</v>
      </c>
      <c r="B16" s="405" t="s">
        <v>238</v>
      </c>
      <c r="C16" s="284"/>
    </row>
    <row r="17" spans="1:3" s="84" customFormat="1" ht="12" customHeight="1" x14ac:dyDescent="0.2">
      <c r="A17" s="425" t="s">
        <v>99</v>
      </c>
      <c r="B17" s="406" t="s">
        <v>239</v>
      </c>
      <c r="C17" s="283"/>
    </row>
    <row r="18" spans="1:3" s="84" customFormat="1" ht="12" customHeight="1" x14ac:dyDescent="0.2">
      <c r="A18" s="425" t="s">
        <v>100</v>
      </c>
      <c r="B18" s="406" t="s">
        <v>403</v>
      </c>
      <c r="C18" s="283"/>
    </row>
    <row r="19" spans="1:3" s="84" customFormat="1" ht="12" customHeight="1" x14ac:dyDescent="0.2">
      <c r="A19" s="425" t="s">
        <v>101</v>
      </c>
      <c r="B19" s="406" t="s">
        <v>404</v>
      </c>
      <c r="C19" s="283"/>
    </row>
    <row r="20" spans="1:3" s="84" customFormat="1" ht="12" customHeight="1" x14ac:dyDescent="0.2">
      <c r="A20" s="425" t="s">
        <v>102</v>
      </c>
      <c r="B20" s="406" t="s">
        <v>240</v>
      </c>
      <c r="C20" s="283"/>
    </row>
    <row r="21" spans="1:3" s="85" customFormat="1" ht="12" customHeight="1" thickBot="1" x14ac:dyDescent="0.25">
      <c r="A21" s="426" t="s">
        <v>111</v>
      </c>
      <c r="B21" s="407" t="s">
        <v>241</v>
      </c>
      <c r="C21" s="285"/>
    </row>
    <row r="22" spans="1:3" s="85" customFormat="1" ht="12" customHeight="1" thickBot="1" x14ac:dyDescent="0.25">
      <c r="A22" s="32" t="s">
        <v>17</v>
      </c>
      <c r="B22" s="21" t="s">
        <v>242</v>
      </c>
      <c r="C22" s="281">
        <f>+C23+C24+C25+C26+C27</f>
        <v>0</v>
      </c>
    </row>
    <row r="23" spans="1:3" s="85" customFormat="1" ht="12" customHeight="1" x14ac:dyDescent="0.2">
      <c r="A23" s="424" t="s">
        <v>81</v>
      </c>
      <c r="B23" s="405" t="s">
        <v>243</v>
      </c>
      <c r="C23" s="284"/>
    </row>
    <row r="24" spans="1:3" s="84" customFormat="1" ht="12" customHeight="1" x14ac:dyDescent="0.2">
      <c r="A24" s="425" t="s">
        <v>82</v>
      </c>
      <c r="B24" s="406" t="s">
        <v>244</v>
      </c>
      <c r="C24" s="283"/>
    </row>
    <row r="25" spans="1:3" s="85" customFormat="1" ht="12" customHeight="1" x14ac:dyDescent="0.2">
      <c r="A25" s="425" t="s">
        <v>83</v>
      </c>
      <c r="B25" s="406" t="s">
        <v>405</v>
      </c>
      <c r="C25" s="283"/>
    </row>
    <row r="26" spans="1:3" s="85" customFormat="1" ht="12" customHeight="1" x14ac:dyDescent="0.2">
      <c r="A26" s="425" t="s">
        <v>84</v>
      </c>
      <c r="B26" s="406" t="s">
        <v>406</v>
      </c>
      <c r="C26" s="283"/>
    </row>
    <row r="27" spans="1:3" s="85" customFormat="1" ht="12" customHeight="1" x14ac:dyDescent="0.2">
      <c r="A27" s="425" t="s">
        <v>150</v>
      </c>
      <c r="B27" s="406" t="s">
        <v>245</v>
      </c>
      <c r="C27" s="283"/>
    </row>
    <row r="28" spans="1:3" s="85" customFormat="1" ht="12" customHeight="1" thickBot="1" x14ac:dyDescent="0.25">
      <c r="A28" s="426" t="s">
        <v>151</v>
      </c>
      <c r="B28" s="407" t="s">
        <v>246</v>
      </c>
      <c r="C28" s="285"/>
    </row>
    <row r="29" spans="1:3" s="85" customFormat="1" ht="12" customHeight="1" thickBot="1" x14ac:dyDescent="0.25">
      <c r="A29" s="32" t="s">
        <v>152</v>
      </c>
      <c r="B29" s="21" t="s">
        <v>247</v>
      </c>
      <c r="C29" s="287">
        <f>SUM(C30:C36)</f>
        <v>0</v>
      </c>
    </row>
    <row r="30" spans="1:3" s="85" customFormat="1" ht="12" customHeight="1" x14ac:dyDescent="0.2">
      <c r="A30" s="424" t="s">
        <v>248</v>
      </c>
      <c r="B30" s="405" t="s">
        <v>537</v>
      </c>
      <c r="C30" s="284"/>
    </row>
    <row r="31" spans="1:3" s="85" customFormat="1" ht="12" customHeight="1" x14ac:dyDescent="0.2">
      <c r="A31" s="425" t="s">
        <v>249</v>
      </c>
      <c r="B31" s="406" t="s">
        <v>538</v>
      </c>
      <c r="C31" s="283"/>
    </row>
    <row r="32" spans="1:3" s="85" customFormat="1" ht="12" customHeight="1" x14ac:dyDescent="0.2">
      <c r="A32" s="425" t="s">
        <v>250</v>
      </c>
      <c r="B32" s="406" t="s">
        <v>539</v>
      </c>
      <c r="C32" s="283"/>
    </row>
    <row r="33" spans="1:3" s="85" customFormat="1" ht="12" customHeight="1" x14ac:dyDescent="0.2">
      <c r="A33" s="425" t="s">
        <v>251</v>
      </c>
      <c r="B33" s="406" t="s">
        <v>540</v>
      </c>
      <c r="C33" s="283"/>
    </row>
    <row r="34" spans="1:3" s="85" customFormat="1" ht="12" customHeight="1" x14ac:dyDescent="0.2">
      <c r="A34" s="425" t="s">
        <v>534</v>
      </c>
      <c r="B34" s="406" t="s">
        <v>252</v>
      </c>
      <c r="C34" s="283"/>
    </row>
    <row r="35" spans="1:3" s="85" customFormat="1" ht="12" customHeight="1" x14ac:dyDescent="0.2">
      <c r="A35" s="425" t="s">
        <v>535</v>
      </c>
      <c r="B35" s="406" t="s">
        <v>253</v>
      </c>
      <c r="C35" s="283"/>
    </row>
    <row r="36" spans="1:3" s="85" customFormat="1" ht="12" customHeight="1" thickBot="1" x14ac:dyDescent="0.25">
      <c r="A36" s="426" t="s">
        <v>536</v>
      </c>
      <c r="B36" s="407" t="s">
        <v>254</v>
      </c>
      <c r="C36" s="285"/>
    </row>
    <row r="37" spans="1:3" s="85" customFormat="1" ht="12" customHeight="1" thickBot="1" x14ac:dyDescent="0.25">
      <c r="A37" s="32" t="s">
        <v>19</v>
      </c>
      <c r="B37" s="21" t="s">
        <v>415</v>
      </c>
      <c r="C37" s="281">
        <f>SUM(C38:C48)</f>
        <v>0</v>
      </c>
    </row>
    <row r="38" spans="1:3" s="85" customFormat="1" ht="12" customHeight="1" x14ac:dyDescent="0.2">
      <c r="A38" s="424" t="s">
        <v>85</v>
      </c>
      <c r="B38" s="405" t="s">
        <v>257</v>
      </c>
      <c r="C38" s="284"/>
    </row>
    <row r="39" spans="1:3" s="85" customFormat="1" ht="12" customHeight="1" x14ac:dyDescent="0.2">
      <c r="A39" s="425" t="s">
        <v>86</v>
      </c>
      <c r="B39" s="406" t="s">
        <v>258</v>
      </c>
      <c r="C39" s="283"/>
    </row>
    <row r="40" spans="1:3" s="85" customFormat="1" ht="12" customHeight="1" x14ac:dyDescent="0.2">
      <c r="A40" s="425" t="s">
        <v>87</v>
      </c>
      <c r="B40" s="406" t="s">
        <v>259</v>
      </c>
      <c r="C40" s="283"/>
    </row>
    <row r="41" spans="1:3" s="85" customFormat="1" ht="12" customHeight="1" x14ac:dyDescent="0.2">
      <c r="A41" s="425" t="s">
        <v>154</v>
      </c>
      <c r="B41" s="406" t="s">
        <v>260</v>
      </c>
      <c r="C41" s="283"/>
    </row>
    <row r="42" spans="1:3" s="85" customFormat="1" ht="12" customHeight="1" x14ac:dyDescent="0.2">
      <c r="A42" s="425" t="s">
        <v>155</v>
      </c>
      <c r="B42" s="406" t="s">
        <v>261</v>
      </c>
      <c r="C42" s="283"/>
    </row>
    <row r="43" spans="1:3" s="85" customFormat="1" ht="12" customHeight="1" x14ac:dyDescent="0.2">
      <c r="A43" s="425" t="s">
        <v>156</v>
      </c>
      <c r="B43" s="406" t="s">
        <v>262</v>
      </c>
      <c r="C43" s="283"/>
    </row>
    <row r="44" spans="1:3" s="85" customFormat="1" ht="12" customHeight="1" x14ac:dyDescent="0.2">
      <c r="A44" s="425" t="s">
        <v>157</v>
      </c>
      <c r="B44" s="406" t="s">
        <v>263</v>
      </c>
      <c r="C44" s="283"/>
    </row>
    <row r="45" spans="1:3" s="85" customFormat="1" ht="12" customHeight="1" x14ac:dyDescent="0.2">
      <c r="A45" s="425" t="s">
        <v>158</v>
      </c>
      <c r="B45" s="406" t="s">
        <v>543</v>
      </c>
      <c r="C45" s="283"/>
    </row>
    <row r="46" spans="1:3" s="85" customFormat="1" ht="12" customHeight="1" x14ac:dyDescent="0.2">
      <c r="A46" s="425" t="s">
        <v>255</v>
      </c>
      <c r="B46" s="406" t="s">
        <v>265</v>
      </c>
      <c r="C46" s="286"/>
    </row>
    <row r="47" spans="1:3" s="85" customFormat="1" ht="12" customHeight="1" x14ac:dyDescent="0.2">
      <c r="A47" s="426" t="s">
        <v>256</v>
      </c>
      <c r="B47" s="407" t="s">
        <v>417</v>
      </c>
      <c r="C47" s="392"/>
    </row>
    <row r="48" spans="1:3" s="85" customFormat="1" ht="12" customHeight="1" thickBot="1" x14ac:dyDescent="0.25">
      <c r="A48" s="426" t="s">
        <v>416</v>
      </c>
      <c r="B48" s="407" t="s">
        <v>266</v>
      </c>
      <c r="C48" s="392"/>
    </row>
    <row r="49" spans="1:3" s="85" customFormat="1" ht="12" customHeight="1" thickBot="1" x14ac:dyDescent="0.25">
      <c r="A49" s="32" t="s">
        <v>20</v>
      </c>
      <c r="B49" s="21" t="s">
        <v>267</v>
      </c>
      <c r="C49" s="281">
        <f>SUM(C50:C54)</f>
        <v>0</v>
      </c>
    </row>
    <row r="50" spans="1:3" s="85" customFormat="1" ht="12" customHeight="1" x14ac:dyDescent="0.2">
      <c r="A50" s="424" t="s">
        <v>88</v>
      </c>
      <c r="B50" s="405" t="s">
        <v>271</v>
      </c>
      <c r="C50" s="449"/>
    </row>
    <row r="51" spans="1:3" s="85" customFormat="1" ht="12" customHeight="1" x14ac:dyDescent="0.2">
      <c r="A51" s="425" t="s">
        <v>89</v>
      </c>
      <c r="B51" s="406" t="s">
        <v>272</v>
      </c>
      <c r="C51" s="286"/>
    </row>
    <row r="52" spans="1:3" s="85" customFormat="1" ht="12" customHeight="1" x14ac:dyDescent="0.2">
      <c r="A52" s="425" t="s">
        <v>268</v>
      </c>
      <c r="B52" s="406" t="s">
        <v>273</v>
      </c>
      <c r="C52" s="286"/>
    </row>
    <row r="53" spans="1:3" s="85" customFormat="1" ht="12" customHeight="1" x14ac:dyDescent="0.2">
      <c r="A53" s="425" t="s">
        <v>269</v>
      </c>
      <c r="B53" s="406" t="s">
        <v>274</v>
      </c>
      <c r="C53" s="286"/>
    </row>
    <row r="54" spans="1:3" s="85" customFormat="1" ht="12" customHeight="1" thickBot="1" x14ac:dyDescent="0.25">
      <c r="A54" s="426" t="s">
        <v>270</v>
      </c>
      <c r="B54" s="407" t="s">
        <v>275</v>
      </c>
      <c r="C54" s="392"/>
    </row>
    <row r="55" spans="1:3" s="85" customFormat="1" ht="12" customHeight="1" thickBot="1" x14ac:dyDescent="0.25">
      <c r="A55" s="32" t="s">
        <v>159</v>
      </c>
      <c r="B55" s="21" t="s">
        <v>276</v>
      </c>
      <c r="C55" s="281">
        <f>SUM(C56:C58)</f>
        <v>0</v>
      </c>
    </row>
    <row r="56" spans="1:3" s="85" customFormat="1" ht="12" customHeight="1" x14ac:dyDescent="0.2">
      <c r="A56" s="424" t="s">
        <v>90</v>
      </c>
      <c r="B56" s="405" t="s">
        <v>277</v>
      </c>
      <c r="C56" s="284"/>
    </row>
    <row r="57" spans="1:3" s="85" customFormat="1" ht="12" customHeight="1" x14ac:dyDescent="0.2">
      <c r="A57" s="425" t="s">
        <v>91</v>
      </c>
      <c r="B57" s="406" t="s">
        <v>407</v>
      </c>
      <c r="C57" s="283"/>
    </row>
    <row r="58" spans="1:3" s="85" customFormat="1" ht="12" customHeight="1" x14ac:dyDescent="0.2">
      <c r="A58" s="425" t="s">
        <v>280</v>
      </c>
      <c r="B58" s="406" t="s">
        <v>278</v>
      </c>
      <c r="C58" s="283"/>
    </row>
    <row r="59" spans="1:3" s="85" customFormat="1" ht="12" customHeight="1" thickBot="1" x14ac:dyDescent="0.25">
      <c r="A59" s="426" t="s">
        <v>281</v>
      </c>
      <c r="B59" s="407" t="s">
        <v>279</v>
      </c>
      <c r="C59" s="285"/>
    </row>
    <row r="60" spans="1:3" s="85" customFormat="1" ht="12" customHeight="1" thickBot="1" x14ac:dyDescent="0.25">
      <c r="A60" s="32" t="s">
        <v>22</v>
      </c>
      <c r="B60" s="276" t="s">
        <v>282</v>
      </c>
      <c r="C60" s="281">
        <f>SUM(C61:C63)</f>
        <v>0</v>
      </c>
    </row>
    <row r="61" spans="1:3" s="85" customFormat="1" ht="12" customHeight="1" x14ac:dyDescent="0.2">
      <c r="A61" s="424" t="s">
        <v>160</v>
      </c>
      <c r="B61" s="405" t="s">
        <v>284</v>
      </c>
      <c r="C61" s="286"/>
    </row>
    <row r="62" spans="1:3" s="85" customFormat="1" ht="12" customHeight="1" x14ac:dyDescent="0.2">
      <c r="A62" s="425" t="s">
        <v>161</v>
      </c>
      <c r="B62" s="406" t="s">
        <v>408</v>
      </c>
      <c r="C62" s="286"/>
    </row>
    <row r="63" spans="1:3" s="85" customFormat="1" ht="12" customHeight="1" x14ac:dyDescent="0.2">
      <c r="A63" s="425" t="s">
        <v>210</v>
      </c>
      <c r="B63" s="406" t="s">
        <v>285</v>
      </c>
      <c r="C63" s="286"/>
    </row>
    <row r="64" spans="1:3" s="85" customFormat="1" ht="12" customHeight="1" thickBot="1" x14ac:dyDescent="0.25">
      <c r="A64" s="426" t="s">
        <v>283</v>
      </c>
      <c r="B64" s="407" t="s">
        <v>286</v>
      </c>
      <c r="C64" s="286"/>
    </row>
    <row r="65" spans="1:3" s="85" customFormat="1" ht="12" customHeight="1" thickBot="1" x14ac:dyDescent="0.25">
      <c r="A65" s="32" t="s">
        <v>23</v>
      </c>
      <c r="B65" s="21" t="s">
        <v>287</v>
      </c>
      <c r="C65" s="287">
        <f>+C8+C15+C22+C29+C37+C49+C55+C60</f>
        <v>0</v>
      </c>
    </row>
    <row r="66" spans="1:3" s="85" customFormat="1" ht="12" customHeight="1" thickBot="1" x14ac:dyDescent="0.2">
      <c r="A66" s="427" t="s">
        <v>375</v>
      </c>
      <c r="B66" s="276" t="s">
        <v>289</v>
      </c>
      <c r="C66" s="281">
        <f>SUM(C67:C69)</f>
        <v>0</v>
      </c>
    </row>
    <row r="67" spans="1:3" s="85" customFormat="1" ht="12" customHeight="1" x14ac:dyDescent="0.2">
      <c r="A67" s="424" t="s">
        <v>317</v>
      </c>
      <c r="B67" s="405" t="s">
        <v>290</v>
      </c>
      <c r="C67" s="286"/>
    </row>
    <row r="68" spans="1:3" s="85" customFormat="1" ht="12" customHeight="1" x14ac:dyDescent="0.2">
      <c r="A68" s="425" t="s">
        <v>326</v>
      </c>
      <c r="B68" s="406" t="s">
        <v>291</v>
      </c>
      <c r="C68" s="286"/>
    </row>
    <row r="69" spans="1:3" s="85" customFormat="1" ht="12" customHeight="1" thickBot="1" x14ac:dyDescent="0.25">
      <c r="A69" s="426" t="s">
        <v>327</v>
      </c>
      <c r="B69" s="408" t="s">
        <v>292</v>
      </c>
      <c r="C69" s="286"/>
    </row>
    <row r="70" spans="1:3" s="85" customFormat="1" ht="12" customHeight="1" thickBot="1" x14ac:dyDescent="0.2">
      <c r="A70" s="427" t="s">
        <v>293</v>
      </c>
      <c r="B70" s="276" t="s">
        <v>294</v>
      </c>
      <c r="C70" s="281">
        <f>SUM(C71:C74)</f>
        <v>0</v>
      </c>
    </row>
    <row r="71" spans="1:3" s="85" customFormat="1" ht="12" customHeight="1" x14ac:dyDescent="0.2">
      <c r="A71" s="424" t="s">
        <v>137</v>
      </c>
      <c r="B71" s="405" t="s">
        <v>295</v>
      </c>
      <c r="C71" s="286"/>
    </row>
    <row r="72" spans="1:3" s="85" customFormat="1" ht="12" customHeight="1" x14ac:dyDescent="0.2">
      <c r="A72" s="425" t="s">
        <v>138</v>
      </c>
      <c r="B72" s="406" t="s">
        <v>553</v>
      </c>
      <c r="C72" s="286"/>
    </row>
    <row r="73" spans="1:3" s="85" customFormat="1" ht="12" customHeight="1" x14ac:dyDescent="0.2">
      <c r="A73" s="425" t="s">
        <v>318</v>
      </c>
      <c r="B73" s="406" t="s">
        <v>296</v>
      </c>
      <c r="C73" s="286"/>
    </row>
    <row r="74" spans="1:3" s="85" customFormat="1" ht="12" customHeight="1" thickBot="1" x14ac:dyDescent="0.25">
      <c r="A74" s="426" t="s">
        <v>319</v>
      </c>
      <c r="B74" s="278" t="s">
        <v>554</v>
      </c>
      <c r="C74" s="286"/>
    </row>
    <row r="75" spans="1:3" s="85" customFormat="1" ht="12" customHeight="1" thickBot="1" x14ac:dyDescent="0.2">
      <c r="A75" s="427" t="s">
        <v>297</v>
      </c>
      <c r="B75" s="276" t="s">
        <v>298</v>
      </c>
      <c r="C75" s="281">
        <f>SUM(C76:C77)</f>
        <v>0</v>
      </c>
    </row>
    <row r="76" spans="1:3" s="85" customFormat="1" ht="12" customHeight="1" x14ac:dyDescent="0.2">
      <c r="A76" s="424" t="s">
        <v>320</v>
      </c>
      <c r="B76" s="405" t="s">
        <v>299</v>
      </c>
      <c r="C76" s="286"/>
    </row>
    <row r="77" spans="1:3" s="85" customFormat="1" ht="12" customHeight="1" thickBot="1" x14ac:dyDescent="0.25">
      <c r="A77" s="426" t="s">
        <v>321</v>
      </c>
      <c r="B77" s="407" t="s">
        <v>300</v>
      </c>
      <c r="C77" s="286"/>
    </row>
    <row r="78" spans="1:3" s="84" customFormat="1" ht="12" customHeight="1" thickBot="1" x14ac:dyDescent="0.2">
      <c r="A78" s="427" t="s">
        <v>301</v>
      </c>
      <c r="B78" s="276" t="s">
        <v>302</v>
      </c>
      <c r="C78" s="281">
        <f>SUM(C79:C81)</f>
        <v>0</v>
      </c>
    </row>
    <row r="79" spans="1:3" s="85" customFormat="1" ht="12" customHeight="1" x14ac:dyDescent="0.2">
      <c r="A79" s="424" t="s">
        <v>322</v>
      </c>
      <c r="B79" s="405" t="s">
        <v>303</v>
      </c>
      <c r="C79" s="286"/>
    </row>
    <row r="80" spans="1:3" s="85" customFormat="1" ht="12" customHeight="1" x14ac:dyDescent="0.2">
      <c r="A80" s="425" t="s">
        <v>323</v>
      </c>
      <c r="B80" s="406" t="s">
        <v>304</v>
      </c>
      <c r="C80" s="286"/>
    </row>
    <row r="81" spans="1:3" s="85" customFormat="1" ht="12" customHeight="1" thickBot="1" x14ac:dyDescent="0.25">
      <c r="A81" s="426" t="s">
        <v>324</v>
      </c>
      <c r="B81" s="407" t="s">
        <v>555</v>
      </c>
      <c r="C81" s="286"/>
    </row>
    <row r="82" spans="1:3" s="85" customFormat="1" ht="12" customHeight="1" thickBot="1" x14ac:dyDescent="0.2">
      <c r="A82" s="427" t="s">
        <v>305</v>
      </c>
      <c r="B82" s="276" t="s">
        <v>325</v>
      </c>
      <c r="C82" s="281">
        <f>SUM(C83:C86)</f>
        <v>0</v>
      </c>
    </row>
    <row r="83" spans="1:3" s="85" customFormat="1" ht="12" customHeight="1" x14ac:dyDescent="0.2">
      <c r="A83" s="428" t="s">
        <v>306</v>
      </c>
      <c r="B83" s="405" t="s">
        <v>307</v>
      </c>
      <c r="C83" s="286"/>
    </row>
    <row r="84" spans="1:3" s="85" customFormat="1" ht="12" customHeight="1" x14ac:dyDescent="0.2">
      <c r="A84" s="429" t="s">
        <v>308</v>
      </c>
      <c r="B84" s="406" t="s">
        <v>309</v>
      </c>
      <c r="C84" s="286"/>
    </row>
    <row r="85" spans="1:3" s="85" customFormat="1" ht="12" customHeight="1" x14ac:dyDescent="0.2">
      <c r="A85" s="429" t="s">
        <v>310</v>
      </c>
      <c r="B85" s="406" t="s">
        <v>311</v>
      </c>
      <c r="C85" s="286"/>
    </row>
    <row r="86" spans="1:3" s="84" customFormat="1" ht="12" customHeight="1" thickBot="1" x14ac:dyDescent="0.25">
      <c r="A86" s="430" t="s">
        <v>312</v>
      </c>
      <c r="B86" s="407" t="s">
        <v>313</v>
      </c>
      <c r="C86" s="286"/>
    </row>
    <row r="87" spans="1:3" s="84" customFormat="1" ht="12" customHeight="1" thickBot="1" x14ac:dyDescent="0.2">
      <c r="A87" s="427" t="s">
        <v>314</v>
      </c>
      <c r="B87" s="276" t="s">
        <v>456</v>
      </c>
      <c r="C87" s="450"/>
    </row>
    <row r="88" spans="1:3" s="84" customFormat="1" ht="12" customHeight="1" thickBot="1" x14ac:dyDescent="0.2">
      <c r="A88" s="427" t="s">
        <v>488</v>
      </c>
      <c r="B88" s="276" t="s">
        <v>315</v>
      </c>
      <c r="C88" s="450"/>
    </row>
    <row r="89" spans="1:3" s="84" customFormat="1" ht="12" customHeight="1" thickBot="1" x14ac:dyDescent="0.2">
      <c r="A89" s="427" t="s">
        <v>489</v>
      </c>
      <c r="B89" s="412" t="s">
        <v>459</v>
      </c>
      <c r="C89" s="287">
        <f>+C66+C70+C75+C78+C82+C88+C87</f>
        <v>0</v>
      </c>
    </row>
    <row r="90" spans="1:3" s="84" customFormat="1" ht="12" customHeight="1" thickBot="1" x14ac:dyDescent="0.2">
      <c r="A90" s="431" t="s">
        <v>490</v>
      </c>
      <c r="B90" s="413" t="s">
        <v>491</v>
      </c>
      <c r="C90" s="287">
        <f>+C65+C89</f>
        <v>0</v>
      </c>
    </row>
    <row r="91" spans="1:3" s="85" customFormat="1" ht="15" customHeight="1" thickBot="1" x14ac:dyDescent="0.25">
      <c r="A91" s="220"/>
      <c r="B91" s="221"/>
      <c r="C91" s="351"/>
    </row>
    <row r="92" spans="1:3" s="65" customFormat="1" ht="16.5" customHeight="1" thickBot="1" x14ac:dyDescent="0.25">
      <c r="A92" s="224"/>
      <c r="B92" s="225" t="s">
        <v>53</v>
      </c>
      <c r="C92" s="353"/>
    </row>
    <row r="93" spans="1:3" s="86" customFormat="1" ht="12" customHeight="1" thickBot="1" x14ac:dyDescent="0.25">
      <c r="A93" s="397" t="s">
        <v>15</v>
      </c>
      <c r="B93" s="28" t="s">
        <v>495</v>
      </c>
      <c r="C93" s="280">
        <f>+C94+C95+C96+C97+C98+C111</f>
        <v>0</v>
      </c>
    </row>
    <row r="94" spans="1:3" ht="12" customHeight="1" x14ac:dyDescent="0.2">
      <c r="A94" s="432" t="s">
        <v>92</v>
      </c>
      <c r="B94" s="10" t="s">
        <v>46</v>
      </c>
      <c r="C94" s="571">
        <v>0</v>
      </c>
    </row>
    <row r="95" spans="1:3" ht="12" customHeight="1" x14ac:dyDescent="0.2">
      <c r="A95" s="425" t="s">
        <v>93</v>
      </c>
      <c r="B95" s="8" t="s">
        <v>162</v>
      </c>
      <c r="C95" s="283"/>
    </row>
    <row r="96" spans="1:3" ht="12" customHeight="1" x14ac:dyDescent="0.2">
      <c r="A96" s="425" t="s">
        <v>94</v>
      </c>
      <c r="B96" s="8" t="s">
        <v>128</v>
      </c>
      <c r="C96" s="285"/>
    </row>
    <row r="97" spans="1:3" ht="12" customHeight="1" x14ac:dyDescent="0.2">
      <c r="A97" s="425" t="s">
        <v>95</v>
      </c>
      <c r="B97" s="11" t="s">
        <v>163</v>
      </c>
      <c r="C97" s="285"/>
    </row>
    <row r="98" spans="1:3" ht="12" customHeight="1" x14ac:dyDescent="0.2">
      <c r="A98" s="425" t="s">
        <v>106</v>
      </c>
      <c r="B98" s="19" t="s">
        <v>164</v>
      </c>
      <c r="C98" s="285"/>
    </row>
    <row r="99" spans="1:3" ht="12" customHeight="1" x14ac:dyDescent="0.2">
      <c r="A99" s="425" t="s">
        <v>96</v>
      </c>
      <c r="B99" s="8" t="s">
        <v>492</v>
      </c>
      <c r="C99" s="285"/>
    </row>
    <row r="100" spans="1:3" ht="12" customHeight="1" x14ac:dyDescent="0.2">
      <c r="A100" s="425" t="s">
        <v>97</v>
      </c>
      <c r="B100" s="126" t="s">
        <v>422</v>
      </c>
      <c r="C100" s="285"/>
    </row>
    <row r="101" spans="1:3" ht="12" customHeight="1" x14ac:dyDescent="0.2">
      <c r="A101" s="425" t="s">
        <v>107</v>
      </c>
      <c r="B101" s="126" t="s">
        <v>421</v>
      </c>
      <c r="C101" s="285"/>
    </row>
    <row r="102" spans="1:3" ht="12" customHeight="1" x14ac:dyDescent="0.2">
      <c r="A102" s="425" t="s">
        <v>108</v>
      </c>
      <c r="B102" s="126" t="s">
        <v>331</v>
      </c>
      <c r="C102" s="285"/>
    </row>
    <row r="103" spans="1:3" ht="12" customHeight="1" x14ac:dyDescent="0.2">
      <c r="A103" s="425" t="s">
        <v>109</v>
      </c>
      <c r="B103" s="127" t="s">
        <v>332</v>
      </c>
      <c r="C103" s="285"/>
    </row>
    <row r="104" spans="1:3" ht="12" customHeight="1" x14ac:dyDescent="0.2">
      <c r="A104" s="425" t="s">
        <v>110</v>
      </c>
      <c r="B104" s="127" t="s">
        <v>333</v>
      </c>
      <c r="C104" s="285"/>
    </row>
    <row r="105" spans="1:3" ht="12" customHeight="1" x14ac:dyDescent="0.2">
      <c r="A105" s="425" t="s">
        <v>112</v>
      </c>
      <c r="B105" s="126" t="s">
        <v>334</v>
      </c>
      <c r="C105" s="285"/>
    </row>
    <row r="106" spans="1:3" ht="12" customHeight="1" x14ac:dyDescent="0.2">
      <c r="A106" s="425" t="s">
        <v>165</v>
      </c>
      <c r="B106" s="126" t="s">
        <v>335</v>
      </c>
      <c r="C106" s="285"/>
    </row>
    <row r="107" spans="1:3" ht="12" customHeight="1" x14ac:dyDescent="0.2">
      <c r="A107" s="425" t="s">
        <v>329</v>
      </c>
      <c r="B107" s="127" t="s">
        <v>336</v>
      </c>
      <c r="C107" s="285"/>
    </row>
    <row r="108" spans="1:3" ht="12" customHeight="1" x14ac:dyDescent="0.2">
      <c r="A108" s="433" t="s">
        <v>330</v>
      </c>
      <c r="B108" s="128" t="s">
        <v>337</v>
      </c>
      <c r="C108" s="285"/>
    </row>
    <row r="109" spans="1:3" ht="12" customHeight="1" x14ac:dyDescent="0.2">
      <c r="A109" s="425" t="s">
        <v>419</v>
      </c>
      <c r="B109" s="128" t="s">
        <v>338</v>
      </c>
      <c r="C109" s="285"/>
    </row>
    <row r="110" spans="1:3" ht="12" customHeight="1" x14ac:dyDescent="0.2">
      <c r="A110" s="425" t="s">
        <v>420</v>
      </c>
      <c r="B110" s="127" t="s">
        <v>339</v>
      </c>
      <c r="C110" s="283"/>
    </row>
    <row r="111" spans="1:3" ht="12" customHeight="1" x14ac:dyDescent="0.2">
      <c r="A111" s="425" t="s">
        <v>424</v>
      </c>
      <c r="B111" s="11" t="s">
        <v>47</v>
      </c>
      <c r="C111" s="283"/>
    </row>
    <row r="112" spans="1:3" ht="12" customHeight="1" x14ac:dyDescent="0.2">
      <c r="A112" s="426" t="s">
        <v>425</v>
      </c>
      <c r="B112" s="8" t="s">
        <v>493</v>
      </c>
      <c r="C112" s="285"/>
    </row>
    <row r="113" spans="1:3" ht="12" customHeight="1" thickBot="1" x14ac:dyDescent="0.25">
      <c r="A113" s="434" t="s">
        <v>426</v>
      </c>
      <c r="B113" s="129" t="s">
        <v>494</v>
      </c>
      <c r="C113" s="289"/>
    </row>
    <row r="114" spans="1:3" ht="12" customHeight="1" thickBot="1" x14ac:dyDescent="0.25">
      <c r="A114" s="32" t="s">
        <v>16</v>
      </c>
      <c r="B114" s="27" t="s">
        <v>340</v>
      </c>
      <c r="C114" s="281">
        <f>+C115+C117+C119</f>
        <v>0</v>
      </c>
    </row>
    <row r="115" spans="1:3" ht="12" customHeight="1" x14ac:dyDescent="0.2">
      <c r="A115" s="424" t="s">
        <v>98</v>
      </c>
      <c r="B115" s="8" t="s">
        <v>209</v>
      </c>
      <c r="C115" s="284"/>
    </row>
    <row r="116" spans="1:3" ht="12" customHeight="1" x14ac:dyDescent="0.2">
      <c r="A116" s="424" t="s">
        <v>99</v>
      </c>
      <c r="B116" s="12" t="s">
        <v>344</v>
      </c>
      <c r="C116" s="284"/>
    </row>
    <row r="117" spans="1:3" ht="12" customHeight="1" x14ac:dyDescent="0.2">
      <c r="A117" s="424" t="s">
        <v>100</v>
      </c>
      <c r="B117" s="12" t="s">
        <v>166</v>
      </c>
      <c r="C117" s="283"/>
    </row>
    <row r="118" spans="1:3" ht="12" customHeight="1" x14ac:dyDescent="0.2">
      <c r="A118" s="424" t="s">
        <v>101</v>
      </c>
      <c r="B118" s="12" t="s">
        <v>345</v>
      </c>
      <c r="C118" s="249"/>
    </row>
    <row r="119" spans="1:3" ht="12" customHeight="1" x14ac:dyDescent="0.2">
      <c r="A119" s="424" t="s">
        <v>102</v>
      </c>
      <c r="B119" s="278" t="s">
        <v>211</v>
      </c>
      <c r="C119" s="249"/>
    </row>
    <row r="120" spans="1:3" ht="12" customHeight="1" x14ac:dyDescent="0.2">
      <c r="A120" s="424" t="s">
        <v>111</v>
      </c>
      <c r="B120" s="277" t="s">
        <v>409</v>
      </c>
      <c r="C120" s="249"/>
    </row>
    <row r="121" spans="1:3" ht="12" customHeight="1" x14ac:dyDescent="0.2">
      <c r="A121" s="424" t="s">
        <v>113</v>
      </c>
      <c r="B121" s="401" t="s">
        <v>350</v>
      </c>
      <c r="C121" s="249"/>
    </row>
    <row r="122" spans="1:3" ht="12" customHeight="1" x14ac:dyDescent="0.2">
      <c r="A122" s="424" t="s">
        <v>167</v>
      </c>
      <c r="B122" s="127" t="s">
        <v>333</v>
      </c>
      <c r="C122" s="249"/>
    </row>
    <row r="123" spans="1:3" ht="12" customHeight="1" x14ac:dyDescent="0.2">
      <c r="A123" s="424" t="s">
        <v>168</v>
      </c>
      <c r="B123" s="127" t="s">
        <v>349</v>
      </c>
      <c r="C123" s="249"/>
    </row>
    <row r="124" spans="1:3" ht="12" customHeight="1" x14ac:dyDescent="0.2">
      <c r="A124" s="424" t="s">
        <v>169</v>
      </c>
      <c r="B124" s="127" t="s">
        <v>348</v>
      </c>
      <c r="C124" s="249"/>
    </row>
    <row r="125" spans="1:3" ht="12" customHeight="1" x14ac:dyDescent="0.2">
      <c r="A125" s="424" t="s">
        <v>341</v>
      </c>
      <c r="B125" s="127" t="s">
        <v>336</v>
      </c>
      <c r="C125" s="249"/>
    </row>
    <row r="126" spans="1:3" ht="12" customHeight="1" x14ac:dyDescent="0.2">
      <c r="A126" s="424" t="s">
        <v>342</v>
      </c>
      <c r="B126" s="127" t="s">
        <v>347</v>
      </c>
      <c r="C126" s="249"/>
    </row>
    <row r="127" spans="1:3" ht="12" customHeight="1" thickBot="1" x14ac:dyDescent="0.25">
      <c r="A127" s="433" t="s">
        <v>343</v>
      </c>
      <c r="B127" s="127" t="s">
        <v>346</v>
      </c>
      <c r="C127" s="251"/>
    </row>
    <row r="128" spans="1:3" ht="12" customHeight="1" thickBot="1" x14ac:dyDescent="0.25">
      <c r="A128" s="32" t="s">
        <v>17</v>
      </c>
      <c r="B128" s="111" t="s">
        <v>429</v>
      </c>
      <c r="C128" s="281">
        <f>+C93+C114</f>
        <v>0</v>
      </c>
    </row>
    <row r="129" spans="1:11" ht="12" customHeight="1" thickBot="1" x14ac:dyDescent="0.25">
      <c r="A129" s="32" t="s">
        <v>18</v>
      </c>
      <c r="B129" s="111" t="s">
        <v>430</v>
      </c>
      <c r="C129" s="281">
        <f>+C130+C131+C132</f>
        <v>0</v>
      </c>
    </row>
    <row r="130" spans="1:11" s="86" customFormat="1" ht="12" customHeight="1" x14ac:dyDescent="0.2">
      <c r="A130" s="424" t="s">
        <v>248</v>
      </c>
      <c r="B130" s="9" t="s">
        <v>498</v>
      </c>
      <c r="C130" s="249"/>
    </row>
    <row r="131" spans="1:11" ht="12" customHeight="1" x14ac:dyDescent="0.2">
      <c r="A131" s="424" t="s">
        <v>249</v>
      </c>
      <c r="B131" s="9" t="s">
        <v>438</v>
      </c>
      <c r="C131" s="249"/>
    </row>
    <row r="132" spans="1:11" ht="12" customHeight="1" thickBot="1" x14ac:dyDescent="0.25">
      <c r="A132" s="433" t="s">
        <v>250</v>
      </c>
      <c r="B132" s="7" t="s">
        <v>497</v>
      </c>
      <c r="C132" s="249"/>
    </row>
    <row r="133" spans="1:11" ht="12" customHeight="1" thickBot="1" x14ac:dyDescent="0.25">
      <c r="A133" s="32" t="s">
        <v>19</v>
      </c>
      <c r="B133" s="111" t="s">
        <v>431</v>
      </c>
      <c r="C133" s="281">
        <f>+C134+C135+C136+C137+C138+C139</f>
        <v>0</v>
      </c>
    </row>
    <row r="134" spans="1:11" ht="12" customHeight="1" x14ac:dyDescent="0.2">
      <c r="A134" s="424" t="s">
        <v>85</v>
      </c>
      <c r="B134" s="9" t="s">
        <v>440</v>
      </c>
      <c r="C134" s="249"/>
    </row>
    <row r="135" spans="1:11" ht="12" customHeight="1" x14ac:dyDescent="0.2">
      <c r="A135" s="424" t="s">
        <v>86</v>
      </c>
      <c r="B135" s="9" t="s">
        <v>432</v>
      </c>
      <c r="C135" s="249"/>
    </row>
    <row r="136" spans="1:11" ht="12" customHeight="1" x14ac:dyDescent="0.2">
      <c r="A136" s="424" t="s">
        <v>87</v>
      </c>
      <c r="B136" s="9" t="s">
        <v>433</v>
      </c>
      <c r="C136" s="249"/>
    </row>
    <row r="137" spans="1:11" ht="12" customHeight="1" x14ac:dyDescent="0.2">
      <c r="A137" s="424" t="s">
        <v>154</v>
      </c>
      <c r="B137" s="9" t="s">
        <v>496</v>
      </c>
      <c r="C137" s="249"/>
    </row>
    <row r="138" spans="1:11" ht="12" customHeight="1" x14ac:dyDescent="0.2">
      <c r="A138" s="424" t="s">
        <v>155</v>
      </c>
      <c r="B138" s="9" t="s">
        <v>435</v>
      </c>
      <c r="C138" s="249"/>
    </row>
    <row r="139" spans="1:11" s="86" customFormat="1" ht="12" customHeight="1" thickBot="1" x14ac:dyDescent="0.25">
      <c r="A139" s="433" t="s">
        <v>156</v>
      </c>
      <c r="B139" s="7" t="s">
        <v>436</v>
      </c>
      <c r="C139" s="249"/>
    </row>
    <row r="140" spans="1:11" ht="12" customHeight="1" thickBot="1" x14ac:dyDescent="0.25">
      <c r="A140" s="32" t="s">
        <v>20</v>
      </c>
      <c r="B140" s="111" t="s">
        <v>523</v>
      </c>
      <c r="C140" s="287">
        <f>+C141+C142+C144+C145+C143</f>
        <v>0</v>
      </c>
      <c r="K140" s="231"/>
    </row>
    <row r="141" spans="1:11" x14ac:dyDescent="0.2">
      <c r="A141" s="424" t="s">
        <v>88</v>
      </c>
      <c r="B141" s="9" t="s">
        <v>351</v>
      </c>
      <c r="C141" s="249"/>
    </row>
    <row r="142" spans="1:11" ht="12" customHeight="1" x14ac:dyDescent="0.2">
      <c r="A142" s="424" t="s">
        <v>89</v>
      </c>
      <c r="B142" s="9" t="s">
        <v>352</v>
      </c>
      <c r="C142" s="249"/>
    </row>
    <row r="143" spans="1:11" s="86" customFormat="1" ht="12" customHeight="1" x14ac:dyDescent="0.2">
      <c r="A143" s="424" t="s">
        <v>268</v>
      </c>
      <c r="B143" s="9" t="s">
        <v>522</v>
      </c>
      <c r="C143" s="249"/>
    </row>
    <row r="144" spans="1:11" s="86" customFormat="1" ht="12" customHeight="1" x14ac:dyDescent="0.2">
      <c r="A144" s="424" t="s">
        <v>269</v>
      </c>
      <c r="B144" s="9" t="s">
        <v>445</v>
      </c>
      <c r="C144" s="249"/>
    </row>
    <row r="145" spans="1:3" s="86" customFormat="1" ht="12" customHeight="1" thickBot="1" x14ac:dyDescent="0.25">
      <c r="A145" s="433" t="s">
        <v>270</v>
      </c>
      <c r="B145" s="7" t="s">
        <v>371</v>
      </c>
      <c r="C145" s="249"/>
    </row>
    <row r="146" spans="1:3" s="86" customFormat="1" ht="12" customHeight="1" thickBot="1" x14ac:dyDescent="0.25">
      <c r="A146" s="32" t="s">
        <v>21</v>
      </c>
      <c r="B146" s="111" t="s">
        <v>446</v>
      </c>
      <c r="C146" s="290">
        <f>+C147+C148+C149+C150+C151</f>
        <v>0</v>
      </c>
    </row>
    <row r="147" spans="1:3" s="86" customFormat="1" ht="12" customHeight="1" x14ac:dyDescent="0.2">
      <c r="A147" s="424" t="s">
        <v>90</v>
      </c>
      <c r="B147" s="9" t="s">
        <v>441</v>
      </c>
      <c r="C147" s="249"/>
    </row>
    <row r="148" spans="1:3" s="86" customFormat="1" ht="12" customHeight="1" x14ac:dyDescent="0.2">
      <c r="A148" s="424" t="s">
        <v>91</v>
      </c>
      <c r="B148" s="9" t="s">
        <v>448</v>
      </c>
      <c r="C148" s="249"/>
    </row>
    <row r="149" spans="1:3" s="86" customFormat="1" ht="12" customHeight="1" x14ac:dyDescent="0.2">
      <c r="A149" s="424" t="s">
        <v>280</v>
      </c>
      <c r="B149" s="9" t="s">
        <v>443</v>
      </c>
      <c r="C149" s="249"/>
    </row>
    <row r="150" spans="1:3" ht="12.75" customHeight="1" x14ac:dyDescent="0.2">
      <c r="A150" s="424" t="s">
        <v>281</v>
      </c>
      <c r="B150" s="9" t="s">
        <v>499</v>
      </c>
      <c r="C150" s="249"/>
    </row>
    <row r="151" spans="1:3" ht="12.75" customHeight="1" thickBot="1" x14ac:dyDescent="0.25">
      <c r="A151" s="433" t="s">
        <v>447</v>
      </c>
      <c r="B151" s="7" t="s">
        <v>450</v>
      </c>
      <c r="C151" s="251"/>
    </row>
    <row r="152" spans="1:3" ht="12.75" customHeight="1" thickBot="1" x14ac:dyDescent="0.25">
      <c r="A152" s="480" t="s">
        <v>22</v>
      </c>
      <c r="B152" s="111" t="s">
        <v>451</v>
      </c>
      <c r="C152" s="290"/>
    </row>
    <row r="153" spans="1:3" ht="12" customHeight="1" thickBot="1" x14ac:dyDescent="0.25">
      <c r="A153" s="480" t="s">
        <v>23</v>
      </c>
      <c r="B153" s="111" t="s">
        <v>452</v>
      </c>
      <c r="C153" s="290"/>
    </row>
    <row r="154" spans="1:3" ht="15" customHeight="1" thickBot="1" x14ac:dyDescent="0.25">
      <c r="A154" s="32" t="s">
        <v>24</v>
      </c>
      <c r="B154" s="111" t="s">
        <v>454</v>
      </c>
      <c r="C154" s="415">
        <f>+C129+C133+C140+C146+C152+C153</f>
        <v>0</v>
      </c>
    </row>
    <row r="155" spans="1:3" ht="13.5" thickBot="1" x14ac:dyDescent="0.25">
      <c r="A155" s="435" t="s">
        <v>25</v>
      </c>
      <c r="B155" s="368" t="s">
        <v>453</v>
      </c>
      <c r="C155" s="415">
        <f>+C128+C154</f>
        <v>0</v>
      </c>
    </row>
    <row r="156" spans="1:3" ht="15" customHeight="1" thickBot="1" x14ac:dyDescent="0.25">
      <c r="A156" s="376"/>
      <c r="B156" s="377"/>
      <c r="C156" s="378"/>
    </row>
    <row r="157" spans="1:3" ht="14.25" customHeight="1" thickBot="1" x14ac:dyDescent="0.25">
      <c r="A157" s="229" t="s">
        <v>500</v>
      </c>
      <c r="B157" s="230"/>
      <c r="C157" s="109">
        <v>0</v>
      </c>
    </row>
    <row r="158" spans="1:3" ht="13.5" thickBot="1" x14ac:dyDescent="0.25">
      <c r="A158" s="229" t="s">
        <v>185</v>
      </c>
      <c r="B158" s="230"/>
      <c r="C158" s="109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13074-8C41-485A-AC3C-ECBA085609B3}">
  <sheetPr>
    <tabColor rgb="FF92D050"/>
  </sheetPr>
  <dimension ref="A1:K158"/>
  <sheetViews>
    <sheetView zoomScale="130" zoomScaleNormal="130" zoomScaleSheetLayoutView="85" workbookViewId="0">
      <selection activeCell="B12" sqref="B12"/>
    </sheetView>
  </sheetViews>
  <sheetFormatPr defaultRowHeight="12.75" x14ac:dyDescent="0.2"/>
  <cols>
    <col min="1" max="1" width="19.5" style="379" customWidth="1"/>
    <col min="2" max="2" width="72" style="380" customWidth="1"/>
    <col min="3" max="3" width="25" style="381" customWidth="1"/>
    <col min="4" max="16384" width="9.33203125" style="3"/>
  </cols>
  <sheetData>
    <row r="1" spans="1:3" s="2" customFormat="1" ht="16.5" customHeight="1" thickBot="1" x14ac:dyDescent="0.25">
      <c r="A1" s="206"/>
      <c r="B1" s="208"/>
      <c r="C1" s="551" t="str">
        <f>+CONCATENATE("9.1.3. melléklet a ……/",LEFT(ÖSSZEFÜGGÉSEK!A5,4),". (….) önkormányzati rendelethez")</f>
        <v>9.1.3. melléklet a ……/2018. (….) önkormányzati rendelethez</v>
      </c>
    </row>
    <row r="2" spans="1:3" s="82" customFormat="1" ht="21" customHeight="1" x14ac:dyDescent="0.2">
      <c r="A2" s="395" t="s">
        <v>57</v>
      </c>
      <c r="B2" s="342" t="s">
        <v>630</v>
      </c>
      <c r="C2" s="344" t="s">
        <v>50</v>
      </c>
    </row>
    <row r="3" spans="1:3" s="82" customFormat="1" ht="16.5" thickBot="1" x14ac:dyDescent="0.25">
      <c r="A3" s="209" t="s">
        <v>182</v>
      </c>
      <c r="B3" s="343" t="s">
        <v>510</v>
      </c>
      <c r="C3" s="479" t="s">
        <v>412</v>
      </c>
    </row>
    <row r="4" spans="1:3" s="83" customFormat="1" ht="15.95" customHeight="1" thickBot="1" x14ac:dyDescent="0.3">
      <c r="A4" s="210"/>
      <c r="B4" s="210"/>
      <c r="C4" s="211" t="str">
        <f>'9.1.2. sz. mell '!C4</f>
        <v>Forintban!</v>
      </c>
    </row>
    <row r="5" spans="1:3" ht="13.5" thickBot="1" x14ac:dyDescent="0.25">
      <c r="A5" s="396" t="s">
        <v>184</v>
      </c>
      <c r="B5" s="212" t="s">
        <v>545</v>
      </c>
      <c r="C5" s="345" t="s">
        <v>51</v>
      </c>
    </row>
    <row r="6" spans="1:3" s="65" customFormat="1" ht="12.95" customHeight="1" thickBot="1" x14ac:dyDescent="0.25">
      <c r="A6" s="181"/>
      <c r="B6" s="182" t="s">
        <v>474</v>
      </c>
      <c r="C6" s="183" t="s">
        <v>475</v>
      </c>
    </row>
    <row r="7" spans="1:3" s="65" customFormat="1" ht="15.95" customHeight="1" thickBot="1" x14ac:dyDescent="0.25">
      <c r="A7" s="214"/>
      <c r="B7" s="215" t="s">
        <v>52</v>
      </c>
      <c r="C7" s="346"/>
    </row>
    <row r="8" spans="1:3" s="65" customFormat="1" ht="12" customHeight="1" thickBot="1" x14ac:dyDescent="0.25">
      <c r="A8" s="32" t="s">
        <v>15</v>
      </c>
      <c r="B8" s="21" t="s">
        <v>232</v>
      </c>
      <c r="C8" s="281">
        <f>+C9+C10+C11+C12+C13+C14</f>
        <v>0</v>
      </c>
    </row>
    <row r="9" spans="1:3" s="84" customFormat="1" ht="12" customHeight="1" x14ac:dyDescent="0.2">
      <c r="A9" s="424" t="s">
        <v>92</v>
      </c>
      <c r="B9" s="405" t="s">
        <v>233</v>
      </c>
      <c r="C9" s="284"/>
    </row>
    <row r="10" spans="1:3" s="85" customFormat="1" ht="12" customHeight="1" x14ac:dyDescent="0.2">
      <c r="A10" s="425" t="s">
        <v>93</v>
      </c>
      <c r="B10" s="406" t="s">
        <v>234</v>
      </c>
      <c r="C10" s="283"/>
    </row>
    <row r="11" spans="1:3" s="85" customFormat="1" ht="12" customHeight="1" x14ac:dyDescent="0.2">
      <c r="A11" s="425" t="s">
        <v>94</v>
      </c>
      <c r="B11" s="406" t="s">
        <v>532</v>
      </c>
      <c r="C11" s="283"/>
    </row>
    <row r="12" spans="1:3" s="85" customFormat="1" ht="12" customHeight="1" x14ac:dyDescent="0.2">
      <c r="A12" s="425" t="s">
        <v>95</v>
      </c>
      <c r="B12" s="406" t="s">
        <v>236</v>
      </c>
      <c r="C12" s="283"/>
    </row>
    <row r="13" spans="1:3" s="85" customFormat="1" ht="12" customHeight="1" x14ac:dyDescent="0.2">
      <c r="A13" s="425" t="s">
        <v>136</v>
      </c>
      <c r="B13" s="406" t="s">
        <v>487</v>
      </c>
      <c r="C13" s="283"/>
    </row>
    <row r="14" spans="1:3" s="84" customFormat="1" ht="12" customHeight="1" thickBot="1" x14ac:dyDescent="0.25">
      <c r="A14" s="426" t="s">
        <v>96</v>
      </c>
      <c r="B14" s="407" t="s">
        <v>414</v>
      </c>
      <c r="C14" s="283"/>
    </row>
    <row r="15" spans="1:3" s="84" customFormat="1" ht="12" customHeight="1" thickBot="1" x14ac:dyDescent="0.25">
      <c r="A15" s="32" t="s">
        <v>16</v>
      </c>
      <c r="B15" s="276" t="s">
        <v>237</v>
      </c>
      <c r="C15" s="281">
        <f>+C16+C17+C18+C19+C20</f>
        <v>0</v>
      </c>
    </row>
    <row r="16" spans="1:3" s="84" customFormat="1" ht="12" customHeight="1" x14ac:dyDescent="0.2">
      <c r="A16" s="424" t="s">
        <v>98</v>
      </c>
      <c r="B16" s="405" t="s">
        <v>238</v>
      </c>
      <c r="C16" s="284"/>
    </row>
    <row r="17" spans="1:3" s="84" customFormat="1" ht="12" customHeight="1" x14ac:dyDescent="0.2">
      <c r="A17" s="425" t="s">
        <v>99</v>
      </c>
      <c r="B17" s="406" t="s">
        <v>239</v>
      </c>
      <c r="C17" s="283"/>
    </row>
    <row r="18" spans="1:3" s="84" customFormat="1" ht="12" customHeight="1" x14ac:dyDescent="0.2">
      <c r="A18" s="425" t="s">
        <v>100</v>
      </c>
      <c r="B18" s="406" t="s">
        <v>403</v>
      </c>
      <c r="C18" s="283"/>
    </row>
    <row r="19" spans="1:3" s="84" customFormat="1" ht="12" customHeight="1" x14ac:dyDescent="0.2">
      <c r="A19" s="425" t="s">
        <v>101</v>
      </c>
      <c r="B19" s="406" t="s">
        <v>404</v>
      </c>
      <c r="C19" s="283"/>
    </row>
    <row r="20" spans="1:3" s="84" customFormat="1" ht="12" customHeight="1" x14ac:dyDescent="0.2">
      <c r="A20" s="425" t="s">
        <v>102</v>
      </c>
      <c r="B20" s="406" t="s">
        <v>240</v>
      </c>
      <c r="C20" s="283"/>
    </row>
    <row r="21" spans="1:3" s="85" customFormat="1" ht="12" customHeight="1" thickBot="1" x14ac:dyDescent="0.25">
      <c r="A21" s="426" t="s">
        <v>111</v>
      </c>
      <c r="B21" s="407" t="s">
        <v>241</v>
      </c>
      <c r="C21" s="285"/>
    </row>
    <row r="22" spans="1:3" s="85" customFormat="1" ht="12" customHeight="1" thickBot="1" x14ac:dyDescent="0.25">
      <c r="A22" s="32" t="s">
        <v>17</v>
      </c>
      <c r="B22" s="21" t="s">
        <v>242</v>
      </c>
      <c r="C22" s="281">
        <f>+C23+C24+C25+C26+C27</f>
        <v>0</v>
      </c>
    </row>
    <row r="23" spans="1:3" s="85" customFormat="1" ht="12" customHeight="1" x14ac:dyDescent="0.2">
      <c r="A23" s="424" t="s">
        <v>81</v>
      </c>
      <c r="B23" s="405" t="s">
        <v>243</v>
      </c>
      <c r="C23" s="284"/>
    </row>
    <row r="24" spans="1:3" s="84" customFormat="1" ht="12" customHeight="1" x14ac:dyDescent="0.2">
      <c r="A24" s="425" t="s">
        <v>82</v>
      </c>
      <c r="B24" s="406" t="s">
        <v>244</v>
      </c>
      <c r="C24" s="283"/>
    </row>
    <row r="25" spans="1:3" s="85" customFormat="1" ht="12" customHeight="1" x14ac:dyDescent="0.2">
      <c r="A25" s="425" t="s">
        <v>83</v>
      </c>
      <c r="B25" s="406" t="s">
        <v>405</v>
      </c>
      <c r="C25" s="283"/>
    </row>
    <row r="26" spans="1:3" s="85" customFormat="1" ht="12" customHeight="1" x14ac:dyDescent="0.2">
      <c r="A26" s="425" t="s">
        <v>84</v>
      </c>
      <c r="B26" s="406" t="s">
        <v>406</v>
      </c>
      <c r="C26" s="283"/>
    </row>
    <row r="27" spans="1:3" s="85" customFormat="1" ht="12" customHeight="1" x14ac:dyDescent="0.2">
      <c r="A27" s="425" t="s">
        <v>150</v>
      </c>
      <c r="B27" s="406" t="s">
        <v>245</v>
      </c>
      <c r="C27" s="283"/>
    </row>
    <row r="28" spans="1:3" s="85" customFormat="1" ht="12" customHeight="1" thickBot="1" x14ac:dyDescent="0.25">
      <c r="A28" s="426" t="s">
        <v>151</v>
      </c>
      <c r="B28" s="407" t="s">
        <v>246</v>
      </c>
      <c r="C28" s="285"/>
    </row>
    <row r="29" spans="1:3" s="85" customFormat="1" ht="12" customHeight="1" thickBot="1" x14ac:dyDescent="0.25">
      <c r="A29" s="32" t="s">
        <v>152</v>
      </c>
      <c r="B29" s="21" t="s">
        <v>247</v>
      </c>
      <c r="C29" s="287">
        <f>SUM(C30:C36)</f>
        <v>0</v>
      </c>
    </row>
    <row r="30" spans="1:3" s="85" customFormat="1" ht="12" customHeight="1" x14ac:dyDescent="0.2">
      <c r="A30" s="424" t="s">
        <v>248</v>
      </c>
      <c r="B30" s="405" t="s">
        <v>537</v>
      </c>
      <c r="C30" s="284"/>
    </row>
    <row r="31" spans="1:3" s="85" customFormat="1" ht="12" customHeight="1" x14ac:dyDescent="0.2">
      <c r="A31" s="425" t="s">
        <v>249</v>
      </c>
      <c r="B31" s="406" t="s">
        <v>538</v>
      </c>
      <c r="C31" s="283"/>
    </row>
    <row r="32" spans="1:3" s="85" customFormat="1" ht="12" customHeight="1" x14ac:dyDescent="0.2">
      <c r="A32" s="425" t="s">
        <v>250</v>
      </c>
      <c r="B32" s="406" t="s">
        <v>539</v>
      </c>
      <c r="C32" s="283"/>
    </row>
    <row r="33" spans="1:3" s="85" customFormat="1" ht="12" customHeight="1" x14ac:dyDescent="0.2">
      <c r="A33" s="425" t="s">
        <v>251</v>
      </c>
      <c r="B33" s="406" t="s">
        <v>540</v>
      </c>
      <c r="C33" s="283"/>
    </row>
    <row r="34" spans="1:3" s="85" customFormat="1" ht="12" customHeight="1" x14ac:dyDescent="0.2">
      <c r="A34" s="425" t="s">
        <v>534</v>
      </c>
      <c r="B34" s="406" t="s">
        <v>252</v>
      </c>
      <c r="C34" s="283"/>
    </row>
    <row r="35" spans="1:3" s="85" customFormat="1" ht="12" customHeight="1" x14ac:dyDescent="0.2">
      <c r="A35" s="425" t="s">
        <v>535</v>
      </c>
      <c r="B35" s="406" t="s">
        <v>253</v>
      </c>
      <c r="C35" s="283"/>
    </row>
    <row r="36" spans="1:3" s="85" customFormat="1" ht="12" customHeight="1" thickBot="1" x14ac:dyDescent="0.25">
      <c r="A36" s="426" t="s">
        <v>536</v>
      </c>
      <c r="B36" s="505" t="s">
        <v>254</v>
      </c>
      <c r="C36" s="285"/>
    </row>
    <row r="37" spans="1:3" s="85" customFormat="1" ht="12" customHeight="1" thickBot="1" x14ac:dyDescent="0.25">
      <c r="A37" s="32" t="s">
        <v>19</v>
      </c>
      <c r="B37" s="21" t="s">
        <v>415</v>
      </c>
      <c r="C37" s="281">
        <f>SUM(C38:C48)</f>
        <v>0</v>
      </c>
    </row>
    <row r="38" spans="1:3" s="85" customFormat="1" ht="12" customHeight="1" x14ac:dyDescent="0.2">
      <c r="A38" s="424" t="s">
        <v>85</v>
      </c>
      <c r="B38" s="405" t="s">
        <v>257</v>
      </c>
      <c r="C38" s="284"/>
    </row>
    <row r="39" spans="1:3" s="85" customFormat="1" ht="12" customHeight="1" x14ac:dyDescent="0.2">
      <c r="A39" s="425" t="s">
        <v>86</v>
      </c>
      <c r="B39" s="406" t="s">
        <v>258</v>
      </c>
      <c r="C39" s="283"/>
    </row>
    <row r="40" spans="1:3" s="85" customFormat="1" ht="12" customHeight="1" x14ac:dyDescent="0.2">
      <c r="A40" s="425" t="s">
        <v>87</v>
      </c>
      <c r="B40" s="406" t="s">
        <v>259</v>
      </c>
      <c r="C40" s="283"/>
    </row>
    <row r="41" spans="1:3" s="85" customFormat="1" ht="12" customHeight="1" x14ac:dyDescent="0.2">
      <c r="A41" s="425" t="s">
        <v>154</v>
      </c>
      <c r="B41" s="406" t="s">
        <v>260</v>
      </c>
      <c r="C41" s="283"/>
    </row>
    <row r="42" spans="1:3" s="85" customFormat="1" ht="12" customHeight="1" x14ac:dyDescent="0.2">
      <c r="A42" s="425" t="s">
        <v>155</v>
      </c>
      <c r="B42" s="406" t="s">
        <v>261</v>
      </c>
      <c r="C42" s="283"/>
    </row>
    <row r="43" spans="1:3" s="85" customFormat="1" ht="12" customHeight="1" x14ac:dyDescent="0.2">
      <c r="A43" s="425" t="s">
        <v>156</v>
      </c>
      <c r="B43" s="406" t="s">
        <v>262</v>
      </c>
      <c r="C43" s="283"/>
    </row>
    <row r="44" spans="1:3" s="85" customFormat="1" ht="12" customHeight="1" x14ac:dyDescent="0.2">
      <c r="A44" s="425" t="s">
        <v>157</v>
      </c>
      <c r="B44" s="406" t="s">
        <v>263</v>
      </c>
      <c r="C44" s="283"/>
    </row>
    <row r="45" spans="1:3" s="85" customFormat="1" ht="12" customHeight="1" x14ac:dyDescent="0.2">
      <c r="A45" s="425" t="s">
        <v>158</v>
      </c>
      <c r="B45" s="406" t="s">
        <v>541</v>
      </c>
      <c r="C45" s="283"/>
    </row>
    <row r="46" spans="1:3" s="85" customFormat="1" ht="12" customHeight="1" x14ac:dyDescent="0.2">
      <c r="A46" s="425" t="s">
        <v>255</v>
      </c>
      <c r="B46" s="406" t="s">
        <v>265</v>
      </c>
      <c r="C46" s="286"/>
    </row>
    <row r="47" spans="1:3" s="85" customFormat="1" ht="12" customHeight="1" x14ac:dyDescent="0.2">
      <c r="A47" s="426" t="s">
        <v>256</v>
      </c>
      <c r="B47" s="407" t="s">
        <v>417</v>
      </c>
      <c r="C47" s="392"/>
    </row>
    <row r="48" spans="1:3" s="85" customFormat="1" ht="12" customHeight="1" thickBot="1" x14ac:dyDescent="0.25">
      <c r="A48" s="426" t="s">
        <v>416</v>
      </c>
      <c r="B48" s="407" t="s">
        <v>266</v>
      </c>
      <c r="C48" s="392"/>
    </row>
    <row r="49" spans="1:3" s="85" customFormat="1" ht="12" customHeight="1" thickBot="1" x14ac:dyDescent="0.25">
      <c r="A49" s="32" t="s">
        <v>20</v>
      </c>
      <c r="B49" s="21" t="s">
        <v>267</v>
      </c>
      <c r="C49" s="281">
        <f>SUM(C50:C54)</f>
        <v>0</v>
      </c>
    </row>
    <row r="50" spans="1:3" s="85" customFormat="1" ht="12" customHeight="1" x14ac:dyDescent="0.2">
      <c r="A50" s="424" t="s">
        <v>88</v>
      </c>
      <c r="B50" s="405" t="s">
        <v>271</v>
      </c>
      <c r="C50" s="449"/>
    </row>
    <row r="51" spans="1:3" s="85" customFormat="1" ht="12" customHeight="1" x14ac:dyDescent="0.2">
      <c r="A51" s="425" t="s">
        <v>89</v>
      </c>
      <c r="B51" s="406" t="s">
        <v>272</v>
      </c>
      <c r="C51" s="286"/>
    </row>
    <row r="52" spans="1:3" s="85" customFormat="1" ht="12" customHeight="1" x14ac:dyDescent="0.2">
      <c r="A52" s="425" t="s">
        <v>268</v>
      </c>
      <c r="B52" s="406" t="s">
        <v>273</v>
      </c>
      <c r="C52" s="286"/>
    </row>
    <row r="53" spans="1:3" s="85" customFormat="1" ht="12" customHeight="1" x14ac:dyDescent="0.2">
      <c r="A53" s="425" t="s">
        <v>269</v>
      </c>
      <c r="B53" s="406" t="s">
        <v>274</v>
      </c>
      <c r="C53" s="286"/>
    </row>
    <row r="54" spans="1:3" s="85" customFormat="1" ht="12" customHeight="1" thickBot="1" x14ac:dyDescent="0.25">
      <c r="A54" s="426" t="s">
        <v>270</v>
      </c>
      <c r="B54" s="505" t="s">
        <v>275</v>
      </c>
      <c r="C54" s="392"/>
    </row>
    <row r="55" spans="1:3" s="85" customFormat="1" ht="12" customHeight="1" thickBot="1" x14ac:dyDescent="0.25">
      <c r="A55" s="32" t="s">
        <v>159</v>
      </c>
      <c r="B55" s="21" t="s">
        <v>276</v>
      </c>
      <c r="C55" s="281">
        <f>SUM(C56:C58)</f>
        <v>0</v>
      </c>
    </row>
    <row r="56" spans="1:3" s="85" customFormat="1" ht="12" customHeight="1" x14ac:dyDescent="0.2">
      <c r="A56" s="424" t="s">
        <v>90</v>
      </c>
      <c r="B56" s="405" t="s">
        <v>277</v>
      </c>
      <c r="C56" s="284"/>
    </row>
    <row r="57" spans="1:3" s="85" customFormat="1" ht="12" customHeight="1" x14ac:dyDescent="0.2">
      <c r="A57" s="425" t="s">
        <v>91</v>
      </c>
      <c r="B57" s="406" t="s">
        <v>407</v>
      </c>
      <c r="C57" s="283"/>
    </row>
    <row r="58" spans="1:3" s="85" customFormat="1" ht="12" customHeight="1" x14ac:dyDescent="0.2">
      <c r="A58" s="425" t="s">
        <v>280</v>
      </c>
      <c r="B58" s="406" t="s">
        <v>278</v>
      </c>
      <c r="C58" s="283"/>
    </row>
    <row r="59" spans="1:3" s="85" customFormat="1" ht="12" customHeight="1" thickBot="1" x14ac:dyDescent="0.25">
      <c r="A59" s="426" t="s">
        <v>281</v>
      </c>
      <c r="B59" s="505" t="s">
        <v>279</v>
      </c>
      <c r="C59" s="285"/>
    </row>
    <row r="60" spans="1:3" s="85" customFormat="1" ht="12" customHeight="1" thickBot="1" x14ac:dyDescent="0.25">
      <c r="A60" s="32" t="s">
        <v>22</v>
      </c>
      <c r="B60" s="276" t="s">
        <v>282</v>
      </c>
      <c r="C60" s="281">
        <f>SUM(C61:C63)</f>
        <v>0</v>
      </c>
    </row>
    <row r="61" spans="1:3" s="85" customFormat="1" ht="12" customHeight="1" x14ac:dyDescent="0.2">
      <c r="A61" s="424" t="s">
        <v>160</v>
      </c>
      <c r="B61" s="405" t="s">
        <v>284</v>
      </c>
      <c r="C61" s="286"/>
    </row>
    <row r="62" spans="1:3" s="85" customFormat="1" ht="12" customHeight="1" x14ac:dyDescent="0.2">
      <c r="A62" s="425" t="s">
        <v>161</v>
      </c>
      <c r="B62" s="406" t="s">
        <v>408</v>
      </c>
      <c r="C62" s="286"/>
    </row>
    <row r="63" spans="1:3" s="85" customFormat="1" ht="12" customHeight="1" x14ac:dyDescent="0.2">
      <c r="A63" s="425" t="s">
        <v>210</v>
      </c>
      <c r="B63" s="406" t="s">
        <v>285</v>
      </c>
      <c r="C63" s="286"/>
    </row>
    <row r="64" spans="1:3" s="85" customFormat="1" ht="12" customHeight="1" thickBot="1" x14ac:dyDescent="0.25">
      <c r="A64" s="426" t="s">
        <v>283</v>
      </c>
      <c r="B64" s="505" t="s">
        <v>286</v>
      </c>
      <c r="C64" s="286"/>
    </row>
    <row r="65" spans="1:3" s="85" customFormat="1" ht="12" customHeight="1" thickBot="1" x14ac:dyDescent="0.25">
      <c r="A65" s="32" t="s">
        <v>23</v>
      </c>
      <c r="B65" s="21" t="s">
        <v>287</v>
      </c>
      <c r="C65" s="287">
        <f>+C8+C15+C22+C29+C37+C49+C55+C60</f>
        <v>0</v>
      </c>
    </row>
    <row r="66" spans="1:3" s="85" customFormat="1" ht="12" customHeight="1" thickBot="1" x14ac:dyDescent="0.2">
      <c r="A66" s="427" t="s">
        <v>375</v>
      </c>
      <c r="B66" s="276" t="s">
        <v>289</v>
      </c>
      <c r="C66" s="281">
        <f>SUM(C67:C69)</f>
        <v>0</v>
      </c>
    </row>
    <row r="67" spans="1:3" s="85" customFormat="1" ht="12" customHeight="1" x14ac:dyDescent="0.2">
      <c r="A67" s="424" t="s">
        <v>317</v>
      </c>
      <c r="B67" s="405" t="s">
        <v>290</v>
      </c>
      <c r="C67" s="286"/>
    </row>
    <row r="68" spans="1:3" s="85" customFormat="1" ht="12" customHeight="1" x14ac:dyDescent="0.2">
      <c r="A68" s="425" t="s">
        <v>326</v>
      </c>
      <c r="B68" s="406" t="s">
        <v>291</v>
      </c>
      <c r="C68" s="286"/>
    </row>
    <row r="69" spans="1:3" s="85" customFormat="1" ht="12" customHeight="1" thickBot="1" x14ac:dyDescent="0.25">
      <c r="A69" s="426" t="s">
        <v>327</v>
      </c>
      <c r="B69" s="509" t="s">
        <v>292</v>
      </c>
      <c r="C69" s="286"/>
    </row>
    <row r="70" spans="1:3" s="85" customFormat="1" ht="12" customHeight="1" thickBot="1" x14ac:dyDescent="0.2">
      <c r="A70" s="427" t="s">
        <v>293</v>
      </c>
      <c r="B70" s="276" t="s">
        <v>294</v>
      </c>
      <c r="C70" s="281">
        <f>SUM(C71:C74)</f>
        <v>0</v>
      </c>
    </row>
    <row r="71" spans="1:3" s="85" customFormat="1" ht="12" customHeight="1" x14ac:dyDescent="0.2">
      <c r="A71" s="424" t="s">
        <v>137</v>
      </c>
      <c r="B71" s="405" t="s">
        <v>295</v>
      </c>
      <c r="C71" s="286"/>
    </row>
    <row r="72" spans="1:3" s="85" customFormat="1" ht="12" customHeight="1" x14ac:dyDescent="0.2">
      <c r="A72" s="425" t="s">
        <v>138</v>
      </c>
      <c r="B72" s="406" t="s">
        <v>553</v>
      </c>
      <c r="C72" s="286"/>
    </row>
    <row r="73" spans="1:3" s="85" customFormat="1" ht="12" customHeight="1" x14ac:dyDescent="0.2">
      <c r="A73" s="425" t="s">
        <v>318</v>
      </c>
      <c r="B73" s="406" t="s">
        <v>296</v>
      </c>
      <c r="C73" s="286"/>
    </row>
    <row r="74" spans="1:3" s="85" customFormat="1" ht="12" customHeight="1" thickBot="1" x14ac:dyDescent="0.25">
      <c r="A74" s="426" t="s">
        <v>319</v>
      </c>
      <c r="B74" s="278" t="s">
        <v>554</v>
      </c>
      <c r="C74" s="286"/>
    </row>
    <row r="75" spans="1:3" s="85" customFormat="1" ht="12" customHeight="1" thickBot="1" x14ac:dyDescent="0.2">
      <c r="A75" s="427" t="s">
        <v>297</v>
      </c>
      <c r="B75" s="276" t="s">
        <v>298</v>
      </c>
      <c r="C75" s="281">
        <f>SUM(C76:C77)</f>
        <v>0</v>
      </c>
    </row>
    <row r="76" spans="1:3" s="85" customFormat="1" ht="12" customHeight="1" x14ac:dyDescent="0.2">
      <c r="A76" s="424" t="s">
        <v>320</v>
      </c>
      <c r="B76" s="405" t="s">
        <v>299</v>
      </c>
      <c r="C76" s="286"/>
    </row>
    <row r="77" spans="1:3" s="85" customFormat="1" ht="12" customHeight="1" thickBot="1" x14ac:dyDescent="0.25">
      <c r="A77" s="426" t="s">
        <v>321</v>
      </c>
      <c r="B77" s="407" t="s">
        <v>300</v>
      </c>
      <c r="C77" s="286"/>
    </row>
    <row r="78" spans="1:3" s="84" customFormat="1" ht="12" customHeight="1" thickBot="1" x14ac:dyDescent="0.2">
      <c r="A78" s="427" t="s">
        <v>301</v>
      </c>
      <c r="B78" s="276" t="s">
        <v>302</v>
      </c>
      <c r="C78" s="281">
        <f>SUM(C79:C81)</f>
        <v>0</v>
      </c>
    </row>
    <row r="79" spans="1:3" s="85" customFormat="1" ht="12" customHeight="1" x14ac:dyDescent="0.2">
      <c r="A79" s="424" t="s">
        <v>322</v>
      </c>
      <c r="B79" s="405" t="s">
        <v>303</v>
      </c>
      <c r="C79" s="286"/>
    </row>
    <row r="80" spans="1:3" s="85" customFormat="1" ht="12" customHeight="1" x14ac:dyDescent="0.2">
      <c r="A80" s="425" t="s">
        <v>323</v>
      </c>
      <c r="B80" s="406" t="s">
        <v>304</v>
      </c>
      <c r="C80" s="286"/>
    </row>
    <row r="81" spans="1:3" s="85" customFormat="1" ht="12" customHeight="1" thickBot="1" x14ac:dyDescent="0.25">
      <c r="A81" s="426" t="s">
        <v>324</v>
      </c>
      <c r="B81" s="407" t="s">
        <v>555</v>
      </c>
      <c r="C81" s="286"/>
    </row>
    <row r="82" spans="1:3" s="85" customFormat="1" ht="12" customHeight="1" thickBot="1" x14ac:dyDescent="0.2">
      <c r="A82" s="427" t="s">
        <v>305</v>
      </c>
      <c r="B82" s="276" t="s">
        <v>325</v>
      </c>
      <c r="C82" s="281">
        <f>SUM(C83:C86)</f>
        <v>0</v>
      </c>
    </row>
    <row r="83" spans="1:3" s="85" customFormat="1" ht="12" customHeight="1" x14ac:dyDescent="0.2">
      <c r="A83" s="428" t="s">
        <v>306</v>
      </c>
      <c r="B83" s="405" t="s">
        <v>307</v>
      </c>
      <c r="C83" s="286"/>
    </row>
    <row r="84" spans="1:3" s="85" customFormat="1" ht="12" customHeight="1" x14ac:dyDescent="0.2">
      <c r="A84" s="429" t="s">
        <v>308</v>
      </c>
      <c r="B84" s="406" t="s">
        <v>309</v>
      </c>
      <c r="C84" s="286"/>
    </row>
    <row r="85" spans="1:3" s="85" customFormat="1" ht="12" customHeight="1" x14ac:dyDescent="0.2">
      <c r="A85" s="429" t="s">
        <v>310</v>
      </c>
      <c r="B85" s="406" t="s">
        <v>311</v>
      </c>
      <c r="C85" s="286"/>
    </row>
    <row r="86" spans="1:3" s="84" customFormat="1" ht="12" customHeight="1" thickBot="1" x14ac:dyDescent="0.25">
      <c r="A86" s="430" t="s">
        <v>312</v>
      </c>
      <c r="B86" s="407" t="s">
        <v>313</v>
      </c>
      <c r="C86" s="286"/>
    </row>
    <row r="87" spans="1:3" s="84" customFormat="1" ht="12" customHeight="1" thickBot="1" x14ac:dyDescent="0.2">
      <c r="A87" s="427" t="s">
        <v>314</v>
      </c>
      <c r="B87" s="276" t="s">
        <v>456</v>
      </c>
      <c r="C87" s="450"/>
    </row>
    <row r="88" spans="1:3" s="84" customFormat="1" ht="12" customHeight="1" thickBot="1" x14ac:dyDescent="0.2">
      <c r="A88" s="427" t="s">
        <v>488</v>
      </c>
      <c r="B88" s="276" t="s">
        <v>315</v>
      </c>
      <c r="C88" s="450"/>
    </row>
    <row r="89" spans="1:3" s="84" customFormat="1" ht="12" customHeight="1" thickBot="1" x14ac:dyDescent="0.2">
      <c r="A89" s="427" t="s">
        <v>489</v>
      </c>
      <c r="B89" s="412" t="s">
        <v>459</v>
      </c>
      <c r="C89" s="287">
        <f>+C66+C70+C75+C78+C82+C88+C87</f>
        <v>0</v>
      </c>
    </row>
    <row r="90" spans="1:3" s="84" customFormat="1" ht="12" customHeight="1" thickBot="1" x14ac:dyDescent="0.2">
      <c r="A90" s="431" t="s">
        <v>490</v>
      </c>
      <c r="B90" s="413" t="s">
        <v>491</v>
      </c>
      <c r="C90" s="287">
        <f>+C65+C89</f>
        <v>0</v>
      </c>
    </row>
    <row r="91" spans="1:3" s="85" customFormat="1" ht="15" customHeight="1" thickBot="1" x14ac:dyDescent="0.25">
      <c r="A91" s="220"/>
      <c r="B91" s="221"/>
      <c r="C91" s="351"/>
    </row>
    <row r="92" spans="1:3" s="65" customFormat="1" ht="16.5" customHeight="1" thickBot="1" x14ac:dyDescent="0.25">
      <c r="A92" s="224"/>
      <c r="B92" s="225" t="s">
        <v>53</v>
      </c>
      <c r="C92" s="353"/>
    </row>
    <row r="93" spans="1:3" s="86" customFormat="1" ht="12" customHeight="1" thickBot="1" x14ac:dyDescent="0.25">
      <c r="A93" s="397" t="s">
        <v>15</v>
      </c>
      <c r="B93" s="28" t="s">
        <v>495</v>
      </c>
      <c r="C93" s="280">
        <f>+C94+C95+C96+C97+C98+C111</f>
        <v>0</v>
      </c>
    </row>
    <row r="94" spans="1:3" ht="12" customHeight="1" x14ac:dyDescent="0.2">
      <c r="A94" s="432" t="s">
        <v>92</v>
      </c>
      <c r="B94" s="10" t="s">
        <v>46</v>
      </c>
      <c r="C94" s="282"/>
    </row>
    <row r="95" spans="1:3" ht="12" customHeight="1" x14ac:dyDescent="0.2">
      <c r="A95" s="425" t="s">
        <v>93</v>
      </c>
      <c r="B95" s="8" t="s">
        <v>162</v>
      </c>
      <c r="C95" s="283"/>
    </row>
    <row r="96" spans="1:3" ht="12" customHeight="1" x14ac:dyDescent="0.2">
      <c r="A96" s="425" t="s">
        <v>94</v>
      </c>
      <c r="B96" s="8" t="s">
        <v>128</v>
      </c>
      <c r="C96" s="285"/>
    </row>
    <row r="97" spans="1:3" ht="12" customHeight="1" x14ac:dyDescent="0.2">
      <c r="A97" s="425" t="s">
        <v>95</v>
      </c>
      <c r="B97" s="11" t="s">
        <v>163</v>
      </c>
      <c r="C97" s="285"/>
    </row>
    <row r="98" spans="1:3" ht="12" customHeight="1" x14ac:dyDescent="0.2">
      <c r="A98" s="425" t="s">
        <v>106</v>
      </c>
      <c r="B98" s="19" t="s">
        <v>164</v>
      </c>
      <c r="C98" s="285"/>
    </row>
    <row r="99" spans="1:3" ht="12" customHeight="1" x14ac:dyDescent="0.2">
      <c r="A99" s="425" t="s">
        <v>96</v>
      </c>
      <c r="B99" s="8" t="s">
        <v>492</v>
      </c>
      <c r="C99" s="285"/>
    </row>
    <row r="100" spans="1:3" ht="12" customHeight="1" x14ac:dyDescent="0.2">
      <c r="A100" s="425" t="s">
        <v>97</v>
      </c>
      <c r="B100" s="126" t="s">
        <v>422</v>
      </c>
      <c r="C100" s="285"/>
    </row>
    <row r="101" spans="1:3" ht="12" customHeight="1" x14ac:dyDescent="0.2">
      <c r="A101" s="425" t="s">
        <v>107</v>
      </c>
      <c r="B101" s="126" t="s">
        <v>421</v>
      </c>
      <c r="C101" s="285"/>
    </row>
    <row r="102" spans="1:3" ht="12" customHeight="1" x14ac:dyDescent="0.2">
      <c r="A102" s="425" t="s">
        <v>108</v>
      </c>
      <c r="B102" s="126" t="s">
        <v>331</v>
      </c>
      <c r="C102" s="285"/>
    </row>
    <row r="103" spans="1:3" ht="12" customHeight="1" x14ac:dyDescent="0.2">
      <c r="A103" s="425" t="s">
        <v>109</v>
      </c>
      <c r="B103" s="127" t="s">
        <v>332</v>
      </c>
      <c r="C103" s="285"/>
    </row>
    <row r="104" spans="1:3" ht="12" customHeight="1" x14ac:dyDescent="0.2">
      <c r="A104" s="425" t="s">
        <v>110</v>
      </c>
      <c r="B104" s="127" t="s">
        <v>333</v>
      </c>
      <c r="C104" s="285"/>
    </row>
    <row r="105" spans="1:3" ht="12" customHeight="1" x14ac:dyDescent="0.2">
      <c r="A105" s="425" t="s">
        <v>112</v>
      </c>
      <c r="B105" s="126" t="s">
        <v>334</v>
      </c>
      <c r="C105" s="285"/>
    </row>
    <row r="106" spans="1:3" ht="12" customHeight="1" x14ac:dyDescent="0.2">
      <c r="A106" s="425" t="s">
        <v>165</v>
      </c>
      <c r="B106" s="126" t="s">
        <v>335</v>
      </c>
      <c r="C106" s="285"/>
    </row>
    <row r="107" spans="1:3" ht="12" customHeight="1" x14ac:dyDescent="0.2">
      <c r="A107" s="425" t="s">
        <v>329</v>
      </c>
      <c r="B107" s="127" t="s">
        <v>336</v>
      </c>
      <c r="C107" s="285"/>
    </row>
    <row r="108" spans="1:3" ht="12" customHeight="1" x14ac:dyDescent="0.2">
      <c r="A108" s="433" t="s">
        <v>330</v>
      </c>
      <c r="B108" s="128" t="s">
        <v>337</v>
      </c>
      <c r="C108" s="285"/>
    </row>
    <row r="109" spans="1:3" ht="12" customHeight="1" x14ac:dyDescent="0.2">
      <c r="A109" s="425" t="s">
        <v>419</v>
      </c>
      <c r="B109" s="128" t="s">
        <v>338</v>
      </c>
      <c r="C109" s="285"/>
    </row>
    <row r="110" spans="1:3" ht="12" customHeight="1" x14ac:dyDescent="0.2">
      <c r="A110" s="425" t="s">
        <v>420</v>
      </c>
      <c r="B110" s="127" t="s">
        <v>339</v>
      </c>
      <c r="C110" s="283"/>
    </row>
    <row r="111" spans="1:3" ht="12" customHeight="1" x14ac:dyDescent="0.2">
      <c r="A111" s="425" t="s">
        <v>424</v>
      </c>
      <c r="B111" s="11" t="s">
        <v>47</v>
      </c>
      <c r="C111" s="283"/>
    </row>
    <row r="112" spans="1:3" ht="12" customHeight="1" x14ac:dyDescent="0.2">
      <c r="A112" s="426" t="s">
        <v>425</v>
      </c>
      <c r="B112" s="8" t="s">
        <v>493</v>
      </c>
      <c r="C112" s="285"/>
    </row>
    <row r="113" spans="1:3" ht="12" customHeight="1" thickBot="1" x14ac:dyDescent="0.25">
      <c r="A113" s="434" t="s">
        <v>426</v>
      </c>
      <c r="B113" s="129" t="s">
        <v>494</v>
      </c>
      <c r="C113" s="289"/>
    </row>
    <row r="114" spans="1:3" ht="12" customHeight="1" thickBot="1" x14ac:dyDescent="0.25">
      <c r="A114" s="32" t="s">
        <v>16</v>
      </c>
      <c r="B114" s="27" t="s">
        <v>340</v>
      </c>
      <c r="C114" s="281">
        <f>+C115+C117+C119</f>
        <v>0</v>
      </c>
    </row>
    <row r="115" spans="1:3" ht="12" customHeight="1" x14ac:dyDescent="0.2">
      <c r="A115" s="424" t="s">
        <v>98</v>
      </c>
      <c r="B115" s="8" t="s">
        <v>209</v>
      </c>
      <c r="C115" s="284"/>
    </row>
    <row r="116" spans="1:3" ht="12" customHeight="1" x14ac:dyDescent="0.2">
      <c r="A116" s="424" t="s">
        <v>99</v>
      </c>
      <c r="B116" s="12" t="s">
        <v>344</v>
      </c>
      <c r="C116" s="284"/>
    </row>
    <row r="117" spans="1:3" ht="12" customHeight="1" x14ac:dyDescent="0.2">
      <c r="A117" s="424" t="s">
        <v>100</v>
      </c>
      <c r="B117" s="12" t="s">
        <v>166</v>
      </c>
      <c r="C117" s="283"/>
    </row>
    <row r="118" spans="1:3" ht="12" customHeight="1" x14ac:dyDescent="0.2">
      <c r="A118" s="424" t="s">
        <v>101</v>
      </c>
      <c r="B118" s="12" t="s">
        <v>345</v>
      </c>
      <c r="C118" s="249"/>
    </row>
    <row r="119" spans="1:3" ht="12" customHeight="1" x14ac:dyDescent="0.2">
      <c r="A119" s="424" t="s">
        <v>102</v>
      </c>
      <c r="B119" s="278" t="s">
        <v>211</v>
      </c>
      <c r="C119" s="249"/>
    </row>
    <row r="120" spans="1:3" ht="12" customHeight="1" x14ac:dyDescent="0.2">
      <c r="A120" s="424" t="s">
        <v>111</v>
      </c>
      <c r="B120" s="277" t="s">
        <v>409</v>
      </c>
      <c r="C120" s="249"/>
    </row>
    <row r="121" spans="1:3" ht="12" customHeight="1" x14ac:dyDescent="0.2">
      <c r="A121" s="424" t="s">
        <v>113</v>
      </c>
      <c r="B121" s="401" t="s">
        <v>350</v>
      </c>
      <c r="C121" s="249"/>
    </row>
    <row r="122" spans="1:3" ht="12" customHeight="1" x14ac:dyDescent="0.2">
      <c r="A122" s="424" t="s">
        <v>167</v>
      </c>
      <c r="B122" s="127" t="s">
        <v>333</v>
      </c>
      <c r="C122" s="249"/>
    </row>
    <row r="123" spans="1:3" ht="12" customHeight="1" x14ac:dyDescent="0.2">
      <c r="A123" s="424" t="s">
        <v>168</v>
      </c>
      <c r="B123" s="127" t="s">
        <v>349</v>
      </c>
      <c r="C123" s="249"/>
    </row>
    <row r="124" spans="1:3" ht="12" customHeight="1" x14ac:dyDescent="0.2">
      <c r="A124" s="424" t="s">
        <v>169</v>
      </c>
      <c r="B124" s="127" t="s">
        <v>348</v>
      </c>
      <c r="C124" s="249"/>
    </row>
    <row r="125" spans="1:3" ht="12" customHeight="1" x14ac:dyDescent="0.2">
      <c r="A125" s="424" t="s">
        <v>341</v>
      </c>
      <c r="B125" s="127" t="s">
        <v>336</v>
      </c>
      <c r="C125" s="249"/>
    </row>
    <row r="126" spans="1:3" ht="12" customHeight="1" x14ac:dyDescent="0.2">
      <c r="A126" s="424" t="s">
        <v>342</v>
      </c>
      <c r="B126" s="127" t="s">
        <v>347</v>
      </c>
      <c r="C126" s="249"/>
    </row>
    <row r="127" spans="1:3" ht="12" customHeight="1" thickBot="1" x14ac:dyDescent="0.25">
      <c r="A127" s="433" t="s">
        <v>343</v>
      </c>
      <c r="B127" s="127" t="s">
        <v>346</v>
      </c>
      <c r="C127" s="251"/>
    </row>
    <row r="128" spans="1:3" ht="12" customHeight="1" thickBot="1" x14ac:dyDescent="0.25">
      <c r="A128" s="32" t="s">
        <v>17</v>
      </c>
      <c r="B128" s="111" t="s">
        <v>429</v>
      </c>
      <c r="C128" s="281">
        <f>+C93+C114</f>
        <v>0</v>
      </c>
    </row>
    <row r="129" spans="1:11" ht="12" customHeight="1" thickBot="1" x14ac:dyDescent="0.25">
      <c r="A129" s="32" t="s">
        <v>18</v>
      </c>
      <c r="B129" s="111" t="s">
        <v>430</v>
      </c>
      <c r="C129" s="281">
        <f>+C130+C131+C132</f>
        <v>0</v>
      </c>
    </row>
    <row r="130" spans="1:11" s="86" customFormat="1" ht="12" customHeight="1" x14ac:dyDescent="0.2">
      <c r="A130" s="424" t="s">
        <v>248</v>
      </c>
      <c r="B130" s="9" t="s">
        <v>498</v>
      </c>
      <c r="C130" s="249"/>
    </row>
    <row r="131" spans="1:11" ht="12" customHeight="1" x14ac:dyDescent="0.2">
      <c r="A131" s="424" t="s">
        <v>249</v>
      </c>
      <c r="B131" s="9" t="s">
        <v>438</v>
      </c>
      <c r="C131" s="249"/>
    </row>
    <row r="132" spans="1:11" ht="12" customHeight="1" thickBot="1" x14ac:dyDescent="0.25">
      <c r="A132" s="433" t="s">
        <v>250</v>
      </c>
      <c r="B132" s="7" t="s">
        <v>497</v>
      </c>
      <c r="C132" s="249"/>
    </row>
    <row r="133" spans="1:11" ht="12" customHeight="1" thickBot="1" x14ac:dyDescent="0.25">
      <c r="A133" s="32" t="s">
        <v>19</v>
      </c>
      <c r="B133" s="111" t="s">
        <v>431</v>
      </c>
      <c r="C133" s="281">
        <f>+C134+C135+C136+C137+C138+C139</f>
        <v>0</v>
      </c>
    </row>
    <row r="134" spans="1:11" ht="12" customHeight="1" x14ac:dyDescent="0.2">
      <c r="A134" s="424" t="s">
        <v>85</v>
      </c>
      <c r="B134" s="9" t="s">
        <v>440</v>
      </c>
      <c r="C134" s="249"/>
    </row>
    <row r="135" spans="1:11" ht="12" customHeight="1" x14ac:dyDescent="0.2">
      <c r="A135" s="424" t="s">
        <v>86</v>
      </c>
      <c r="B135" s="9" t="s">
        <v>432</v>
      </c>
      <c r="C135" s="249"/>
    </row>
    <row r="136" spans="1:11" ht="12" customHeight="1" x14ac:dyDescent="0.2">
      <c r="A136" s="424" t="s">
        <v>87</v>
      </c>
      <c r="B136" s="9" t="s">
        <v>433</v>
      </c>
      <c r="C136" s="249"/>
    </row>
    <row r="137" spans="1:11" ht="12" customHeight="1" x14ac:dyDescent="0.2">
      <c r="A137" s="424" t="s">
        <v>154</v>
      </c>
      <c r="B137" s="9" t="s">
        <v>496</v>
      </c>
      <c r="C137" s="249"/>
    </row>
    <row r="138" spans="1:11" ht="12" customHeight="1" x14ac:dyDescent="0.2">
      <c r="A138" s="424" t="s">
        <v>155</v>
      </c>
      <c r="B138" s="9" t="s">
        <v>435</v>
      </c>
      <c r="C138" s="249"/>
    </row>
    <row r="139" spans="1:11" s="86" customFormat="1" ht="12" customHeight="1" thickBot="1" x14ac:dyDescent="0.25">
      <c r="A139" s="433" t="s">
        <v>156</v>
      </c>
      <c r="B139" s="7" t="s">
        <v>436</v>
      </c>
      <c r="C139" s="249"/>
    </row>
    <row r="140" spans="1:11" ht="12" customHeight="1" thickBot="1" x14ac:dyDescent="0.25">
      <c r="A140" s="32" t="s">
        <v>20</v>
      </c>
      <c r="B140" s="111" t="s">
        <v>523</v>
      </c>
      <c r="C140" s="287">
        <f>+C141+C142+C144+C145+C143</f>
        <v>0</v>
      </c>
      <c r="K140" s="231"/>
    </row>
    <row r="141" spans="1:11" x14ac:dyDescent="0.2">
      <c r="A141" s="424" t="s">
        <v>88</v>
      </c>
      <c r="B141" s="9" t="s">
        <v>351</v>
      </c>
      <c r="C141" s="249"/>
    </row>
    <row r="142" spans="1:11" ht="12" customHeight="1" x14ac:dyDescent="0.2">
      <c r="A142" s="424" t="s">
        <v>89</v>
      </c>
      <c r="B142" s="9" t="s">
        <v>352</v>
      </c>
      <c r="C142" s="249"/>
    </row>
    <row r="143" spans="1:11" s="86" customFormat="1" ht="12" customHeight="1" x14ac:dyDescent="0.2">
      <c r="A143" s="424" t="s">
        <v>268</v>
      </c>
      <c r="B143" s="9" t="s">
        <v>522</v>
      </c>
      <c r="C143" s="249"/>
    </row>
    <row r="144" spans="1:11" s="86" customFormat="1" ht="12" customHeight="1" x14ac:dyDescent="0.2">
      <c r="A144" s="424" t="s">
        <v>269</v>
      </c>
      <c r="B144" s="9" t="s">
        <v>445</v>
      </c>
      <c r="C144" s="249"/>
    </row>
    <row r="145" spans="1:3" s="86" customFormat="1" ht="12" customHeight="1" thickBot="1" x14ac:dyDescent="0.25">
      <c r="A145" s="433" t="s">
        <v>270</v>
      </c>
      <c r="B145" s="7" t="s">
        <v>371</v>
      </c>
      <c r="C145" s="249"/>
    </row>
    <row r="146" spans="1:3" s="86" customFormat="1" ht="12" customHeight="1" thickBot="1" x14ac:dyDescent="0.25">
      <c r="A146" s="32" t="s">
        <v>21</v>
      </c>
      <c r="B146" s="111" t="s">
        <v>446</v>
      </c>
      <c r="C146" s="290">
        <f>+C147+C148+C149+C150+C151</f>
        <v>0</v>
      </c>
    </row>
    <row r="147" spans="1:3" s="86" customFormat="1" ht="12" customHeight="1" x14ac:dyDescent="0.2">
      <c r="A147" s="424" t="s">
        <v>90</v>
      </c>
      <c r="B147" s="9" t="s">
        <v>441</v>
      </c>
      <c r="C147" s="249"/>
    </row>
    <row r="148" spans="1:3" s="86" customFormat="1" ht="12" customHeight="1" x14ac:dyDescent="0.2">
      <c r="A148" s="424" t="s">
        <v>91</v>
      </c>
      <c r="B148" s="9" t="s">
        <v>448</v>
      </c>
      <c r="C148" s="249"/>
    </row>
    <row r="149" spans="1:3" s="86" customFormat="1" ht="12" customHeight="1" x14ac:dyDescent="0.2">
      <c r="A149" s="424" t="s">
        <v>280</v>
      </c>
      <c r="B149" s="9" t="s">
        <v>443</v>
      </c>
      <c r="C149" s="249"/>
    </row>
    <row r="150" spans="1:3" ht="12.75" customHeight="1" x14ac:dyDescent="0.2">
      <c r="A150" s="424" t="s">
        <v>281</v>
      </c>
      <c r="B150" s="9" t="s">
        <v>499</v>
      </c>
      <c r="C150" s="249"/>
    </row>
    <row r="151" spans="1:3" ht="12.75" customHeight="1" thickBot="1" x14ac:dyDescent="0.25">
      <c r="A151" s="433" t="s">
        <v>447</v>
      </c>
      <c r="B151" s="7" t="s">
        <v>450</v>
      </c>
      <c r="C151" s="251"/>
    </row>
    <row r="152" spans="1:3" ht="12.75" customHeight="1" thickBot="1" x14ac:dyDescent="0.25">
      <c r="A152" s="480" t="s">
        <v>22</v>
      </c>
      <c r="B152" s="111" t="s">
        <v>451</v>
      </c>
      <c r="C152" s="290"/>
    </row>
    <row r="153" spans="1:3" ht="12" customHeight="1" thickBot="1" x14ac:dyDescent="0.25">
      <c r="A153" s="480" t="s">
        <v>23</v>
      </c>
      <c r="B153" s="111" t="s">
        <v>452</v>
      </c>
      <c r="C153" s="290"/>
    </row>
    <row r="154" spans="1:3" ht="15" customHeight="1" thickBot="1" x14ac:dyDescent="0.25">
      <c r="A154" s="32" t="s">
        <v>24</v>
      </c>
      <c r="B154" s="111" t="s">
        <v>454</v>
      </c>
      <c r="C154" s="415">
        <f>+C129+C133+C140+C146+C152+C153</f>
        <v>0</v>
      </c>
    </row>
    <row r="155" spans="1:3" ht="13.5" thickBot="1" x14ac:dyDescent="0.25">
      <c r="A155" s="435" t="s">
        <v>25</v>
      </c>
      <c r="B155" s="368" t="s">
        <v>453</v>
      </c>
      <c r="C155" s="415">
        <f>+C128+C154</f>
        <v>0</v>
      </c>
    </row>
    <row r="156" spans="1:3" ht="15" customHeight="1" thickBot="1" x14ac:dyDescent="0.25">
      <c r="A156" s="376"/>
      <c r="B156" s="377"/>
      <c r="C156" s="378"/>
    </row>
    <row r="157" spans="1:3" ht="14.25" customHeight="1" thickBot="1" x14ac:dyDescent="0.25">
      <c r="A157" s="229" t="s">
        <v>500</v>
      </c>
      <c r="B157" s="230"/>
      <c r="C157" s="109">
        <v>0</v>
      </c>
    </row>
    <row r="158" spans="1:3" ht="13.5" thickBot="1" x14ac:dyDescent="0.25">
      <c r="A158" s="229" t="s">
        <v>185</v>
      </c>
      <c r="B158" s="230"/>
      <c r="C158" s="109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DF6DB-F794-4B2C-A172-A8CFE83FE1C7}">
  <sheetPr>
    <tabColor rgb="FF92D050"/>
  </sheetPr>
  <dimension ref="A1:C61"/>
  <sheetViews>
    <sheetView zoomScale="130" zoomScaleNormal="130" workbookViewId="0">
      <selection activeCell="B2" sqref="B2"/>
    </sheetView>
  </sheetViews>
  <sheetFormatPr defaultRowHeight="12.75" x14ac:dyDescent="0.2"/>
  <cols>
    <col min="1" max="1" width="13.83203125" style="227" customWidth="1"/>
    <col min="2" max="2" width="79.1640625" style="228" customWidth="1"/>
    <col min="3" max="3" width="25" style="228" customWidth="1"/>
    <col min="4" max="16384" width="9.33203125" style="228"/>
  </cols>
  <sheetData>
    <row r="1" spans="1:3" s="207" customFormat="1" ht="21" customHeight="1" thickBot="1" x14ac:dyDescent="0.25">
      <c r="A1" s="206"/>
      <c r="B1" s="208"/>
      <c r="C1" s="551" t="str">
        <f>+CONCATENATE("9.2. melléklet a ……/",LEFT(ÖSSZEFÜGGÉSEK!A5,4),". (….) önkormányzati rendelethez")</f>
        <v>9.2. melléklet a ……/2018. (….) önkormányzati rendelethez</v>
      </c>
    </row>
    <row r="2" spans="1:3" s="444" customFormat="1" ht="25.5" customHeight="1" x14ac:dyDescent="0.2">
      <c r="A2" s="395" t="s">
        <v>183</v>
      </c>
      <c r="B2" s="342" t="s">
        <v>600</v>
      </c>
      <c r="C2" s="356" t="s">
        <v>55</v>
      </c>
    </row>
    <row r="3" spans="1:3" s="444" customFormat="1" ht="24.75" thickBot="1" x14ac:dyDescent="0.25">
      <c r="A3" s="438" t="s">
        <v>182</v>
      </c>
      <c r="B3" s="343" t="s">
        <v>379</v>
      </c>
      <c r="C3" s="357"/>
    </row>
    <row r="4" spans="1:3" s="445" customFormat="1" ht="15.95" customHeight="1" thickBot="1" x14ac:dyDescent="0.3">
      <c r="A4" s="210"/>
      <c r="B4" s="210"/>
      <c r="C4" s="211" t="str">
        <f>'9.1.3. sz. mell'!C4</f>
        <v>Forintban!</v>
      </c>
    </row>
    <row r="5" spans="1:3" ht="13.5" thickBot="1" x14ac:dyDescent="0.25">
      <c r="A5" s="396" t="s">
        <v>184</v>
      </c>
      <c r="B5" s="212" t="s">
        <v>545</v>
      </c>
      <c r="C5" s="213" t="s">
        <v>51</v>
      </c>
    </row>
    <row r="6" spans="1:3" s="446" customFormat="1" ht="12.95" customHeight="1" thickBot="1" x14ac:dyDescent="0.25">
      <c r="A6" s="181"/>
      <c r="B6" s="182" t="s">
        <v>474</v>
      </c>
      <c r="C6" s="183" t="s">
        <v>475</v>
      </c>
    </row>
    <row r="7" spans="1:3" s="446" customFormat="1" ht="15.95" customHeight="1" thickBot="1" x14ac:dyDescent="0.25">
      <c r="A7" s="214"/>
      <c r="B7" s="215" t="s">
        <v>52</v>
      </c>
      <c r="C7" s="216"/>
    </row>
    <row r="8" spans="1:3" s="358" customFormat="1" ht="12" customHeight="1" thickBot="1" x14ac:dyDescent="0.25">
      <c r="A8" s="181" t="s">
        <v>15</v>
      </c>
      <c r="B8" s="217" t="s">
        <v>501</v>
      </c>
      <c r="C8" s="301">
        <f>SUM(C9:C19)</f>
        <v>0</v>
      </c>
    </row>
    <row r="9" spans="1:3" s="358" customFormat="1" ht="12" customHeight="1" x14ac:dyDescent="0.2">
      <c r="A9" s="439" t="s">
        <v>92</v>
      </c>
      <c r="B9" s="10" t="s">
        <v>257</v>
      </c>
      <c r="C9" s="347"/>
    </row>
    <row r="10" spans="1:3" s="358" customFormat="1" ht="12" customHeight="1" x14ac:dyDescent="0.2">
      <c r="A10" s="440" t="s">
        <v>93</v>
      </c>
      <c r="B10" s="8" t="s">
        <v>258</v>
      </c>
      <c r="C10" s="299"/>
    </row>
    <row r="11" spans="1:3" s="358" customFormat="1" ht="12" customHeight="1" x14ac:dyDescent="0.2">
      <c r="A11" s="440" t="s">
        <v>94</v>
      </c>
      <c r="B11" s="8" t="s">
        <v>259</v>
      </c>
      <c r="C11" s="299"/>
    </row>
    <row r="12" spans="1:3" s="358" customFormat="1" ht="12" customHeight="1" x14ac:dyDescent="0.2">
      <c r="A12" s="440" t="s">
        <v>95</v>
      </c>
      <c r="B12" s="8" t="s">
        <v>260</v>
      </c>
      <c r="C12" s="299"/>
    </row>
    <row r="13" spans="1:3" s="358" customFormat="1" ht="12" customHeight="1" x14ac:dyDescent="0.2">
      <c r="A13" s="440" t="s">
        <v>136</v>
      </c>
      <c r="B13" s="8" t="s">
        <v>261</v>
      </c>
      <c r="C13" s="299"/>
    </row>
    <row r="14" spans="1:3" s="358" customFormat="1" ht="12" customHeight="1" x14ac:dyDescent="0.2">
      <c r="A14" s="440" t="s">
        <v>96</v>
      </c>
      <c r="B14" s="8" t="s">
        <v>380</v>
      </c>
      <c r="C14" s="299"/>
    </row>
    <row r="15" spans="1:3" s="358" customFormat="1" ht="12" customHeight="1" x14ac:dyDescent="0.2">
      <c r="A15" s="440" t="s">
        <v>97</v>
      </c>
      <c r="B15" s="7" t="s">
        <v>381</v>
      </c>
      <c r="C15" s="299"/>
    </row>
    <row r="16" spans="1:3" s="358" customFormat="1" ht="12" customHeight="1" x14ac:dyDescent="0.2">
      <c r="A16" s="440" t="s">
        <v>107</v>
      </c>
      <c r="B16" s="8" t="s">
        <v>264</v>
      </c>
      <c r="C16" s="348"/>
    </row>
    <row r="17" spans="1:3" s="447" customFormat="1" ht="12" customHeight="1" x14ac:dyDescent="0.2">
      <c r="A17" s="440" t="s">
        <v>108</v>
      </c>
      <c r="B17" s="8" t="s">
        <v>265</v>
      </c>
      <c r="C17" s="299"/>
    </row>
    <row r="18" spans="1:3" s="447" customFormat="1" ht="12" customHeight="1" x14ac:dyDescent="0.2">
      <c r="A18" s="440" t="s">
        <v>109</v>
      </c>
      <c r="B18" s="8" t="s">
        <v>417</v>
      </c>
      <c r="C18" s="300"/>
    </row>
    <row r="19" spans="1:3" s="447" customFormat="1" ht="12" customHeight="1" thickBot="1" x14ac:dyDescent="0.25">
      <c r="A19" s="440" t="s">
        <v>110</v>
      </c>
      <c r="B19" s="7" t="s">
        <v>266</v>
      </c>
      <c r="C19" s="300"/>
    </row>
    <row r="20" spans="1:3" s="358" customFormat="1" ht="12" customHeight="1" thickBot="1" x14ac:dyDescent="0.25">
      <c r="A20" s="181" t="s">
        <v>16</v>
      </c>
      <c r="B20" s="217" t="s">
        <v>382</v>
      </c>
      <c r="C20" s="301">
        <f>SUM(C21:C23)</f>
        <v>0</v>
      </c>
    </row>
    <row r="21" spans="1:3" s="447" customFormat="1" ht="12" customHeight="1" x14ac:dyDescent="0.2">
      <c r="A21" s="440" t="s">
        <v>98</v>
      </c>
      <c r="B21" s="9" t="s">
        <v>238</v>
      </c>
      <c r="C21" s="299"/>
    </row>
    <row r="22" spans="1:3" s="447" customFormat="1" ht="12" customHeight="1" x14ac:dyDescent="0.2">
      <c r="A22" s="440" t="s">
        <v>99</v>
      </c>
      <c r="B22" s="8" t="s">
        <v>383</v>
      </c>
      <c r="C22" s="299"/>
    </row>
    <row r="23" spans="1:3" s="447" customFormat="1" ht="12" customHeight="1" x14ac:dyDescent="0.2">
      <c r="A23" s="440" t="s">
        <v>100</v>
      </c>
      <c r="B23" s="8" t="s">
        <v>384</v>
      </c>
      <c r="C23" s="299"/>
    </row>
    <row r="24" spans="1:3" s="447" customFormat="1" ht="12" customHeight="1" thickBot="1" x14ac:dyDescent="0.25">
      <c r="A24" s="440" t="s">
        <v>101</v>
      </c>
      <c r="B24" s="8" t="s">
        <v>502</v>
      </c>
      <c r="C24" s="299"/>
    </row>
    <row r="25" spans="1:3" s="447" customFormat="1" ht="12" customHeight="1" thickBot="1" x14ac:dyDescent="0.25">
      <c r="A25" s="186" t="s">
        <v>17</v>
      </c>
      <c r="B25" s="111" t="s">
        <v>153</v>
      </c>
      <c r="C25" s="328">
        <v>20000</v>
      </c>
    </row>
    <row r="26" spans="1:3" s="447" customFormat="1" ht="12" customHeight="1" thickBot="1" x14ac:dyDescent="0.25">
      <c r="A26" s="186" t="s">
        <v>18</v>
      </c>
      <c r="B26" s="111" t="s">
        <v>503</v>
      </c>
      <c r="C26" s="301">
        <f>+C27+C28+C29</f>
        <v>0</v>
      </c>
    </row>
    <row r="27" spans="1:3" s="447" customFormat="1" ht="12" customHeight="1" x14ac:dyDescent="0.2">
      <c r="A27" s="441" t="s">
        <v>248</v>
      </c>
      <c r="B27" s="442" t="s">
        <v>243</v>
      </c>
      <c r="C27" s="71"/>
    </row>
    <row r="28" spans="1:3" s="447" customFormat="1" ht="12" customHeight="1" x14ac:dyDescent="0.2">
      <c r="A28" s="441" t="s">
        <v>249</v>
      </c>
      <c r="B28" s="442" t="s">
        <v>383</v>
      </c>
      <c r="C28" s="299"/>
    </row>
    <row r="29" spans="1:3" s="447" customFormat="1" ht="12" customHeight="1" x14ac:dyDescent="0.2">
      <c r="A29" s="441" t="s">
        <v>250</v>
      </c>
      <c r="B29" s="443" t="s">
        <v>386</v>
      </c>
      <c r="C29" s="299"/>
    </row>
    <row r="30" spans="1:3" s="447" customFormat="1" ht="12" customHeight="1" thickBot="1" x14ac:dyDescent="0.25">
      <c r="A30" s="440" t="s">
        <v>251</v>
      </c>
      <c r="B30" s="125" t="s">
        <v>504</v>
      </c>
      <c r="C30" s="74"/>
    </row>
    <row r="31" spans="1:3" s="447" customFormat="1" ht="12" customHeight="1" thickBot="1" x14ac:dyDescent="0.25">
      <c r="A31" s="186" t="s">
        <v>19</v>
      </c>
      <c r="B31" s="111" t="s">
        <v>387</v>
      </c>
      <c r="C31" s="301">
        <f>+C32+C33+C34</f>
        <v>0</v>
      </c>
    </row>
    <row r="32" spans="1:3" s="447" customFormat="1" ht="12" customHeight="1" x14ac:dyDescent="0.2">
      <c r="A32" s="441" t="s">
        <v>85</v>
      </c>
      <c r="B32" s="442" t="s">
        <v>271</v>
      </c>
      <c r="C32" s="71"/>
    </row>
    <row r="33" spans="1:3" s="447" customFormat="1" ht="12" customHeight="1" x14ac:dyDescent="0.2">
      <c r="A33" s="441" t="s">
        <v>86</v>
      </c>
      <c r="B33" s="443" t="s">
        <v>272</v>
      </c>
      <c r="C33" s="302"/>
    </row>
    <row r="34" spans="1:3" s="447" customFormat="1" ht="12" customHeight="1" thickBot="1" x14ac:dyDescent="0.25">
      <c r="A34" s="440" t="s">
        <v>87</v>
      </c>
      <c r="B34" s="125" t="s">
        <v>273</v>
      </c>
      <c r="C34" s="74"/>
    </row>
    <row r="35" spans="1:3" s="358" customFormat="1" ht="12" customHeight="1" thickBot="1" x14ac:dyDescent="0.25">
      <c r="A35" s="186" t="s">
        <v>20</v>
      </c>
      <c r="B35" s="111" t="s">
        <v>356</v>
      </c>
      <c r="C35" s="328"/>
    </row>
    <row r="36" spans="1:3" s="358" customFormat="1" ht="12" customHeight="1" thickBot="1" x14ac:dyDescent="0.25">
      <c r="A36" s="186" t="s">
        <v>21</v>
      </c>
      <c r="B36" s="111" t="s">
        <v>388</v>
      </c>
      <c r="C36" s="349"/>
    </row>
    <row r="37" spans="1:3" s="358" customFormat="1" ht="12" customHeight="1" thickBot="1" x14ac:dyDescent="0.25">
      <c r="A37" s="181" t="s">
        <v>22</v>
      </c>
      <c r="B37" s="111" t="s">
        <v>389</v>
      </c>
      <c r="C37" s="350">
        <f>+C8+C20+C25+C26+C31+C35+C36</f>
        <v>20000</v>
      </c>
    </row>
    <row r="38" spans="1:3" s="358" customFormat="1" ht="12" customHeight="1" thickBot="1" x14ac:dyDescent="0.25">
      <c r="A38" s="218" t="s">
        <v>23</v>
      </c>
      <c r="B38" s="111" t="s">
        <v>390</v>
      </c>
      <c r="C38" s="350">
        <f>+C39+C40+C41</f>
        <v>58915793</v>
      </c>
    </row>
    <row r="39" spans="1:3" s="358" customFormat="1" ht="12" customHeight="1" x14ac:dyDescent="0.2">
      <c r="A39" s="441" t="s">
        <v>391</v>
      </c>
      <c r="B39" s="442" t="s">
        <v>216</v>
      </c>
      <c r="C39" s="71">
        <v>517641</v>
      </c>
    </row>
    <row r="40" spans="1:3" s="358" customFormat="1" ht="12" customHeight="1" x14ac:dyDescent="0.2">
      <c r="A40" s="441" t="s">
        <v>392</v>
      </c>
      <c r="B40" s="443" t="s">
        <v>2</v>
      </c>
      <c r="C40" s="302"/>
    </row>
    <row r="41" spans="1:3" s="447" customFormat="1" ht="12" customHeight="1" thickBot="1" x14ac:dyDescent="0.25">
      <c r="A41" s="440" t="s">
        <v>393</v>
      </c>
      <c r="B41" s="125" t="s">
        <v>394</v>
      </c>
      <c r="C41" s="74">
        <v>58398152</v>
      </c>
    </row>
    <row r="42" spans="1:3" s="447" customFormat="1" ht="15" customHeight="1" thickBot="1" x14ac:dyDescent="0.25">
      <c r="A42" s="218" t="s">
        <v>24</v>
      </c>
      <c r="B42" s="219" t="s">
        <v>395</v>
      </c>
      <c r="C42" s="353">
        <f>+C37+C38</f>
        <v>58935793</v>
      </c>
    </row>
    <row r="43" spans="1:3" s="447" customFormat="1" ht="15" customHeight="1" x14ac:dyDescent="0.2">
      <c r="A43" s="220"/>
      <c r="B43" s="221"/>
      <c r="C43" s="351"/>
    </row>
    <row r="44" spans="1:3" ht="13.5" thickBot="1" x14ac:dyDescent="0.25">
      <c r="A44" s="222"/>
      <c r="B44" s="223"/>
      <c r="C44" s="352"/>
    </row>
    <row r="45" spans="1:3" s="446" customFormat="1" ht="16.5" customHeight="1" thickBot="1" x14ac:dyDescent="0.25">
      <c r="A45" s="224"/>
      <c r="B45" s="225" t="s">
        <v>53</v>
      </c>
      <c r="C45" s="353"/>
    </row>
    <row r="46" spans="1:3" s="448" customFormat="1" ht="12" customHeight="1" thickBot="1" x14ac:dyDescent="0.25">
      <c r="A46" s="186" t="s">
        <v>15</v>
      </c>
      <c r="B46" s="111" t="s">
        <v>396</v>
      </c>
      <c r="C46" s="301">
        <f>SUM(C47:C51)</f>
        <v>57665793</v>
      </c>
    </row>
    <row r="47" spans="1:3" ht="12" customHeight="1" x14ac:dyDescent="0.2">
      <c r="A47" s="440" t="s">
        <v>92</v>
      </c>
      <c r="B47" s="9" t="s">
        <v>46</v>
      </c>
      <c r="C47" s="71">
        <v>35658288</v>
      </c>
    </row>
    <row r="48" spans="1:3" ht="12" customHeight="1" x14ac:dyDescent="0.2">
      <c r="A48" s="440" t="s">
        <v>93</v>
      </c>
      <c r="B48" s="8" t="s">
        <v>162</v>
      </c>
      <c r="C48" s="73">
        <v>7697805</v>
      </c>
    </row>
    <row r="49" spans="1:3" ht="12" customHeight="1" x14ac:dyDescent="0.2">
      <c r="A49" s="440" t="s">
        <v>94</v>
      </c>
      <c r="B49" s="8" t="s">
        <v>128</v>
      </c>
      <c r="C49" s="73">
        <v>14309700</v>
      </c>
    </row>
    <row r="50" spans="1:3" ht="12" customHeight="1" x14ac:dyDescent="0.2">
      <c r="A50" s="440" t="s">
        <v>95</v>
      </c>
      <c r="B50" s="8" t="s">
        <v>163</v>
      </c>
      <c r="C50" s="73"/>
    </row>
    <row r="51" spans="1:3" ht="12" customHeight="1" thickBot="1" x14ac:dyDescent="0.25">
      <c r="A51" s="440" t="s">
        <v>136</v>
      </c>
      <c r="B51" s="8" t="s">
        <v>164</v>
      </c>
      <c r="C51" s="73"/>
    </row>
    <row r="52" spans="1:3" ht="12" customHeight="1" thickBot="1" x14ac:dyDescent="0.25">
      <c r="A52" s="186" t="s">
        <v>16</v>
      </c>
      <c r="B52" s="111" t="s">
        <v>397</v>
      </c>
      <c r="C52" s="301">
        <f>SUM(C53:C55)</f>
        <v>1270000</v>
      </c>
    </row>
    <row r="53" spans="1:3" s="448" customFormat="1" ht="12" customHeight="1" x14ac:dyDescent="0.2">
      <c r="A53" s="440" t="s">
        <v>98</v>
      </c>
      <c r="B53" s="9" t="s">
        <v>209</v>
      </c>
      <c r="C53" s="71">
        <v>1270000</v>
      </c>
    </row>
    <row r="54" spans="1:3" ht="12" customHeight="1" x14ac:dyDescent="0.2">
      <c r="A54" s="440" t="s">
        <v>99</v>
      </c>
      <c r="B54" s="8" t="s">
        <v>166</v>
      </c>
      <c r="C54" s="73"/>
    </row>
    <row r="55" spans="1:3" ht="12" customHeight="1" x14ac:dyDescent="0.2">
      <c r="A55" s="440" t="s">
        <v>100</v>
      </c>
      <c r="B55" s="8" t="s">
        <v>54</v>
      </c>
      <c r="C55" s="73"/>
    </row>
    <row r="56" spans="1:3" ht="12" customHeight="1" thickBot="1" x14ac:dyDescent="0.25">
      <c r="A56" s="440" t="s">
        <v>101</v>
      </c>
      <c r="B56" s="8" t="s">
        <v>505</v>
      </c>
      <c r="C56" s="73"/>
    </row>
    <row r="57" spans="1:3" ht="12" customHeight="1" thickBot="1" x14ac:dyDescent="0.25">
      <c r="A57" s="186" t="s">
        <v>17</v>
      </c>
      <c r="B57" s="111" t="s">
        <v>10</v>
      </c>
      <c r="C57" s="328"/>
    </row>
    <row r="58" spans="1:3" ht="15" customHeight="1" thickBot="1" x14ac:dyDescent="0.25">
      <c r="A58" s="186" t="s">
        <v>18</v>
      </c>
      <c r="B58" s="226" t="s">
        <v>511</v>
      </c>
      <c r="C58" s="354">
        <f>+C46+C52+C57</f>
        <v>58935793</v>
      </c>
    </row>
    <row r="59" spans="1:3" ht="13.5" thickBot="1" x14ac:dyDescent="0.25">
      <c r="C59" s="355"/>
    </row>
    <row r="60" spans="1:3" ht="15" customHeight="1" thickBot="1" x14ac:dyDescent="0.25">
      <c r="A60" s="229" t="s">
        <v>500</v>
      </c>
      <c r="B60" s="230"/>
      <c r="C60" s="109">
        <v>7</v>
      </c>
    </row>
    <row r="61" spans="1:3" ht="14.25" customHeight="1" thickBot="1" x14ac:dyDescent="0.25">
      <c r="A61" s="229" t="s">
        <v>185</v>
      </c>
      <c r="B61" s="230"/>
      <c r="C61" s="109">
        <v>0</v>
      </c>
    </row>
  </sheetData>
  <sheetProtection formatCells="0"/>
  <phoneticPr fontId="29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3654A-5D72-47B2-AAED-1C2F9E7D7B9C}">
  <sheetPr>
    <tabColor rgb="FF92D050"/>
  </sheetPr>
  <dimension ref="A1:C61"/>
  <sheetViews>
    <sheetView zoomScale="130" zoomScaleNormal="130" workbookViewId="0">
      <selection activeCell="B2" sqref="B2"/>
    </sheetView>
  </sheetViews>
  <sheetFormatPr defaultRowHeight="12.75" x14ac:dyDescent="0.2"/>
  <cols>
    <col min="1" max="1" width="13.83203125" style="227" customWidth="1"/>
    <col min="2" max="2" width="79.1640625" style="228" customWidth="1"/>
    <col min="3" max="3" width="25" style="228" customWidth="1"/>
    <col min="4" max="16384" width="9.33203125" style="228"/>
  </cols>
  <sheetData>
    <row r="1" spans="1:3" s="207" customFormat="1" ht="21" customHeight="1" thickBot="1" x14ac:dyDescent="0.25">
      <c r="A1" s="206"/>
      <c r="B1" s="208"/>
      <c r="C1" s="551" t="str">
        <f>+CONCATENATE("9.2.1. melléklet a ……/",LEFT(ÖSSZEFÜGGÉSEK!A5,4),". (….) önkormányzati rendelethez")</f>
        <v>9.2.1. melléklet a ……/2018. (….) önkormányzati rendelethez</v>
      </c>
    </row>
    <row r="2" spans="1:3" s="444" customFormat="1" ht="25.5" customHeight="1" x14ac:dyDescent="0.2">
      <c r="A2" s="395" t="s">
        <v>183</v>
      </c>
      <c r="B2" s="342" t="s">
        <v>600</v>
      </c>
      <c r="C2" s="356" t="s">
        <v>55</v>
      </c>
    </row>
    <row r="3" spans="1:3" s="444" customFormat="1" ht="24.75" thickBot="1" x14ac:dyDescent="0.25">
      <c r="A3" s="438" t="s">
        <v>182</v>
      </c>
      <c r="B3" s="343" t="s">
        <v>398</v>
      </c>
      <c r="C3" s="357" t="s">
        <v>50</v>
      </c>
    </row>
    <row r="4" spans="1:3" s="445" customFormat="1" ht="15.95" customHeight="1" thickBot="1" x14ac:dyDescent="0.3">
      <c r="A4" s="210"/>
      <c r="B4" s="210"/>
      <c r="C4" s="211" t="str">
        <f>'9.2. sz. mell'!C4</f>
        <v>Forintban!</v>
      </c>
    </row>
    <row r="5" spans="1:3" ht="13.5" thickBot="1" x14ac:dyDescent="0.25">
      <c r="A5" s="396" t="s">
        <v>184</v>
      </c>
      <c r="B5" s="212" t="s">
        <v>545</v>
      </c>
      <c r="C5" s="213" t="s">
        <v>51</v>
      </c>
    </row>
    <row r="6" spans="1:3" s="446" customFormat="1" ht="12.95" customHeight="1" thickBot="1" x14ac:dyDescent="0.25">
      <c r="A6" s="181"/>
      <c r="B6" s="182" t="s">
        <v>474</v>
      </c>
      <c r="C6" s="183" t="s">
        <v>475</v>
      </c>
    </row>
    <row r="7" spans="1:3" s="446" customFormat="1" ht="15.95" customHeight="1" thickBot="1" x14ac:dyDescent="0.25">
      <c r="A7" s="214"/>
      <c r="B7" s="215" t="s">
        <v>52</v>
      </c>
      <c r="C7" s="216"/>
    </row>
    <row r="8" spans="1:3" s="358" customFormat="1" ht="12" customHeight="1" thickBot="1" x14ac:dyDescent="0.25">
      <c r="A8" s="181" t="s">
        <v>15</v>
      </c>
      <c r="B8" s="217" t="s">
        <v>501</v>
      </c>
      <c r="C8" s="301">
        <f>SUM(C9:C19)</f>
        <v>0</v>
      </c>
    </row>
    <row r="9" spans="1:3" s="358" customFormat="1" ht="12" customHeight="1" x14ac:dyDescent="0.2">
      <c r="A9" s="439" t="s">
        <v>92</v>
      </c>
      <c r="B9" s="10" t="s">
        <v>257</v>
      </c>
      <c r="C9" s="347"/>
    </row>
    <row r="10" spans="1:3" s="358" customFormat="1" ht="12" customHeight="1" x14ac:dyDescent="0.2">
      <c r="A10" s="440" t="s">
        <v>93</v>
      </c>
      <c r="B10" s="8" t="s">
        <v>258</v>
      </c>
      <c r="C10" s="299"/>
    </row>
    <row r="11" spans="1:3" s="358" customFormat="1" ht="12" customHeight="1" x14ac:dyDescent="0.2">
      <c r="A11" s="440" t="s">
        <v>94</v>
      </c>
      <c r="B11" s="8" t="s">
        <v>259</v>
      </c>
      <c r="C11" s="299"/>
    </row>
    <row r="12" spans="1:3" s="358" customFormat="1" ht="12" customHeight="1" x14ac:dyDescent="0.2">
      <c r="A12" s="440" t="s">
        <v>95</v>
      </c>
      <c r="B12" s="8" t="s">
        <v>260</v>
      </c>
      <c r="C12" s="299"/>
    </row>
    <row r="13" spans="1:3" s="358" customFormat="1" ht="12" customHeight="1" x14ac:dyDescent="0.2">
      <c r="A13" s="440" t="s">
        <v>136</v>
      </c>
      <c r="B13" s="8" t="s">
        <v>261</v>
      </c>
      <c r="C13" s="299"/>
    </row>
    <row r="14" spans="1:3" s="358" customFormat="1" ht="12" customHeight="1" x14ac:dyDescent="0.2">
      <c r="A14" s="440" t="s">
        <v>96</v>
      </c>
      <c r="B14" s="8" t="s">
        <v>380</v>
      </c>
      <c r="C14" s="299"/>
    </row>
    <row r="15" spans="1:3" s="358" customFormat="1" ht="12" customHeight="1" x14ac:dyDescent="0.2">
      <c r="A15" s="440" t="s">
        <v>97</v>
      </c>
      <c r="B15" s="7" t="s">
        <v>381</v>
      </c>
      <c r="C15" s="299"/>
    </row>
    <row r="16" spans="1:3" s="358" customFormat="1" ht="12" customHeight="1" x14ac:dyDescent="0.2">
      <c r="A16" s="440" t="s">
        <v>107</v>
      </c>
      <c r="B16" s="8" t="s">
        <v>264</v>
      </c>
      <c r="C16" s="348"/>
    </row>
    <row r="17" spans="1:3" s="447" customFormat="1" ht="12" customHeight="1" x14ac:dyDescent="0.2">
      <c r="A17" s="440" t="s">
        <v>108</v>
      </c>
      <c r="B17" s="8" t="s">
        <v>265</v>
      </c>
      <c r="C17" s="299"/>
    </row>
    <row r="18" spans="1:3" s="447" customFormat="1" ht="12" customHeight="1" x14ac:dyDescent="0.2">
      <c r="A18" s="440" t="s">
        <v>109</v>
      </c>
      <c r="B18" s="8" t="s">
        <v>417</v>
      </c>
      <c r="C18" s="300"/>
    </row>
    <row r="19" spans="1:3" s="447" customFormat="1" ht="12" customHeight="1" thickBot="1" x14ac:dyDescent="0.25">
      <c r="A19" s="440" t="s">
        <v>110</v>
      </c>
      <c r="B19" s="7" t="s">
        <v>266</v>
      </c>
      <c r="C19" s="300"/>
    </row>
    <row r="20" spans="1:3" s="358" customFormat="1" ht="12" customHeight="1" thickBot="1" x14ac:dyDescent="0.25">
      <c r="A20" s="181" t="s">
        <v>16</v>
      </c>
      <c r="B20" s="217" t="s">
        <v>382</v>
      </c>
      <c r="C20" s="301">
        <f>SUM(C21:C23)</f>
        <v>0</v>
      </c>
    </row>
    <row r="21" spans="1:3" s="447" customFormat="1" ht="12" customHeight="1" x14ac:dyDescent="0.2">
      <c r="A21" s="440" t="s">
        <v>98</v>
      </c>
      <c r="B21" s="9" t="s">
        <v>238</v>
      </c>
      <c r="C21" s="299"/>
    </row>
    <row r="22" spans="1:3" s="447" customFormat="1" ht="12" customHeight="1" x14ac:dyDescent="0.2">
      <c r="A22" s="440" t="s">
        <v>99</v>
      </c>
      <c r="B22" s="8" t="s">
        <v>383</v>
      </c>
      <c r="C22" s="299"/>
    </row>
    <row r="23" spans="1:3" s="447" customFormat="1" ht="12" customHeight="1" x14ac:dyDescent="0.2">
      <c r="A23" s="440" t="s">
        <v>100</v>
      </c>
      <c r="B23" s="8" t="s">
        <v>384</v>
      </c>
      <c r="C23" s="299"/>
    </row>
    <row r="24" spans="1:3" s="447" customFormat="1" ht="12" customHeight="1" thickBot="1" x14ac:dyDescent="0.25">
      <c r="A24" s="440" t="s">
        <v>101</v>
      </c>
      <c r="B24" s="8" t="s">
        <v>502</v>
      </c>
      <c r="C24" s="299"/>
    </row>
    <row r="25" spans="1:3" s="447" customFormat="1" ht="12" customHeight="1" thickBot="1" x14ac:dyDescent="0.25">
      <c r="A25" s="186" t="s">
        <v>17</v>
      </c>
      <c r="B25" s="111" t="s">
        <v>153</v>
      </c>
      <c r="C25" s="328">
        <v>20000</v>
      </c>
    </row>
    <row r="26" spans="1:3" s="447" customFormat="1" ht="12" customHeight="1" thickBot="1" x14ac:dyDescent="0.25">
      <c r="A26" s="186" t="s">
        <v>18</v>
      </c>
      <c r="B26" s="111" t="s">
        <v>503</v>
      </c>
      <c r="C26" s="301">
        <f>+C27+C28+C29</f>
        <v>0</v>
      </c>
    </row>
    <row r="27" spans="1:3" s="447" customFormat="1" ht="12" customHeight="1" x14ac:dyDescent="0.2">
      <c r="A27" s="441" t="s">
        <v>248</v>
      </c>
      <c r="B27" s="442" t="s">
        <v>243</v>
      </c>
      <c r="C27" s="71"/>
    </row>
    <row r="28" spans="1:3" s="447" customFormat="1" ht="12" customHeight="1" x14ac:dyDescent="0.2">
      <c r="A28" s="441" t="s">
        <v>249</v>
      </c>
      <c r="B28" s="442" t="s">
        <v>383</v>
      </c>
      <c r="C28" s="299"/>
    </row>
    <row r="29" spans="1:3" s="447" customFormat="1" ht="12" customHeight="1" x14ac:dyDescent="0.2">
      <c r="A29" s="441" t="s">
        <v>250</v>
      </c>
      <c r="B29" s="443" t="s">
        <v>386</v>
      </c>
      <c r="C29" s="299"/>
    </row>
    <row r="30" spans="1:3" s="447" customFormat="1" ht="12" customHeight="1" thickBot="1" x14ac:dyDescent="0.25">
      <c r="A30" s="440" t="s">
        <v>251</v>
      </c>
      <c r="B30" s="125" t="s">
        <v>504</v>
      </c>
      <c r="C30" s="74"/>
    </row>
    <row r="31" spans="1:3" s="447" customFormat="1" ht="12" customHeight="1" thickBot="1" x14ac:dyDescent="0.25">
      <c r="A31" s="186" t="s">
        <v>19</v>
      </c>
      <c r="B31" s="111" t="s">
        <v>387</v>
      </c>
      <c r="C31" s="301">
        <f>+C32+C33+C34</f>
        <v>0</v>
      </c>
    </row>
    <row r="32" spans="1:3" s="447" customFormat="1" ht="12" customHeight="1" x14ac:dyDescent="0.2">
      <c r="A32" s="441" t="s">
        <v>85</v>
      </c>
      <c r="B32" s="442" t="s">
        <v>271</v>
      </c>
      <c r="C32" s="71"/>
    </row>
    <row r="33" spans="1:3" s="447" customFormat="1" ht="12" customHeight="1" x14ac:dyDescent="0.2">
      <c r="A33" s="441" t="s">
        <v>86</v>
      </c>
      <c r="B33" s="443" t="s">
        <v>272</v>
      </c>
      <c r="C33" s="302"/>
    </row>
    <row r="34" spans="1:3" s="447" customFormat="1" ht="12" customHeight="1" thickBot="1" x14ac:dyDescent="0.25">
      <c r="A34" s="440" t="s">
        <v>87</v>
      </c>
      <c r="B34" s="125" t="s">
        <v>273</v>
      </c>
      <c r="C34" s="74"/>
    </row>
    <row r="35" spans="1:3" s="358" customFormat="1" ht="12" customHeight="1" thickBot="1" x14ac:dyDescent="0.25">
      <c r="A35" s="186" t="s">
        <v>20</v>
      </c>
      <c r="B35" s="111" t="s">
        <v>356</v>
      </c>
      <c r="C35" s="328"/>
    </row>
    <row r="36" spans="1:3" s="358" customFormat="1" ht="12" customHeight="1" thickBot="1" x14ac:dyDescent="0.25">
      <c r="A36" s="186" t="s">
        <v>21</v>
      </c>
      <c r="B36" s="111" t="s">
        <v>388</v>
      </c>
      <c r="C36" s="349"/>
    </row>
    <row r="37" spans="1:3" s="358" customFormat="1" ht="12" customHeight="1" thickBot="1" x14ac:dyDescent="0.25">
      <c r="A37" s="181" t="s">
        <v>22</v>
      </c>
      <c r="B37" s="111" t="s">
        <v>389</v>
      </c>
      <c r="C37" s="350">
        <f>+C8+C20+C25+C26+C31+C35+C36</f>
        <v>20000</v>
      </c>
    </row>
    <row r="38" spans="1:3" s="358" customFormat="1" ht="12" customHeight="1" thickBot="1" x14ac:dyDescent="0.25">
      <c r="A38" s="218" t="s">
        <v>23</v>
      </c>
      <c r="B38" s="111" t="s">
        <v>390</v>
      </c>
      <c r="C38" s="350">
        <f>+C39+C40+C41</f>
        <v>58915793</v>
      </c>
    </row>
    <row r="39" spans="1:3" s="358" customFormat="1" ht="12" customHeight="1" x14ac:dyDescent="0.2">
      <c r="A39" s="441" t="s">
        <v>391</v>
      </c>
      <c r="B39" s="442" t="s">
        <v>216</v>
      </c>
      <c r="C39" s="71">
        <v>517641</v>
      </c>
    </row>
    <row r="40" spans="1:3" s="358" customFormat="1" ht="12" customHeight="1" x14ac:dyDescent="0.2">
      <c r="A40" s="441" t="s">
        <v>392</v>
      </c>
      <c r="B40" s="443" t="s">
        <v>2</v>
      </c>
      <c r="C40" s="302"/>
    </row>
    <row r="41" spans="1:3" s="447" customFormat="1" ht="12" customHeight="1" thickBot="1" x14ac:dyDescent="0.25">
      <c r="A41" s="440" t="s">
        <v>393</v>
      </c>
      <c r="B41" s="125" t="s">
        <v>394</v>
      </c>
      <c r="C41" s="74">
        <v>58398152</v>
      </c>
    </row>
    <row r="42" spans="1:3" s="447" customFormat="1" ht="15" customHeight="1" thickBot="1" x14ac:dyDescent="0.25">
      <c r="A42" s="218" t="s">
        <v>24</v>
      </c>
      <c r="B42" s="219" t="s">
        <v>395</v>
      </c>
      <c r="C42" s="353">
        <f>+C37+C38</f>
        <v>58935793</v>
      </c>
    </row>
    <row r="43" spans="1:3" s="447" customFormat="1" ht="15" customHeight="1" x14ac:dyDescent="0.2">
      <c r="A43" s="220"/>
      <c r="B43" s="221"/>
      <c r="C43" s="351"/>
    </row>
    <row r="44" spans="1:3" ht="13.5" thickBot="1" x14ac:dyDescent="0.25">
      <c r="A44" s="222"/>
      <c r="B44" s="223"/>
      <c r="C44" s="352"/>
    </row>
    <row r="45" spans="1:3" s="446" customFormat="1" ht="16.5" customHeight="1" thickBot="1" x14ac:dyDescent="0.25">
      <c r="A45" s="224"/>
      <c r="B45" s="225" t="s">
        <v>53</v>
      </c>
      <c r="C45" s="353"/>
    </row>
    <row r="46" spans="1:3" s="448" customFormat="1" ht="12" customHeight="1" thickBot="1" x14ac:dyDescent="0.25">
      <c r="A46" s="186" t="s">
        <v>15</v>
      </c>
      <c r="B46" s="111" t="s">
        <v>396</v>
      </c>
      <c r="C46" s="301">
        <f>SUM(C47:C51)</f>
        <v>57665793</v>
      </c>
    </row>
    <row r="47" spans="1:3" ht="12" customHeight="1" x14ac:dyDescent="0.2">
      <c r="A47" s="440" t="s">
        <v>92</v>
      </c>
      <c r="B47" s="9" t="s">
        <v>46</v>
      </c>
      <c r="C47" s="71">
        <v>35658288</v>
      </c>
    </row>
    <row r="48" spans="1:3" ht="12" customHeight="1" x14ac:dyDescent="0.2">
      <c r="A48" s="440" t="s">
        <v>93</v>
      </c>
      <c r="B48" s="8" t="s">
        <v>162</v>
      </c>
      <c r="C48" s="73">
        <v>7697805</v>
      </c>
    </row>
    <row r="49" spans="1:3" ht="12" customHeight="1" x14ac:dyDescent="0.2">
      <c r="A49" s="440" t="s">
        <v>94</v>
      </c>
      <c r="B49" s="8" t="s">
        <v>128</v>
      </c>
      <c r="C49" s="73">
        <v>14309700</v>
      </c>
    </row>
    <row r="50" spans="1:3" ht="12" customHeight="1" x14ac:dyDescent="0.2">
      <c r="A50" s="440" t="s">
        <v>95</v>
      </c>
      <c r="B50" s="8" t="s">
        <v>163</v>
      </c>
      <c r="C50" s="73"/>
    </row>
    <row r="51" spans="1:3" ht="12" customHeight="1" thickBot="1" x14ac:dyDescent="0.25">
      <c r="A51" s="440" t="s">
        <v>136</v>
      </c>
      <c r="B51" s="8" t="s">
        <v>164</v>
      </c>
      <c r="C51" s="73"/>
    </row>
    <row r="52" spans="1:3" ht="12" customHeight="1" thickBot="1" x14ac:dyDescent="0.25">
      <c r="A52" s="186" t="s">
        <v>16</v>
      </c>
      <c r="B52" s="111" t="s">
        <v>397</v>
      </c>
      <c r="C52" s="301">
        <f>SUM(C53:C55)</f>
        <v>1270000</v>
      </c>
    </row>
    <row r="53" spans="1:3" s="448" customFormat="1" ht="12" customHeight="1" x14ac:dyDescent="0.2">
      <c r="A53" s="440" t="s">
        <v>98</v>
      </c>
      <c r="B53" s="9" t="s">
        <v>209</v>
      </c>
      <c r="C53" s="71">
        <v>1270000</v>
      </c>
    </row>
    <row r="54" spans="1:3" ht="12" customHeight="1" x14ac:dyDescent="0.2">
      <c r="A54" s="440" t="s">
        <v>99</v>
      </c>
      <c r="B54" s="8" t="s">
        <v>166</v>
      </c>
      <c r="C54" s="73"/>
    </row>
    <row r="55" spans="1:3" ht="12" customHeight="1" x14ac:dyDescent="0.2">
      <c r="A55" s="440" t="s">
        <v>100</v>
      </c>
      <c r="B55" s="8" t="s">
        <v>54</v>
      </c>
      <c r="C55" s="73"/>
    </row>
    <row r="56" spans="1:3" ht="12" customHeight="1" thickBot="1" x14ac:dyDescent="0.25">
      <c r="A56" s="440" t="s">
        <v>101</v>
      </c>
      <c r="B56" s="8" t="s">
        <v>505</v>
      </c>
      <c r="C56" s="73"/>
    </row>
    <row r="57" spans="1:3" ht="15" customHeight="1" thickBot="1" x14ac:dyDescent="0.25">
      <c r="A57" s="186" t="s">
        <v>17</v>
      </c>
      <c r="B57" s="111" t="s">
        <v>10</v>
      </c>
      <c r="C57" s="328"/>
    </row>
    <row r="58" spans="1:3" ht="13.5" thickBot="1" x14ac:dyDescent="0.25">
      <c r="A58" s="186" t="s">
        <v>18</v>
      </c>
      <c r="B58" s="226" t="s">
        <v>511</v>
      </c>
      <c r="C58" s="354">
        <f>+C46+C52+C57</f>
        <v>58935793</v>
      </c>
    </row>
    <row r="59" spans="1:3" ht="15" customHeight="1" thickBot="1" x14ac:dyDescent="0.25">
      <c r="C59" s="355"/>
    </row>
    <row r="60" spans="1:3" ht="14.25" customHeight="1" thickBot="1" x14ac:dyDescent="0.25">
      <c r="A60" s="229" t="s">
        <v>500</v>
      </c>
      <c r="B60" s="230"/>
      <c r="C60" s="109">
        <v>7</v>
      </c>
    </row>
    <row r="61" spans="1:3" ht="13.5" thickBot="1" x14ac:dyDescent="0.25">
      <c r="A61" s="229" t="s">
        <v>185</v>
      </c>
      <c r="B61" s="230"/>
      <c r="C61" s="109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F1A99-3431-4C6F-ABC0-E42CB06C8E7A}">
  <sheetPr>
    <tabColor rgb="FF92D050"/>
  </sheetPr>
  <dimension ref="A1:C61"/>
  <sheetViews>
    <sheetView zoomScale="130" zoomScaleNormal="130" workbookViewId="0">
      <selection activeCell="B3" sqref="B3"/>
    </sheetView>
  </sheetViews>
  <sheetFormatPr defaultRowHeight="12.75" x14ac:dyDescent="0.2"/>
  <cols>
    <col min="1" max="1" width="13.83203125" style="227" customWidth="1"/>
    <col min="2" max="2" width="79.1640625" style="228" customWidth="1"/>
    <col min="3" max="3" width="25" style="228" customWidth="1"/>
    <col min="4" max="16384" width="9.33203125" style="228"/>
  </cols>
  <sheetData>
    <row r="1" spans="1:3" s="207" customFormat="1" ht="21" customHeight="1" thickBot="1" x14ac:dyDescent="0.25">
      <c r="A1" s="206"/>
      <c r="B1" s="208"/>
      <c r="C1" s="551" t="str">
        <f>+CONCATENATE("9.2.2. melléklet a ……/",LEFT(ÖSSZEFÜGGÉSEK!A5,4),". (….) önkormányzati rendelethez")</f>
        <v>9.2.2. melléklet a ……/2018. (….) önkormányzati rendelethez</v>
      </c>
    </row>
    <row r="2" spans="1:3" s="444" customFormat="1" ht="25.5" customHeight="1" x14ac:dyDescent="0.2">
      <c r="A2" s="395" t="s">
        <v>183</v>
      </c>
      <c r="B2" s="342" t="s">
        <v>600</v>
      </c>
      <c r="C2" s="356" t="s">
        <v>55</v>
      </c>
    </row>
    <row r="3" spans="1:3" s="444" customFormat="1" ht="24.75" thickBot="1" x14ac:dyDescent="0.25">
      <c r="A3" s="438" t="s">
        <v>182</v>
      </c>
      <c r="B3" s="343" t="s">
        <v>399</v>
      </c>
      <c r="C3" s="357" t="s">
        <v>55</v>
      </c>
    </row>
    <row r="4" spans="1:3" s="445" customFormat="1" ht="15.95" customHeight="1" thickBot="1" x14ac:dyDescent="0.3">
      <c r="A4" s="210"/>
      <c r="B4" s="210"/>
      <c r="C4" s="211" t="str">
        <f>'9.2.1. sz. mell'!C4</f>
        <v>Forintban!</v>
      </c>
    </row>
    <row r="5" spans="1:3" ht="13.5" thickBot="1" x14ac:dyDescent="0.25">
      <c r="A5" s="396" t="s">
        <v>184</v>
      </c>
      <c r="B5" s="212" t="s">
        <v>545</v>
      </c>
      <c r="C5" s="213" t="s">
        <v>51</v>
      </c>
    </row>
    <row r="6" spans="1:3" s="446" customFormat="1" ht="12.95" customHeight="1" thickBot="1" x14ac:dyDescent="0.25">
      <c r="A6" s="181"/>
      <c r="B6" s="182" t="s">
        <v>474</v>
      </c>
      <c r="C6" s="183" t="s">
        <v>475</v>
      </c>
    </row>
    <row r="7" spans="1:3" s="446" customFormat="1" ht="15.95" customHeight="1" thickBot="1" x14ac:dyDescent="0.25">
      <c r="A7" s="214"/>
      <c r="B7" s="215" t="s">
        <v>52</v>
      </c>
      <c r="C7" s="216"/>
    </row>
    <row r="8" spans="1:3" s="358" customFormat="1" ht="12" customHeight="1" thickBot="1" x14ac:dyDescent="0.25">
      <c r="A8" s="181" t="s">
        <v>15</v>
      </c>
      <c r="B8" s="217" t="s">
        <v>501</v>
      </c>
      <c r="C8" s="301">
        <f>SUM(C9:C19)</f>
        <v>0</v>
      </c>
    </row>
    <row r="9" spans="1:3" s="358" customFormat="1" ht="12" customHeight="1" x14ac:dyDescent="0.2">
      <c r="A9" s="439" t="s">
        <v>92</v>
      </c>
      <c r="B9" s="10" t="s">
        <v>257</v>
      </c>
      <c r="C9" s="347"/>
    </row>
    <row r="10" spans="1:3" s="358" customFormat="1" ht="12" customHeight="1" x14ac:dyDescent="0.2">
      <c r="A10" s="440" t="s">
        <v>93</v>
      </c>
      <c r="B10" s="8" t="s">
        <v>258</v>
      </c>
      <c r="C10" s="299"/>
    </row>
    <row r="11" spans="1:3" s="358" customFormat="1" ht="12" customHeight="1" x14ac:dyDescent="0.2">
      <c r="A11" s="440" t="s">
        <v>94</v>
      </c>
      <c r="B11" s="8" t="s">
        <v>259</v>
      </c>
      <c r="C11" s="299"/>
    </row>
    <row r="12" spans="1:3" s="358" customFormat="1" ht="12" customHeight="1" x14ac:dyDescent="0.2">
      <c r="A12" s="440" t="s">
        <v>95</v>
      </c>
      <c r="B12" s="8" t="s">
        <v>260</v>
      </c>
      <c r="C12" s="299"/>
    </row>
    <row r="13" spans="1:3" s="358" customFormat="1" ht="12" customHeight="1" x14ac:dyDescent="0.2">
      <c r="A13" s="440" t="s">
        <v>136</v>
      </c>
      <c r="B13" s="8" t="s">
        <v>261</v>
      </c>
      <c r="C13" s="299"/>
    </row>
    <row r="14" spans="1:3" s="358" customFormat="1" ht="12" customHeight="1" x14ac:dyDescent="0.2">
      <c r="A14" s="440" t="s">
        <v>96</v>
      </c>
      <c r="B14" s="8" t="s">
        <v>380</v>
      </c>
      <c r="C14" s="299"/>
    </row>
    <row r="15" spans="1:3" s="358" customFormat="1" ht="12" customHeight="1" x14ac:dyDescent="0.2">
      <c r="A15" s="440" t="s">
        <v>97</v>
      </c>
      <c r="B15" s="7" t="s">
        <v>381</v>
      </c>
      <c r="C15" s="299"/>
    </row>
    <row r="16" spans="1:3" s="358" customFormat="1" ht="12" customHeight="1" x14ac:dyDescent="0.2">
      <c r="A16" s="440" t="s">
        <v>107</v>
      </c>
      <c r="B16" s="8" t="s">
        <v>264</v>
      </c>
      <c r="C16" s="348"/>
    </row>
    <row r="17" spans="1:3" s="447" customFormat="1" ht="12" customHeight="1" x14ac:dyDescent="0.2">
      <c r="A17" s="440" t="s">
        <v>108</v>
      </c>
      <c r="B17" s="8" t="s">
        <v>265</v>
      </c>
      <c r="C17" s="299"/>
    </row>
    <row r="18" spans="1:3" s="447" customFormat="1" ht="12" customHeight="1" x14ac:dyDescent="0.2">
      <c r="A18" s="440" t="s">
        <v>109</v>
      </c>
      <c r="B18" s="8" t="s">
        <v>417</v>
      </c>
      <c r="C18" s="300"/>
    </row>
    <row r="19" spans="1:3" s="447" customFormat="1" ht="12" customHeight="1" thickBot="1" x14ac:dyDescent="0.25">
      <c r="A19" s="440" t="s">
        <v>110</v>
      </c>
      <c r="B19" s="7" t="s">
        <v>266</v>
      </c>
      <c r="C19" s="300"/>
    </row>
    <row r="20" spans="1:3" s="358" customFormat="1" ht="12" customHeight="1" thickBot="1" x14ac:dyDescent="0.25">
      <c r="A20" s="181" t="s">
        <v>16</v>
      </c>
      <c r="B20" s="217" t="s">
        <v>382</v>
      </c>
      <c r="C20" s="301">
        <f>SUM(C21:C23)</f>
        <v>0</v>
      </c>
    </row>
    <row r="21" spans="1:3" s="447" customFormat="1" ht="12" customHeight="1" x14ac:dyDescent="0.2">
      <c r="A21" s="440" t="s">
        <v>98</v>
      </c>
      <c r="B21" s="9" t="s">
        <v>238</v>
      </c>
      <c r="C21" s="299"/>
    </row>
    <row r="22" spans="1:3" s="447" customFormat="1" ht="12" customHeight="1" x14ac:dyDescent="0.2">
      <c r="A22" s="440" t="s">
        <v>99</v>
      </c>
      <c r="B22" s="8" t="s">
        <v>383</v>
      </c>
      <c r="C22" s="299"/>
    </row>
    <row r="23" spans="1:3" s="447" customFormat="1" ht="12" customHeight="1" x14ac:dyDescent="0.2">
      <c r="A23" s="440" t="s">
        <v>100</v>
      </c>
      <c r="B23" s="8" t="s">
        <v>384</v>
      </c>
      <c r="C23" s="299"/>
    </row>
    <row r="24" spans="1:3" s="447" customFormat="1" ht="12" customHeight="1" thickBot="1" x14ac:dyDescent="0.25">
      <c r="A24" s="440" t="s">
        <v>101</v>
      </c>
      <c r="B24" s="8" t="s">
        <v>502</v>
      </c>
      <c r="C24" s="299"/>
    </row>
    <row r="25" spans="1:3" s="447" customFormat="1" ht="12" customHeight="1" thickBot="1" x14ac:dyDescent="0.25">
      <c r="A25" s="186" t="s">
        <v>17</v>
      </c>
      <c r="B25" s="111" t="s">
        <v>153</v>
      </c>
      <c r="C25" s="328"/>
    </row>
    <row r="26" spans="1:3" s="447" customFormat="1" ht="12" customHeight="1" thickBot="1" x14ac:dyDescent="0.25">
      <c r="A26" s="186" t="s">
        <v>18</v>
      </c>
      <c r="B26" s="111" t="s">
        <v>503</v>
      </c>
      <c r="C26" s="301">
        <f>+C27+C28+C29</f>
        <v>0</v>
      </c>
    </row>
    <row r="27" spans="1:3" s="447" customFormat="1" ht="12" customHeight="1" x14ac:dyDescent="0.2">
      <c r="A27" s="441" t="s">
        <v>248</v>
      </c>
      <c r="B27" s="442" t="s">
        <v>243</v>
      </c>
      <c r="C27" s="71"/>
    </row>
    <row r="28" spans="1:3" s="447" customFormat="1" ht="12" customHeight="1" x14ac:dyDescent="0.2">
      <c r="A28" s="441" t="s">
        <v>249</v>
      </c>
      <c r="B28" s="442" t="s">
        <v>383</v>
      </c>
      <c r="C28" s="299"/>
    </row>
    <row r="29" spans="1:3" s="447" customFormat="1" ht="12" customHeight="1" x14ac:dyDescent="0.2">
      <c r="A29" s="441" t="s">
        <v>250</v>
      </c>
      <c r="B29" s="443" t="s">
        <v>386</v>
      </c>
      <c r="C29" s="299"/>
    </row>
    <row r="30" spans="1:3" s="447" customFormat="1" ht="12" customHeight="1" thickBot="1" x14ac:dyDescent="0.25">
      <c r="A30" s="440" t="s">
        <v>251</v>
      </c>
      <c r="B30" s="125" t="s">
        <v>504</v>
      </c>
      <c r="C30" s="74"/>
    </row>
    <row r="31" spans="1:3" s="447" customFormat="1" ht="12" customHeight="1" thickBot="1" x14ac:dyDescent="0.25">
      <c r="A31" s="186" t="s">
        <v>19</v>
      </c>
      <c r="B31" s="111" t="s">
        <v>387</v>
      </c>
      <c r="C31" s="301">
        <f>+C32+C33+C34</f>
        <v>0</v>
      </c>
    </row>
    <row r="32" spans="1:3" s="447" customFormat="1" ht="12" customHeight="1" x14ac:dyDescent="0.2">
      <c r="A32" s="441" t="s">
        <v>85</v>
      </c>
      <c r="B32" s="442" t="s">
        <v>271</v>
      </c>
      <c r="C32" s="71"/>
    </row>
    <row r="33" spans="1:3" s="447" customFormat="1" ht="12" customHeight="1" x14ac:dyDescent="0.2">
      <c r="A33" s="441" t="s">
        <v>86</v>
      </c>
      <c r="B33" s="443" t="s">
        <v>272</v>
      </c>
      <c r="C33" s="302"/>
    </row>
    <row r="34" spans="1:3" s="447" customFormat="1" ht="12" customHeight="1" thickBot="1" x14ac:dyDescent="0.25">
      <c r="A34" s="440" t="s">
        <v>87</v>
      </c>
      <c r="B34" s="125" t="s">
        <v>273</v>
      </c>
      <c r="C34" s="74"/>
    </row>
    <row r="35" spans="1:3" s="358" customFormat="1" ht="12" customHeight="1" thickBot="1" x14ac:dyDescent="0.25">
      <c r="A35" s="186" t="s">
        <v>20</v>
      </c>
      <c r="B35" s="111" t="s">
        <v>356</v>
      </c>
      <c r="C35" s="328"/>
    </row>
    <row r="36" spans="1:3" s="358" customFormat="1" ht="12" customHeight="1" thickBot="1" x14ac:dyDescent="0.25">
      <c r="A36" s="186" t="s">
        <v>21</v>
      </c>
      <c r="B36" s="111" t="s">
        <v>388</v>
      </c>
      <c r="C36" s="349"/>
    </row>
    <row r="37" spans="1:3" s="358" customFormat="1" ht="12" customHeight="1" thickBot="1" x14ac:dyDescent="0.25">
      <c r="A37" s="181" t="s">
        <v>22</v>
      </c>
      <c r="B37" s="111" t="s">
        <v>389</v>
      </c>
      <c r="C37" s="350">
        <f>+C8+C20+C25+C26+C31+C35+C36</f>
        <v>0</v>
      </c>
    </row>
    <row r="38" spans="1:3" s="358" customFormat="1" ht="12" customHeight="1" thickBot="1" x14ac:dyDescent="0.25">
      <c r="A38" s="218" t="s">
        <v>23</v>
      </c>
      <c r="B38" s="111" t="s">
        <v>390</v>
      </c>
      <c r="C38" s="350">
        <f>+C39+C40+C41</f>
        <v>0</v>
      </c>
    </row>
    <row r="39" spans="1:3" s="358" customFormat="1" ht="12" customHeight="1" x14ac:dyDescent="0.2">
      <c r="A39" s="441" t="s">
        <v>391</v>
      </c>
      <c r="B39" s="442" t="s">
        <v>216</v>
      </c>
      <c r="C39" s="71"/>
    </row>
    <row r="40" spans="1:3" s="358" customFormat="1" ht="12" customHeight="1" x14ac:dyDescent="0.2">
      <c r="A40" s="441" t="s">
        <v>392</v>
      </c>
      <c r="B40" s="443" t="s">
        <v>2</v>
      </c>
      <c r="C40" s="302"/>
    </row>
    <row r="41" spans="1:3" s="447" customFormat="1" ht="12" customHeight="1" thickBot="1" x14ac:dyDescent="0.25">
      <c r="A41" s="440" t="s">
        <v>393</v>
      </c>
      <c r="B41" s="125" t="s">
        <v>394</v>
      </c>
      <c r="C41" s="74"/>
    </row>
    <row r="42" spans="1:3" s="447" customFormat="1" ht="15" customHeight="1" thickBot="1" x14ac:dyDescent="0.25">
      <c r="A42" s="218" t="s">
        <v>24</v>
      </c>
      <c r="B42" s="219" t="s">
        <v>395</v>
      </c>
      <c r="C42" s="353">
        <f>+C37+C38</f>
        <v>0</v>
      </c>
    </row>
    <row r="43" spans="1:3" s="447" customFormat="1" ht="15" customHeight="1" x14ac:dyDescent="0.2">
      <c r="A43" s="220"/>
      <c r="B43" s="221"/>
      <c r="C43" s="351"/>
    </row>
    <row r="44" spans="1:3" ht="13.5" thickBot="1" x14ac:dyDescent="0.25">
      <c r="A44" s="222"/>
      <c r="B44" s="223"/>
      <c r="C44" s="352"/>
    </row>
    <row r="45" spans="1:3" s="446" customFormat="1" ht="16.5" customHeight="1" thickBot="1" x14ac:dyDescent="0.25">
      <c r="A45" s="224"/>
      <c r="B45" s="225" t="s">
        <v>53</v>
      </c>
      <c r="C45" s="353"/>
    </row>
    <row r="46" spans="1:3" s="448" customFormat="1" ht="12" customHeight="1" thickBot="1" x14ac:dyDescent="0.25">
      <c r="A46" s="186" t="s">
        <v>15</v>
      </c>
      <c r="B46" s="111" t="s">
        <v>396</v>
      </c>
      <c r="C46" s="301">
        <f>SUM(C47:C51)</f>
        <v>0</v>
      </c>
    </row>
    <row r="47" spans="1:3" ht="12" customHeight="1" x14ac:dyDescent="0.2">
      <c r="A47" s="440" t="s">
        <v>92</v>
      </c>
      <c r="B47" s="9" t="s">
        <v>46</v>
      </c>
      <c r="C47" s="71"/>
    </row>
    <row r="48" spans="1:3" ht="12" customHeight="1" x14ac:dyDescent="0.2">
      <c r="A48" s="440" t="s">
        <v>93</v>
      </c>
      <c r="B48" s="8" t="s">
        <v>162</v>
      </c>
      <c r="C48" s="73"/>
    </row>
    <row r="49" spans="1:3" ht="12" customHeight="1" x14ac:dyDescent="0.2">
      <c r="A49" s="440" t="s">
        <v>94</v>
      </c>
      <c r="B49" s="8" t="s">
        <v>128</v>
      </c>
      <c r="C49" s="73"/>
    </row>
    <row r="50" spans="1:3" ht="12" customHeight="1" x14ac:dyDescent="0.2">
      <c r="A50" s="440" t="s">
        <v>95</v>
      </c>
      <c r="B50" s="8" t="s">
        <v>163</v>
      </c>
      <c r="C50" s="73"/>
    </row>
    <row r="51" spans="1:3" ht="12" customHeight="1" thickBot="1" x14ac:dyDescent="0.25">
      <c r="A51" s="440" t="s">
        <v>136</v>
      </c>
      <c r="B51" s="8" t="s">
        <v>164</v>
      </c>
      <c r="C51" s="73"/>
    </row>
    <row r="52" spans="1:3" ht="12" customHeight="1" thickBot="1" x14ac:dyDescent="0.25">
      <c r="A52" s="186" t="s">
        <v>16</v>
      </c>
      <c r="B52" s="111" t="s">
        <v>397</v>
      </c>
      <c r="C52" s="301">
        <f>SUM(C53:C55)</f>
        <v>0</v>
      </c>
    </row>
    <row r="53" spans="1:3" s="448" customFormat="1" ht="12" customHeight="1" x14ac:dyDescent="0.2">
      <c r="A53" s="440" t="s">
        <v>98</v>
      </c>
      <c r="B53" s="9" t="s">
        <v>209</v>
      </c>
      <c r="C53" s="71"/>
    </row>
    <row r="54" spans="1:3" ht="12" customHeight="1" x14ac:dyDescent="0.2">
      <c r="A54" s="440" t="s">
        <v>99</v>
      </c>
      <c r="B54" s="8" t="s">
        <v>166</v>
      </c>
      <c r="C54" s="73"/>
    </row>
    <row r="55" spans="1:3" ht="12" customHeight="1" x14ac:dyDescent="0.2">
      <c r="A55" s="440" t="s">
        <v>100</v>
      </c>
      <c r="B55" s="8" t="s">
        <v>54</v>
      </c>
      <c r="C55" s="73"/>
    </row>
    <row r="56" spans="1:3" ht="12" customHeight="1" thickBot="1" x14ac:dyDescent="0.25">
      <c r="A56" s="440" t="s">
        <v>101</v>
      </c>
      <c r="B56" s="8" t="s">
        <v>505</v>
      </c>
      <c r="C56" s="73"/>
    </row>
    <row r="57" spans="1:3" ht="15" customHeight="1" thickBot="1" x14ac:dyDescent="0.25">
      <c r="A57" s="186" t="s">
        <v>17</v>
      </c>
      <c r="B57" s="111" t="s">
        <v>10</v>
      </c>
      <c r="C57" s="328"/>
    </row>
    <row r="58" spans="1:3" ht="13.5" thickBot="1" x14ac:dyDescent="0.25">
      <c r="A58" s="186" t="s">
        <v>18</v>
      </c>
      <c r="B58" s="226" t="s">
        <v>511</v>
      </c>
      <c r="C58" s="354">
        <f>+C46+C52+C57</f>
        <v>0</v>
      </c>
    </row>
    <row r="59" spans="1:3" ht="15" customHeight="1" thickBot="1" x14ac:dyDescent="0.25">
      <c r="C59" s="355"/>
    </row>
    <row r="60" spans="1:3" ht="14.25" customHeight="1" thickBot="1" x14ac:dyDescent="0.25">
      <c r="A60" s="229" t="s">
        <v>500</v>
      </c>
      <c r="B60" s="230"/>
      <c r="C60" s="109">
        <v>0</v>
      </c>
    </row>
    <row r="61" spans="1:3" ht="13.5" thickBot="1" x14ac:dyDescent="0.25">
      <c r="A61" s="229" t="s">
        <v>185</v>
      </c>
      <c r="B61" s="230"/>
      <c r="C61" s="109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0317C-2B17-46ED-B560-BB2EFE109340}">
  <sheetPr>
    <tabColor rgb="FF92D050"/>
  </sheetPr>
  <dimension ref="A1:C61"/>
  <sheetViews>
    <sheetView zoomScale="130" zoomScaleNormal="130" workbookViewId="0">
      <selection activeCell="B2" sqref="B2"/>
    </sheetView>
  </sheetViews>
  <sheetFormatPr defaultRowHeight="12.75" x14ac:dyDescent="0.2"/>
  <cols>
    <col min="1" max="1" width="13.83203125" style="227" customWidth="1"/>
    <col min="2" max="2" width="79.1640625" style="228" customWidth="1"/>
    <col min="3" max="3" width="25" style="228" customWidth="1"/>
    <col min="4" max="16384" width="9.33203125" style="228"/>
  </cols>
  <sheetData>
    <row r="1" spans="1:3" s="207" customFormat="1" ht="21" customHeight="1" thickBot="1" x14ac:dyDescent="0.25">
      <c r="A1" s="206"/>
      <c r="B1" s="208"/>
      <c r="C1" s="551" t="str">
        <f>+CONCATENATE("9.2.3. melléklet a ……/",LEFT(ÖSSZEFÜGGÉSEK!A5,4),". (….) önkormányzati rendelethez")</f>
        <v>9.2.3. melléklet a ……/2018. (….) önkormányzati rendelethez</v>
      </c>
    </row>
    <row r="2" spans="1:3" s="444" customFormat="1" ht="25.5" customHeight="1" x14ac:dyDescent="0.2">
      <c r="A2" s="395" t="s">
        <v>183</v>
      </c>
      <c r="B2" s="342" t="s">
        <v>600</v>
      </c>
      <c r="C2" s="356" t="s">
        <v>55</v>
      </c>
    </row>
    <row r="3" spans="1:3" s="444" customFormat="1" ht="24.75" thickBot="1" x14ac:dyDescent="0.25">
      <c r="A3" s="438" t="s">
        <v>182</v>
      </c>
      <c r="B3" s="343" t="s">
        <v>512</v>
      </c>
      <c r="C3" s="357" t="s">
        <v>56</v>
      </c>
    </row>
    <row r="4" spans="1:3" s="445" customFormat="1" ht="15.95" customHeight="1" thickBot="1" x14ac:dyDescent="0.3">
      <c r="A4" s="210"/>
      <c r="B4" s="210"/>
      <c r="C4" s="211" t="str">
        <f>'9.2.2. sz.  mell'!C4</f>
        <v>Forintban!</v>
      </c>
    </row>
    <row r="5" spans="1:3" ht="13.5" thickBot="1" x14ac:dyDescent="0.25">
      <c r="A5" s="396" t="s">
        <v>184</v>
      </c>
      <c r="B5" s="212" t="s">
        <v>545</v>
      </c>
      <c r="C5" s="213" t="s">
        <v>51</v>
      </c>
    </row>
    <row r="6" spans="1:3" s="446" customFormat="1" ht="12.95" customHeight="1" thickBot="1" x14ac:dyDescent="0.25">
      <c r="A6" s="181"/>
      <c r="B6" s="182" t="s">
        <v>474</v>
      </c>
      <c r="C6" s="183" t="s">
        <v>475</v>
      </c>
    </row>
    <row r="7" spans="1:3" s="446" customFormat="1" ht="15.95" customHeight="1" thickBot="1" x14ac:dyDescent="0.25">
      <c r="A7" s="214"/>
      <c r="B7" s="215" t="s">
        <v>52</v>
      </c>
      <c r="C7" s="216"/>
    </row>
    <row r="8" spans="1:3" s="358" customFormat="1" ht="12" customHeight="1" thickBot="1" x14ac:dyDescent="0.25">
      <c r="A8" s="181" t="s">
        <v>15</v>
      </c>
      <c r="B8" s="217" t="s">
        <v>501</v>
      </c>
      <c r="C8" s="301">
        <f>SUM(C9:C19)</f>
        <v>0</v>
      </c>
    </row>
    <row r="9" spans="1:3" s="358" customFormat="1" ht="12" customHeight="1" x14ac:dyDescent="0.2">
      <c r="A9" s="439" t="s">
        <v>92</v>
      </c>
      <c r="B9" s="10" t="s">
        <v>257</v>
      </c>
      <c r="C9" s="347"/>
    </row>
    <row r="10" spans="1:3" s="358" customFormat="1" ht="12" customHeight="1" x14ac:dyDescent="0.2">
      <c r="A10" s="440" t="s">
        <v>93</v>
      </c>
      <c r="B10" s="8" t="s">
        <v>258</v>
      </c>
      <c r="C10" s="299"/>
    </row>
    <row r="11" spans="1:3" s="358" customFormat="1" ht="12" customHeight="1" x14ac:dyDescent="0.2">
      <c r="A11" s="440" t="s">
        <v>94</v>
      </c>
      <c r="B11" s="8" t="s">
        <v>259</v>
      </c>
      <c r="C11" s="299"/>
    </row>
    <row r="12" spans="1:3" s="358" customFormat="1" ht="12" customHeight="1" x14ac:dyDescent="0.2">
      <c r="A12" s="440" t="s">
        <v>95</v>
      </c>
      <c r="B12" s="8" t="s">
        <v>260</v>
      </c>
      <c r="C12" s="299"/>
    </row>
    <row r="13" spans="1:3" s="358" customFormat="1" ht="12" customHeight="1" x14ac:dyDescent="0.2">
      <c r="A13" s="440" t="s">
        <v>136</v>
      </c>
      <c r="B13" s="8" t="s">
        <v>261</v>
      </c>
      <c r="C13" s="299"/>
    </row>
    <row r="14" spans="1:3" s="358" customFormat="1" ht="12" customHeight="1" x14ac:dyDescent="0.2">
      <c r="A14" s="440" t="s">
        <v>96</v>
      </c>
      <c r="B14" s="8" t="s">
        <v>380</v>
      </c>
      <c r="C14" s="299"/>
    </row>
    <row r="15" spans="1:3" s="358" customFormat="1" ht="12" customHeight="1" x14ac:dyDescent="0.2">
      <c r="A15" s="440" t="s">
        <v>97</v>
      </c>
      <c r="B15" s="7" t="s">
        <v>381</v>
      </c>
      <c r="C15" s="299"/>
    </row>
    <row r="16" spans="1:3" s="358" customFormat="1" ht="12" customHeight="1" x14ac:dyDescent="0.2">
      <c r="A16" s="440" t="s">
        <v>107</v>
      </c>
      <c r="B16" s="8" t="s">
        <v>264</v>
      </c>
      <c r="C16" s="348"/>
    </row>
    <row r="17" spans="1:3" s="447" customFormat="1" ht="12" customHeight="1" x14ac:dyDescent="0.2">
      <c r="A17" s="440" t="s">
        <v>108</v>
      </c>
      <c r="B17" s="8" t="s">
        <v>265</v>
      </c>
      <c r="C17" s="299"/>
    </row>
    <row r="18" spans="1:3" s="447" customFormat="1" ht="12" customHeight="1" x14ac:dyDescent="0.2">
      <c r="A18" s="440" t="s">
        <v>109</v>
      </c>
      <c r="B18" s="8" t="s">
        <v>417</v>
      </c>
      <c r="C18" s="300"/>
    </row>
    <row r="19" spans="1:3" s="447" customFormat="1" ht="12" customHeight="1" thickBot="1" x14ac:dyDescent="0.25">
      <c r="A19" s="440" t="s">
        <v>110</v>
      </c>
      <c r="B19" s="7" t="s">
        <v>266</v>
      </c>
      <c r="C19" s="300"/>
    </row>
    <row r="20" spans="1:3" s="358" customFormat="1" ht="12" customHeight="1" thickBot="1" x14ac:dyDescent="0.25">
      <c r="A20" s="181" t="s">
        <v>16</v>
      </c>
      <c r="B20" s="217" t="s">
        <v>382</v>
      </c>
      <c r="C20" s="301">
        <f>SUM(C21:C23)</f>
        <v>0</v>
      </c>
    </row>
    <row r="21" spans="1:3" s="447" customFormat="1" ht="12" customHeight="1" x14ac:dyDescent="0.2">
      <c r="A21" s="440" t="s">
        <v>98</v>
      </c>
      <c r="B21" s="9" t="s">
        <v>238</v>
      </c>
      <c r="C21" s="299"/>
    </row>
    <row r="22" spans="1:3" s="447" customFormat="1" ht="12" customHeight="1" x14ac:dyDescent="0.2">
      <c r="A22" s="440" t="s">
        <v>99</v>
      </c>
      <c r="B22" s="8" t="s">
        <v>383</v>
      </c>
      <c r="C22" s="299"/>
    </row>
    <row r="23" spans="1:3" s="447" customFormat="1" ht="12" customHeight="1" x14ac:dyDescent="0.2">
      <c r="A23" s="440" t="s">
        <v>100</v>
      </c>
      <c r="B23" s="8" t="s">
        <v>384</v>
      </c>
      <c r="C23" s="299"/>
    </row>
    <row r="24" spans="1:3" s="447" customFormat="1" ht="12" customHeight="1" thickBot="1" x14ac:dyDescent="0.25">
      <c r="A24" s="440" t="s">
        <v>101</v>
      </c>
      <c r="B24" s="8" t="s">
        <v>502</v>
      </c>
      <c r="C24" s="299"/>
    </row>
    <row r="25" spans="1:3" s="447" customFormat="1" ht="12" customHeight="1" thickBot="1" x14ac:dyDescent="0.25">
      <c r="A25" s="186" t="s">
        <v>17</v>
      </c>
      <c r="B25" s="111" t="s">
        <v>153</v>
      </c>
      <c r="C25" s="328"/>
    </row>
    <row r="26" spans="1:3" s="447" customFormat="1" ht="12" customHeight="1" thickBot="1" x14ac:dyDescent="0.25">
      <c r="A26" s="186" t="s">
        <v>18</v>
      </c>
      <c r="B26" s="111" t="s">
        <v>503</v>
      </c>
      <c r="C26" s="301">
        <f>+C27+C28+C29</f>
        <v>0</v>
      </c>
    </row>
    <row r="27" spans="1:3" s="447" customFormat="1" ht="12" customHeight="1" x14ac:dyDescent="0.2">
      <c r="A27" s="441" t="s">
        <v>248</v>
      </c>
      <c r="B27" s="442" t="s">
        <v>243</v>
      </c>
      <c r="C27" s="71"/>
    </row>
    <row r="28" spans="1:3" s="447" customFormat="1" ht="12" customHeight="1" x14ac:dyDescent="0.2">
      <c r="A28" s="441" t="s">
        <v>249</v>
      </c>
      <c r="B28" s="442" t="s">
        <v>383</v>
      </c>
      <c r="C28" s="299"/>
    </row>
    <row r="29" spans="1:3" s="447" customFormat="1" ht="12" customHeight="1" x14ac:dyDescent="0.2">
      <c r="A29" s="441" t="s">
        <v>250</v>
      </c>
      <c r="B29" s="443" t="s">
        <v>386</v>
      </c>
      <c r="C29" s="299"/>
    </row>
    <row r="30" spans="1:3" s="447" customFormat="1" ht="12" customHeight="1" thickBot="1" x14ac:dyDescent="0.25">
      <c r="A30" s="440" t="s">
        <v>251</v>
      </c>
      <c r="B30" s="125" t="s">
        <v>504</v>
      </c>
      <c r="C30" s="74"/>
    </row>
    <row r="31" spans="1:3" s="447" customFormat="1" ht="12" customHeight="1" thickBot="1" x14ac:dyDescent="0.25">
      <c r="A31" s="186" t="s">
        <v>19</v>
      </c>
      <c r="B31" s="111" t="s">
        <v>387</v>
      </c>
      <c r="C31" s="301">
        <f>+C32+C33+C34</f>
        <v>0</v>
      </c>
    </row>
    <row r="32" spans="1:3" s="447" customFormat="1" ht="12" customHeight="1" x14ac:dyDescent="0.2">
      <c r="A32" s="441" t="s">
        <v>85</v>
      </c>
      <c r="B32" s="442" t="s">
        <v>271</v>
      </c>
      <c r="C32" s="71"/>
    </row>
    <row r="33" spans="1:3" s="447" customFormat="1" ht="12" customHeight="1" x14ac:dyDescent="0.2">
      <c r="A33" s="441" t="s">
        <v>86</v>
      </c>
      <c r="B33" s="443" t="s">
        <v>272</v>
      </c>
      <c r="C33" s="302"/>
    </row>
    <row r="34" spans="1:3" s="447" customFormat="1" ht="12" customHeight="1" thickBot="1" x14ac:dyDescent="0.25">
      <c r="A34" s="440" t="s">
        <v>87</v>
      </c>
      <c r="B34" s="125" t="s">
        <v>273</v>
      </c>
      <c r="C34" s="74"/>
    </row>
    <row r="35" spans="1:3" s="358" customFormat="1" ht="12" customHeight="1" thickBot="1" x14ac:dyDescent="0.25">
      <c r="A35" s="186" t="s">
        <v>20</v>
      </c>
      <c r="B35" s="111" t="s">
        <v>356</v>
      </c>
      <c r="C35" s="328"/>
    </row>
    <row r="36" spans="1:3" s="358" customFormat="1" ht="12" customHeight="1" thickBot="1" x14ac:dyDescent="0.25">
      <c r="A36" s="186" t="s">
        <v>21</v>
      </c>
      <c r="B36" s="111" t="s">
        <v>388</v>
      </c>
      <c r="C36" s="349"/>
    </row>
    <row r="37" spans="1:3" s="358" customFormat="1" ht="12" customHeight="1" thickBot="1" x14ac:dyDescent="0.25">
      <c r="A37" s="181" t="s">
        <v>22</v>
      </c>
      <c r="B37" s="111" t="s">
        <v>389</v>
      </c>
      <c r="C37" s="350">
        <f>+C8+C20+C25+C26+C31+C35+C36</f>
        <v>0</v>
      </c>
    </row>
    <row r="38" spans="1:3" s="358" customFormat="1" ht="12" customHeight="1" thickBot="1" x14ac:dyDescent="0.25">
      <c r="A38" s="218" t="s">
        <v>23</v>
      </c>
      <c r="B38" s="111" t="s">
        <v>390</v>
      </c>
      <c r="C38" s="350">
        <f>+C39+C40+C41</f>
        <v>0</v>
      </c>
    </row>
    <row r="39" spans="1:3" s="358" customFormat="1" ht="12" customHeight="1" x14ac:dyDescent="0.2">
      <c r="A39" s="441" t="s">
        <v>391</v>
      </c>
      <c r="B39" s="442" t="s">
        <v>216</v>
      </c>
      <c r="C39" s="71"/>
    </row>
    <row r="40" spans="1:3" s="358" customFormat="1" ht="12" customHeight="1" x14ac:dyDescent="0.2">
      <c r="A40" s="441" t="s">
        <v>392</v>
      </c>
      <c r="B40" s="443" t="s">
        <v>2</v>
      </c>
      <c r="C40" s="302"/>
    </row>
    <row r="41" spans="1:3" s="447" customFormat="1" ht="12" customHeight="1" thickBot="1" x14ac:dyDescent="0.25">
      <c r="A41" s="440" t="s">
        <v>393</v>
      </c>
      <c r="B41" s="125" t="s">
        <v>394</v>
      </c>
      <c r="C41" s="74"/>
    </row>
    <row r="42" spans="1:3" s="447" customFormat="1" ht="15" customHeight="1" thickBot="1" x14ac:dyDescent="0.25">
      <c r="A42" s="218" t="s">
        <v>24</v>
      </c>
      <c r="B42" s="219" t="s">
        <v>395</v>
      </c>
      <c r="C42" s="353">
        <f>+C37+C38</f>
        <v>0</v>
      </c>
    </row>
    <row r="43" spans="1:3" s="447" customFormat="1" ht="15" customHeight="1" x14ac:dyDescent="0.2">
      <c r="A43" s="220"/>
      <c r="B43" s="221"/>
      <c r="C43" s="351"/>
    </row>
    <row r="44" spans="1:3" ht="13.5" thickBot="1" x14ac:dyDescent="0.25">
      <c r="A44" s="222"/>
      <c r="B44" s="223"/>
      <c r="C44" s="352"/>
    </row>
    <row r="45" spans="1:3" s="446" customFormat="1" ht="16.5" customHeight="1" thickBot="1" x14ac:dyDescent="0.25">
      <c r="A45" s="224"/>
      <c r="B45" s="225" t="s">
        <v>53</v>
      </c>
      <c r="C45" s="353"/>
    </row>
    <row r="46" spans="1:3" s="448" customFormat="1" ht="12" customHeight="1" thickBot="1" x14ac:dyDescent="0.25">
      <c r="A46" s="186" t="s">
        <v>15</v>
      </c>
      <c r="B46" s="111" t="s">
        <v>396</v>
      </c>
      <c r="C46" s="301">
        <f>SUM(C47:C51)</f>
        <v>0</v>
      </c>
    </row>
    <row r="47" spans="1:3" ht="12" customHeight="1" x14ac:dyDescent="0.2">
      <c r="A47" s="440" t="s">
        <v>92</v>
      </c>
      <c r="B47" s="9" t="s">
        <v>46</v>
      </c>
      <c r="C47" s="71"/>
    </row>
    <row r="48" spans="1:3" ht="12" customHeight="1" x14ac:dyDescent="0.2">
      <c r="A48" s="440" t="s">
        <v>93</v>
      </c>
      <c r="B48" s="8" t="s">
        <v>162</v>
      </c>
      <c r="C48" s="73"/>
    </row>
    <row r="49" spans="1:3" ht="12" customHeight="1" x14ac:dyDescent="0.2">
      <c r="A49" s="440" t="s">
        <v>94</v>
      </c>
      <c r="B49" s="8" t="s">
        <v>128</v>
      </c>
      <c r="C49" s="73"/>
    </row>
    <row r="50" spans="1:3" ht="12" customHeight="1" x14ac:dyDescent="0.2">
      <c r="A50" s="440" t="s">
        <v>95</v>
      </c>
      <c r="B50" s="8" t="s">
        <v>163</v>
      </c>
      <c r="C50" s="73"/>
    </row>
    <row r="51" spans="1:3" ht="12" customHeight="1" thickBot="1" x14ac:dyDescent="0.25">
      <c r="A51" s="440" t="s">
        <v>136</v>
      </c>
      <c r="B51" s="8" t="s">
        <v>164</v>
      </c>
      <c r="C51" s="73"/>
    </row>
    <row r="52" spans="1:3" ht="12" customHeight="1" thickBot="1" x14ac:dyDescent="0.25">
      <c r="A52" s="186" t="s">
        <v>16</v>
      </c>
      <c r="B52" s="111" t="s">
        <v>397</v>
      </c>
      <c r="C52" s="301">
        <f>SUM(C53:C55)</f>
        <v>0</v>
      </c>
    </row>
    <row r="53" spans="1:3" s="448" customFormat="1" ht="12" customHeight="1" x14ac:dyDescent="0.2">
      <c r="A53" s="440" t="s">
        <v>98</v>
      </c>
      <c r="B53" s="9" t="s">
        <v>209</v>
      </c>
      <c r="C53" s="71"/>
    </row>
    <row r="54" spans="1:3" ht="12" customHeight="1" x14ac:dyDescent="0.2">
      <c r="A54" s="440" t="s">
        <v>99</v>
      </c>
      <c r="B54" s="8" t="s">
        <v>166</v>
      </c>
      <c r="C54" s="73"/>
    </row>
    <row r="55" spans="1:3" ht="12" customHeight="1" x14ac:dyDescent="0.2">
      <c r="A55" s="440" t="s">
        <v>100</v>
      </c>
      <c r="B55" s="8" t="s">
        <v>54</v>
      </c>
      <c r="C55" s="73"/>
    </row>
    <row r="56" spans="1:3" ht="12" customHeight="1" thickBot="1" x14ac:dyDescent="0.25">
      <c r="A56" s="440" t="s">
        <v>101</v>
      </c>
      <c r="B56" s="8" t="s">
        <v>505</v>
      </c>
      <c r="C56" s="73"/>
    </row>
    <row r="57" spans="1:3" ht="15" customHeight="1" thickBot="1" x14ac:dyDescent="0.25">
      <c r="A57" s="186" t="s">
        <v>17</v>
      </c>
      <c r="B57" s="111" t="s">
        <v>10</v>
      </c>
      <c r="C57" s="328"/>
    </row>
    <row r="58" spans="1:3" ht="13.5" thickBot="1" x14ac:dyDescent="0.25">
      <c r="A58" s="186" t="s">
        <v>18</v>
      </c>
      <c r="B58" s="226" t="s">
        <v>511</v>
      </c>
      <c r="C58" s="354">
        <f>+C46+C52+C57</f>
        <v>0</v>
      </c>
    </row>
    <row r="59" spans="1:3" ht="15" customHeight="1" thickBot="1" x14ac:dyDescent="0.25">
      <c r="C59" s="355"/>
    </row>
    <row r="60" spans="1:3" ht="14.25" customHeight="1" thickBot="1" x14ac:dyDescent="0.25">
      <c r="A60" s="229" t="s">
        <v>500</v>
      </c>
      <c r="B60" s="230"/>
      <c r="C60" s="109">
        <v>0</v>
      </c>
    </row>
    <row r="61" spans="1:3" ht="13.5" thickBot="1" x14ac:dyDescent="0.25">
      <c r="A61" s="229" t="s">
        <v>185</v>
      </c>
      <c r="B61" s="230"/>
      <c r="C61" s="109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A2B95-52CE-4763-B406-84EBB670EDA5}">
  <sheetPr>
    <tabColor rgb="FF92D050"/>
  </sheetPr>
  <dimension ref="A1:C60"/>
  <sheetViews>
    <sheetView zoomScale="145" zoomScaleNormal="145" workbookViewId="0">
      <selection activeCell="B2" sqref="B2"/>
    </sheetView>
  </sheetViews>
  <sheetFormatPr defaultRowHeight="12.75" x14ac:dyDescent="0.2"/>
  <cols>
    <col min="1" max="1" width="13.83203125" style="227" customWidth="1"/>
    <col min="2" max="2" width="79.1640625" style="228" customWidth="1"/>
    <col min="3" max="3" width="25" style="228" customWidth="1"/>
    <col min="4" max="16384" width="9.33203125" style="228"/>
  </cols>
  <sheetData>
    <row r="1" spans="1:3" s="207" customFormat="1" ht="21" customHeight="1" thickBot="1" x14ac:dyDescent="0.25">
      <c r="A1" s="206"/>
      <c r="B1" s="208"/>
      <c r="C1" s="551" t="str">
        <f>+CONCATENATE("9.3. melléklet a ……/",LEFT(ÖSSZEFÜGGÉSEK!A5,4),". (….) önkormányzati rendelethez")</f>
        <v>9.3. melléklet a ……/2018. (….) önkormányzati rendelethez</v>
      </c>
    </row>
    <row r="2" spans="1:3" s="444" customFormat="1" ht="25.5" customHeight="1" x14ac:dyDescent="0.2">
      <c r="A2" s="395" t="s">
        <v>183</v>
      </c>
      <c r="B2" s="342" t="s">
        <v>631</v>
      </c>
      <c r="C2" s="356" t="s">
        <v>56</v>
      </c>
    </row>
    <row r="3" spans="1:3" s="444" customFormat="1" ht="24.75" thickBot="1" x14ac:dyDescent="0.25">
      <c r="A3" s="438" t="s">
        <v>182</v>
      </c>
      <c r="B3" s="343" t="s">
        <v>379</v>
      </c>
      <c r="C3" s="357"/>
    </row>
    <row r="4" spans="1:3" s="445" customFormat="1" ht="15.95" customHeight="1" thickBot="1" x14ac:dyDescent="0.3">
      <c r="A4" s="210"/>
      <c r="B4" s="210"/>
      <c r="C4" s="211" t="str">
        <f>'9.2.3. sz. mell'!C4</f>
        <v>Forintban!</v>
      </c>
    </row>
    <row r="5" spans="1:3" ht="13.5" thickBot="1" x14ac:dyDescent="0.25">
      <c r="A5" s="396" t="s">
        <v>184</v>
      </c>
      <c r="B5" s="212" t="s">
        <v>545</v>
      </c>
      <c r="C5" s="213" t="s">
        <v>51</v>
      </c>
    </row>
    <row r="6" spans="1:3" s="446" customFormat="1" ht="12.95" customHeight="1" thickBot="1" x14ac:dyDescent="0.25">
      <c r="A6" s="181"/>
      <c r="B6" s="182" t="s">
        <v>474</v>
      </c>
      <c r="C6" s="183" t="s">
        <v>475</v>
      </c>
    </row>
    <row r="7" spans="1:3" s="446" customFormat="1" ht="15.95" customHeight="1" thickBot="1" x14ac:dyDescent="0.25">
      <c r="A7" s="214"/>
      <c r="B7" s="215" t="s">
        <v>52</v>
      </c>
      <c r="C7" s="216"/>
    </row>
    <row r="8" spans="1:3" s="358" customFormat="1" ht="12" customHeight="1" thickBot="1" x14ac:dyDescent="0.25">
      <c r="A8" s="181" t="s">
        <v>15</v>
      </c>
      <c r="B8" s="217" t="s">
        <v>501</v>
      </c>
      <c r="C8" s="301">
        <f>SUM(C9:C19)</f>
        <v>14002208</v>
      </c>
    </row>
    <row r="9" spans="1:3" s="358" customFormat="1" ht="12" customHeight="1" x14ac:dyDescent="0.2">
      <c r="A9" s="439" t="s">
        <v>92</v>
      </c>
      <c r="B9" s="10" t="s">
        <v>257</v>
      </c>
      <c r="C9" s="347"/>
    </row>
    <row r="10" spans="1:3" s="358" customFormat="1" ht="12" customHeight="1" x14ac:dyDescent="0.2">
      <c r="A10" s="440" t="s">
        <v>93</v>
      </c>
      <c r="B10" s="8" t="s">
        <v>258</v>
      </c>
      <c r="C10" s="299">
        <v>10450020</v>
      </c>
    </row>
    <row r="11" spans="1:3" s="358" customFormat="1" ht="12" customHeight="1" x14ac:dyDescent="0.2">
      <c r="A11" s="440" t="s">
        <v>94</v>
      </c>
      <c r="B11" s="8" t="s">
        <v>259</v>
      </c>
      <c r="C11" s="299"/>
    </row>
    <row r="12" spans="1:3" s="358" customFormat="1" ht="12" customHeight="1" x14ac:dyDescent="0.2">
      <c r="A12" s="440" t="s">
        <v>95</v>
      </c>
      <c r="B12" s="8" t="s">
        <v>260</v>
      </c>
      <c r="C12" s="299"/>
    </row>
    <row r="13" spans="1:3" s="358" customFormat="1" ht="12" customHeight="1" x14ac:dyDescent="0.2">
      <c r="A13" s="440" t="s">
        <v>136</v>
      </c>
      <c r="B13" s="8" t="s">
        <v>261</v>
      </c>
      <c r="C13" s="299">
        <v>702900</v>
      </c>
    </row>
    <row r="14" spans="1:3" s="358" customFormat="1" ht="12" customHeight="1" x14ac:dyDescent="0.2">
      <c r="A14" s="440" t="s">
        <v>96</v>
      </c>
      <c r="B14" s="8" t="s">
        <v>380</v>
      </c>
      <c r="C14" s="299">
        <v>2849288</v>
      </c>
    </row>
    <row r="15" spans="1:3" s="358" customFormat="1" ht="12" customHeight="1" x14ac:dyDescent="0.2">
      <c r="A15" s="440" t="s">
        <v>97</v>
      </c>
      <c r="B15" s="7" t="s">
        <v>381</v>
      </c>
      <c r="C15" s="299"/>
    </row>
    <row r="16" spans="1:3" s="358" customFormat="1" ht="12" customHeight="1" x14ac:dyDescent="0.2">
      <c r="A16" s="440" t="s">
        <v>107</v>
      </c>
      <c r="B16" s="8" t="s">
        <v>264</v>
      </c>
      <c r="C16" s="348"/>
    </row>
    <row r="17" spans="1:3" s="447" customFormat="1" ht="12" customHeight="1" x14ac:dyDescent="0.2">
      <c r="A17" s="440" t="s">
        <v>108</v>
      </c>
      <c r="B17" s="8" t="s">
        <v>265</v>
      </c>
      <c r="C17" s="299"/>
    </row>
    <row r="18" spans="1:3" s="447" customFormat="1" ht="12" customHeight="1" x14ac:dyDescent="0.2">
      <c r="A18" s="440" t="s">
        <v>109</v>
      </c>
      <c r="B18" s="8" t="s">
        <v>417</v>
      </c>
      <c r="C18" s="300"/>
    </row>
    <row r="19" spans="1:3" s="447" customFormat="1" ht="12" customHeight="1" thickBot="1" x14ac:dyDescent="0.25">
      <c r="A19" s="440" t="s">
        <v>110</v>
      </c>
      <c r="B19" s="7" t="s">
        <v>266</v>
      </c>
      <c r="C19" s="300"/>
    </row>
    <row r="20" spans="1:3" s="358" customFormat="1" ht="12" customHeight="1" thickBot="1" x14ac:dyDescent="0.25">
      <c r="A20" s="181" t="s">
        <v>16</v>
      </c>
      <c r="B20" s="217" t="s">
        <v>382</v>
      </c>
      <c r="C20" s="301">
        <f>SUM(C21:C23)</f>
        <v>0</v>
      </c>
    </row>
    <row r="21" spans="1:3" s="447" customFormat="1" ht="12" customHeight="1" x14ac:dyDescent="0.2">
      <c r="A21" s="440" t="s">
        <v>98</v>
      </c>
      <c r="B21" s="9" t="s">
        <v>238</v>
      </c>
      <c r="C21" s="299"/>
    </row>
    <row r="22" spans="1:3" s="447" customFormat="1" ht="12" customHeight="1" x14ac:dyDescent="0.2">
      <c r="A22" s="440" t="s">
        <v>99</v>
      </c>
      <c r="B22" s="8" t="s">
        <v>383</v>
      </c>
      <c r="C22" s="299"/>
    </row>
    <row r="23" spans="1:3" s="447" customFormat="1" ht="12" customHeight="1" x14ac:dyDescent="0.2">
      <c r="A23" s="440" t="s">
        <v>100</v>
      </c>
      <c r="B23" s="8" t="s">
        <v>384</v>
      </c>
      <c r="C23" s="299"/>
    </row>
    <row r="24" spans="1:3" s="447" customFormat="1" ht="12" customHeight="1" thickBot="1" x14ac:dyDescent="0.25">
      <c r="A24" s="440" t="s">
        <v>101</v>
      </c>
      <c r="B24" s="8" t="s">
        <v>506</v>
      </c>
      <c r="C24" s="299"/>
    </row>
    <row r="25" spans="1:3" s="447" customFormat="1" ht="12" customHeight="1" thickBot="1" x14ac:dyDescent="0.25">
      <c r="A25" s="186" t="s">
        <v>17</v>
      </c>
      <c r="B25" s="111" t="s">
        <v>153</v>
      </c>
      <c r="C25" s="328"/>
    </row>
    <row r="26" spans="1:3" s="447" customFormat="1" ht="12" customHeight="1" thickBot="1" x14ac:dyDescent="0.25">
      <c r="A26" s="186" t="s">
        <v>18</v>
      </c>
      <c r="B26" s="111" t="s">
        <v>385</v>
      </c>
      <c r="C26" s="301">
        <f>+C27+C28</f>
        <v>0</v>
      </c>
    </row>
    <row r="27" spans="1:3" s="447" customFormat="1" ht="12" customHeight="1" x14ac:dyDescent="0.2">
      <c r="A27" s="441" t="s">
        <v>248</v>
      </c>
      <c r="B27" s="442" t="s">
        <v>383</v>
      </c>
      <c r="C27" s="71"/>
    </row>
    <row r="28" spans="1:3" s="447" customFormat="1" ht="12" customHeight="1" x14ac:dyDescent="0.2">
      <c r="A28" s="441" t="s">
        <v>249</v>
      </c>
      <c r="B28" s="443" t="s">
        <v>386</v>
      </c>
      <c r="C28" s="302"/>
    </row>
    <row r="29" spans="1:3" s="447" customFormat="1" ht="12" customHeight="1" thickBot="1" x14ac:dyDescent="0.25">
      <c r="A29" s="440" t="s">
        <v>250</v>
      </c>
      <c r="B29" s="125" t="s">
        <v>507</v>
      </c>
      <c r="C29" s="74"/>
    </row>
    <row r="30" spans="1:3" s="447" customFormat="1" ht="12" customHeight="1" thickBot="1" x14ac:dyDescent="0.25">
      <c r="A30" s="186" t="s">
        <v>19</v>
      </c>
      <c r="B30" s="111" t="s">
        <v>387</v>
      </c>
      <c r="C30" s="301">
        <f>+C31+C32+C33</f>
        <v>0</v>
      </c>
    </row>
    <row r="31" spans="1:3" s="447" customFormat="1" ht="12" customHeight="1" x14ac:dyDescent="0.2">
      <c r="A31" s="441" t="s">
        <v>85</v>
      </c>
      <c r="B31" s="442" t="s">
        <v>271</v>
      </c>
      <c r="C31" s="71"/>
    </row>
    <row r="32" spans="1:3" s="447" customFormat="1" ht="12" customHeight="1" x14ac:dyDescent="0.2">
      <c r="A32" s="441" t="s">
        <v>86</v>
      </c>
      <c r="B32" s="443" t="s">
        <v>272</v>
      </c>
      <c r="C32" s="302"/>
    </row>
    <row r="33" spans="1:3" s="447" customFormat="1" ht="12" customHeight="1" thickBot="1" x14ac:dyDescent="0.25">
      <c r="A33" s="440" t="s">
        <v>87</v>
      </c>
      <c r="B33" s="125" t="s">
        <v>273</v>
      </c>
      <c r="C33" s="74"/>
    </row>
    <row r="34" spans="1:3" s="358" customFormat="1" ht="12" customHeight="1" thickBot="1" x14ac:dyDescent="0.25">
      <c r="A34" s="186" t="s">
        <v>20</v>
      </c>
      <c r="B34" s="111" t="s">
        <v>356</v>
      </c>
      <c r="C34" s="328"/>
    </row>
    <row r="35" spans="1:3" s="358" customFormat="1" ht="12" customHeight="1" thickBot="1" x14ac:dyDescent="0.25">
      <c r="A35" s="186" t="s">
        <v>21</v>
      </c>
      <c r="B35" s="111" t="s">
        <v>388</v>
      </c>
      <c r="C35" s="349"/>
    </row>
    <row r="36" spans="1:3" s="358" customFormat="1" ht="12" customHeight="1" thickBot="1" x14ac:dyDescent="0.25">
      <c r="A36" s="181" t="s">
        <v>22</v>
      </c>
      <c r="B36" s="111" t="s">
        <v>508</v>
      </c>
      <c r="C36" s="350">
        <f>+C8+C20+C25+C26+C30+C34+C35</f>
        <v>14002208</v>
      </c>
    </row>
    <row r="37" spans="1:3" s="358" customFormat="1" ht="12" customHeight="1" thickBot="1" x14ac:dyDescent="0.25">
      <c r="A37" s="218" t="s">
        <v>23</v>
      </c>
      <c r="B37" s="111" t="s">
        <v>390</v>
      </c>
      <c r="C37" s="350">
        <f>+C38+C39+C40</f>
        <v>108024512</v>
      </c>
    </row>
    <row r="38" spans="1:3" s="358" customFormat="1" ht="12" customHeight="1" x14ac:dyDescent="0.2">
      <c r="A38" s="441" t="s">
        <v>391</v>
      </c>
      <c r="B38" s="442" t="s">
        <v>216</v>
      </c>
      <c r="C38" s="71">
        <v>1305256</v>
      </c>
    </row>
    <row r="39" spans="1:3" s="358" customFormat="1" ht="12" customHeight="1" x14ac:dyDescent="0.2">
      <c r="A39" s="441" t="s">
        <v>392</v>
      </c>
      <c r="B39" s="443" t="s">
        <v>2</v>
      </c>
      <c r="C39" s="302"/>
    </row>
    <row r="40" spans="1:3" s="447" customFormat="1" ht="12" customHeight="1" thickBot="1" x14ac:dyDescent="0.25">
      <c r="A40" s="440" t="s">
        <v>393</v>
      </c>
      <c r="B40" s="125" t="s">
        <v>394</v>
      </c>
      <c r="C40" s="74">
        <v>106719256</v>
      </c>
    </row>
    <row r="41" spans="1:3" s="447" customFormat="1" ht="15" customHeight="1" thickBot="1" x14ac:dyDescent="0.25">
      <c r="A41" s="218" t="s">
        <v>24</v>
      </c>
      <c r="B41" s="219" t="s">
        <v>395</v>
      </c>
      <c r="C41" s="353">
        <f>+C36+C37</f>
        <v>122026720</v>
      </c>
    </row>
    <row r="42" spans="1:3" s="447" customFormat="1" ht="15" customHeight="1" x14ac:dyDescent="0.2">
      <c r="A42" s="220"/>
      <c r="B42" s="221"/>
      <c r="C42" s="351"/>
    </row>
    <row r="43" spans="1:3" ht="13.5" thickBot="1" x14ac:dyDescent="0.25">
      <c r="A43" s="222"/>
      <c r="B43" s="223"/>
      <c r="C43" s="352"/>
    </row>
    <row r="44" spans="1:3" s="446" customFormat="1" ht="16.5" customHeight="1" thickBot="1" x14ac:dyDescent="0.25">
      <c r="A44" s="224"/>
      <c r="B44" s="225" t="s">
        <v>53</v>
      </c>
      <c r="C44" s="353"/>
    </row>
    <row r="45" spans="1:3" s="448" customFormat="1" ht="12" customHeight="1" thickBot="1" x14ac:dyDescent="0.25">
      <c r="A45" s="186" t="s">
        <v>15</v>
      </c>
      <c r="B45" s="111" t="s">
        <v>396</v>
      </c>
      <c r="C45" s="301">
        <f>SUM(C46:C50)</f>
        <v>120629720</v>
      </c>
    </row>
    <row r="46" spans="1:3" ht="12" customHeight="1" x14ac:dyDescent="0.2">
      <c r="A46" s="440" t="s">
        <v>92</v>
      </c>
      <c r="B46" s="9" t="s">
        <v>46</v>
      </c>
      <c r="C46" s="71">
        <v>59921744</v>
      </c>
    </row>
    <row r="47" spans="1:3" ht="12" customHeight="1" x14ac:dyDescent="0.2">
      <c r="A47" s="440" t="s">
        <v>93</v>
      </c>
      <c r="B47" s="8" t="s">
        <v>162</v>
      </c>
      <c r="C47" s="73">
        <v>12524911</v>
      </c>
    </row>
    <row r="48" spans="1:3" ht="12" customHeight="1" x14ac:dyDescent="0.2">
      <c r="A48" s="440" t="s">
        <v>94</v>
      </c>
      <c r="B48" s="8" t="s">
        <v>128</v>
      </c>
      <c r="C48" s="73">
        <v>48183065</v>
      </c>
    </row>
    <row r="49" spans="1:3" ht="12" customHeight="1" x14ac:dyDescent="0.2">
      <c r="A49" s="440" t="s">
        <v>95</v>
      </c>
      <c r="B49" s="8" t="s">
        <v>163</v>
      </c>
      <c r="C49" s="73"/>
    </row>
    <row r="50" spans="1:3" ht="12" customHeight="1" thickBot="1" x14ac:dyDescent="0.25">
      <c r="A50" s="440" t="s">
        <v>136</v>
      </c>
      <c r="B50" s="8" t="s">
        <v>164</v>
      </c>
      <c r="C50" s="73"/>
    </row>
    <row r="51" spans="1:3" ht="12" customHeight="1" thickBot="1" x14ac:dyDescent="0.25">
      <c r="A51" s="186" t="s">
        <v>16</v>
      </c>
      <c r="B51" s="111" t="s">
        <v>397</v>
      </c>
      <c r="C51" s="301">
        <f>SUM(C52:C54)</f>
        <v>1397000</v>
      </c>
    </row>
    <row r="52" spans="1:3" s="448" customFormat="1" ht="12" customHeight="1" x14ac:dyDescent="0.2">
      <c r="A52" s="440" t="s">
        <v>98</v>
      </c>
      <c r="B52" s="9" t="s">
        <v>209</v>
      </c>
      <c r="C52" s="71">
        <v>1397000</v>
      </c>
    </row>
    <row r="53" spans="1:3" ht="12" customHeight="1" x14ac:dyDescent="0.2">
      <c r="A53" s="440" t="s">
        <v>99</v>
      </c>
      <c r="B53" s="8" t="s">
        <v>166</v>
      </c>
      <c r="C53" s="73"/>
    </row>
    <row r="54" spans="1:3" ht="12" customHeight="1" x14ac:dyDescent="0.2">
      <c r="A54" s="440" t="s">
        <v>100</v>
      </c>
      <c r="B54" s="8" t="s">
        <v>54</v>
      </c>
      <c r="C54" s="73"/>
    </row>
    <row r="55" spans="1:3" ht="12" customHeight="1" thickBot="1" x14ac:dyDescent="0.25">
      <c r="A55" s="440" t="s">
        <v>101</v>
      </c>
      <c r="B55" s="8" t="s">
        <v>505</v>
      </c>
      <c r="C55" s="73"/>
    </row>
    <row r="56" spans="1:3" ht="15" customHeight="1" thickBot="1" x14ac:dyDescent="0.25">
      <c r="A56" s="186" t="s">
        <v>17</v>
      </c>
      <c r="B56" s="111" t="s">
        <v>10</v>
      </c>
      <c r="C56" s="328"/>
    </row>
    <row r="57" spans="1:3" ht="13.5" thickBot="1" x14ac:dyDescent="0.25">
      <c r="A57" s="186" t="s">
        <v>18</v>
      </c>
      <c r="B57" s="226" t="s">
        <v>511</v>
      </c>
      <c r="C57" s="354">
        <f>+C45+C51+C56</f>
        <v>122026720</v>
      </c>
    </row>
    <row r="58" spans="1:3" ht="15" customHeight="1" thickBot="1" x14ac:dyDescent="0.25">
      <c r="C58" s="355"/>
    </row>
    <row r="59" spans="1:3" ht="14.25" customHeight="1" thickBot="1" x14ac:dyDescent="0.25">
      <c r="A59" s="229" t="s">
        <v>500</v>
      </c>
      <c r="B59" s="230"/>
      <c r="C59" s="109">
        <v>17</v>
      </c>
    </row>
    <row r="60" spans="1:3" ht="13.5" thickBot="1" x14ac:dyDescent="0.25">
      <c r="A60" s="229" t="s">
        <v>185</v>
      </c>
      <c r="B60" s="230"/>
      <c r="C60" s="109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55AB4-1FDF-449E-B23F-64BA6E81D94D}">
  <sheetPr>
    <tabColor rgb="FF92D050"/>
  </sheetPr>
  <dimension ref="A1:C60"/>
  <sheetViews>
    <sheetView zoomScale="145" zoomScaleNormal="145" workbookViewId="0">
      <selection activeCell="B2" sqref="B2"/>
    </sheetView>
  </sheetViews>
  <sheetFormatPr defaultRowHeight="12.75" x14ac:dyDescent="0.2"/>
  <cols>
    <col min="1" max="1" width="13.83203125" style="227" customWidth="1"/>
    <col min="2" max="2" width="79.1640625" style="228" customWidth="1"/>
    <col min="3" max="3" width="25" style="228" customWidth="1"/>
    <col min="4" max="16384" width="9.33203125" style="228"/>
  </cols>
  <sheetData>
    <row r="1" spans="1:3" s="207" customFormat="1" ht="21" customHeight="1" thickBot="1" x14ac:dyDescent="0.25">
      <c r="A1" s="206"/>
      <c r="B1" s="208"/>
      <c r="C1" s="551" t="str">
        <f>+CONCATENATE("9.3.1. melléklet a ……/",LEFT(ÖSSZEFÜGGÉSEK!A5,4),". (….) önkormányzati rendelethez")</f>
        <v>9.3.1. melléklet a ……/2018. (….) önkormányzati rendelethez</v>
      </c>
    </row>
    <row r="2" spans="1:3" s="444" customFormat="1" ht="25.5" customHeight="1" x14ac:dyDescent="0.2">
      <c r="A2" s="395" t="s">
        <v>183</v>
      </c>
      <c r="B2" s="342" t="s">
        <v>631</v>
      </c>
      <c r="C2" s="356" t="s">
        <v>56</v>
      </c>
    </row>
    <row r="3" spans="1:3" s="444" customFormat="1" ht="24.75" thickBot="1" x14ac:dyDescent="0.25">
      <c r="A3" s="438" t="s">
        <v>182</v>
      </c>
      <c r="B3" s="343" t="s">
        <v>398</v>
      </c>
      <c r="C3" s="357" t="s">
        <v>50</v>
      </c>
    </row>
    <row r="4" spans="1:3" s="445" customFormat="1" ht="15.95" customHeight="1" thickBot="1" x14ac:dyDescent="0.3">
      <c r="A4" s="210"/>
      <c r="B4" s="210"/>
      <c r="C4" s="211" t="str">
        <f>'9.3. sz. mell'!C4</f>
        <v>Forintban!</v>
      </c>
    </row>
    <row r="5" spans="1:3" ht="13.5" thickBot="1" x14ac:dyDescent="0.25">
      <c r="A5" s="396" t="s">
        <v>184</v>
      </c>
      <c r="B5" s="212" t="s">
        <v>545</v>
      </c>
      <c r="C5" s="213" t="s">
        <v>51</v>
      </c>
    </row>
    <row r="6" spans="1:3" s="446" customFormat="1" ht="12.95" customHeight="1" thickBot="1" x14ac:dyDescent="0.25">
      <c r="A6" s="181"/>
      <c r="B6" s="182" t="s">
        <v>474</v>
      </c>
      <c r="C6" s="183" t="s">
        <v>475</v>
      </c>
    </row>
    <row r="7" spans="1:3" s="446" customFormat="1" ht="15.95" customHeight="1" thickBot="1" x14ac:dyDescent="0.25">
      <c r="A7" s="214"/>
      <c r="B7" s="215" t="s">
        <v>52</v>
      </c>
      <c r="C7" s="216"/>
    </row>
    <row r="8" spans="1:3" s="358" customFormat="1" ht="12" customHeight="1" thickBot="1" x14ac:dyDescent="0.25">
      <c r="A8" s="181" t="s">
        <v>15</v>
      </c>
      <c r="B8" s="217" t="s">
        <v>501</v>
      </c>
      <c r="C8" s="301">
        <f>SUM(C9:C19)</f>
        <v>14002208</v>
      </c>
    </row>
    <row r="9" spans="1:3" s="358" customFormat="1" ht="12" customHeight="1" x14ac:dyDescent="0.2">
      <c r="A9" s="439" t="s">
        <v>92</v>
      </c>
      <c r="B9" s="10" t="s">
        <v>257</v>
      </c>
      <c r="C9" s="347"/>
    </row>
    <row r="10" spans="1:3" s="358" customFormat="1" ht="12" customHeight="1" x14ac:dyDescent="0.2">
      <c r="A10" s="440" t="s">
        <v>93</v>
      </c>
      <c r="B10" s="8" t="s">
        <v>258</v>
      </c>
      <c r="C10" s="299">
        <v>10450020</v>
      </c>
    </row>
    <row r="11" spans="1:3" s="358" customFormat="1" ht="12" customHeight="1" x14ac:dyDescent="0.2">
      <c r="A11" s="440" t="s">
        <v>94</v>
      </c>
      <c r="B11" s="8" t="s">
        <v>259</v>
      </c>
      <c r="C11" s="299"/>
    </row>
    <row r="12" spans="1:3" s="358" customFormat="1" ht="12" customHeight="1" x14ac:dyDescent="0.2">
      <c r="A12" s="440" t="s">
        <v>95</v>
      </c>
      <c r="B12" s="8" t="s">
        <v>260</v>
      </c>
      <c r="C12" s="299"/>
    </row>
    <row r="13" spans="1:3" s="358" customFormat="1" ht="12" customHeight="1" x14ac:dyDescent="0.2">
      <c r="A13" s="440" t="s">
        <v>136</v>
      </c>
      <c r="B13" s="8" t="s">
        <v>261</v>
      </c>
      <c r="C13" s="299">
        <v>702900</v>
      </c>
    </row>
    <row r="14" spans="1:3" s="358" customFormat="1" ht="12" customHeight="1" x14ac:dyDescent="0.2">
      <c r="A14" s="440" t="s">
        <v>96</v>
      </c>
      <c r="B14" s="8" t="s">
        <v>380</v>
      </c>
      <c r="C14" s="299">
        <v>2849288</v>
      </c>
    </row>
    <row r="15" spans="1:3" s="358" customFormat="1" ht="12" customHeight="1" x14ac:dyDescent="0.2">
      <c r="A15" s="440" t="s">
        <v>97</v>
      </c>
      <c r="B15" s="7" t="s">
        <v>381</v>
      </c>
      <c r="C15" s="299"/>
    </row>
    <row r="16" spans="1:3" s="358" customFormat="1" ht="12" customHeight="1" x14ac:dyDescent="0.2">
      <c r="A16" s="440" t="s">
        <v>107</v>
      </c>
      <c r="B16" s="8" t="s">
        <v>264</v>
      </c>
      <c r="C16" s="348"/>
    </row>
    <row r="17" spans="1:3" s="447" customFormat="1" ht="12" customHeight="1" x14ac:dyDescent="0.2">
      <c r="A17" s="440" t="s">
        <v>108</v>
      </c>
      <c r="B17" s="8" t="s">
        <v>265</v>
      </c>
      <c r="C17" s="299"/>
    </row>
    <row r="18" spans="1:3" s="447" customFormat="1" ht="12" customHeight="1" x14ac:dyDescent="0.2">
      <c r="A18" s="440" t="s">
        <v>109</v>
      </c>
      <c r="B18" s="8" t="s">
        <v>417</v>
      </c>
      <c r="C18" s="300"/>
    </row>
    <row r="19" spans="1:3" s="447" customFormat="1" ht="12" customHeight="1" thickBot="1" x14ac:dyDescent="0.25">
      <c r="A19" s="440" t="s">
        <v>110</v>
      </c>
      <c r="B19" s="7" t="s">
        <v>266</v>
      </c>
      <c r="C19" s="300"/>
    </row>
    <row r="20" spans="1:3" s="358" customFormat="1" ht="12" customHeight="1" thickBot="1" x14ac:dyDescent="0.25">
      <c r="A20" s="181" t="s">
        <v>16</v>
      </c>
      <c r="B20" s="217" t="s">
        <v>382</v>
      </c>
      <c r="C20" s="301">
        <f>SUM(C21:C23)</f>
        <v>0</v>
      </c>
    </row>
    <row r="21" spans="1:3" s="447" customFormat="1" ht="12" customHeight="1" x14ac:dyDescent="0.2">
      <c r="A21" s="440" t="s">
        <v>98</v>
      </c>
      <c r="B21" s="9" t="s">
        <v>238</v>
      </c>
      <c r="C21" s="299"/>
    </row>
    <row r="22" spans="1:3" s="447" customFormat="1" ht="12" customHeight="1" x14ac:dyDescent="0.2">
      <c r="A22" s="440" t="s">
        <v>99</v>
      </c>
      <c r="B22" s="8" t="s">
        <v>383</v>
      </c>
      <c r="C22" s="299"/>
    </row>
    <row r="23" spans="1:3" s="447" customFormat="1" ht="12" customHeight="1" x14ac:dyDescent="0.2">
      <c r="A23" s="440" t="s">
        <v>100</v>
      </c>
      <c r="B23" s="8" t="s">
        <v>384</v>
      </c>
      <c r="C23" s="299"/>
    </row>
    <row r="24" spans="1:3" s="447" customFormat="1" ht="12" customHeight="1" thickBot="1" x14ac:dyDescent="0.25">
      <c r="A24" s="440" t="s">
        <v>101</v>
      </c>
      <c r="B24" s="8" t="s">
        <v>506</v>
      </c>
      <c r="C24" s="299"/>
    </row>
    <row r="25" spans="1:3" s="447" customFormat="1" ht="12" customHeight="1" thickBot="1" x14ac:dyDescent="0.25">
      <c r="A25" s="186" t="s">
        <v>17</v>
      </c>
      <c r="B25" s="111" t="s">
        <v>153</v>
      </c>
      <c r="C25" s="328"/>
    </row>
    <row r="26" spans="1:3" s="447" customFormat="1" ht="12" customHeight="1" thickBot="1" x14ac:dyDescent="0.25">
      <c r="A26" s="186" t="s">
        <v>18</v>
      </c>
      <c r="B26" s="111" t="s">
        <v>385</v>
      </c>
      <c r="C26" s="301">
        <f>+C27+C28</f>
        <v>0</v>
      </c>
    </row>
    <row r="27" spans="1:3" s="447" customFormat="1" ht="12" customHeight="1" x14ac:dyDescent="0.2">
      <c r="A27" s="441" t="s">
        <v>248</v>
      </c>
      <c r="B27" s="442" t="s">
        <v>383</v>
      </c>
      <c r="C27" s="71"/>
    </row>
    <row r="28" spans="1:3" s="447" customFormat="1" ht="12" customHeight="1" x14ac:dyDescent="0.2">
      <c r="A28" s="441" t="s">
        <v>249</v>
      </c>
      <c r="B28" s="443" t="s">
        <v>386</v>
      </c>
      <c r="C28" s="302"/>
    </row>
    <row r="29" spans="1:3" s="447" customFormat="1" ht="12" customHeight="1" thickBot="1" x14ac:dyDescent="0.25">
      <c r="A29" s="440" t="s">
        <v>250</v>
      </c>
      <c r="B29" s="125" t="s">
        <v>507</v>
      </c>
      <c r="C29" s="74"/>
    </row>
    <row r="30" spans="1:3" s="447" customFormat="1" ht="12" customHeight="1" thickBot="1" x14ac:dyDescent="0.25">
      <c r="A30" s="186" t="s">
        <v>19</v>
      </c>
      <c r="B30" s="111" t="s">
        <v>387</v>
      </c>
      <c r="C30" s="301">
        <f>+C31+C32+C33</f>
        <v>0</v>
      </c>
    </row>
    <row r="31" spans="1:3" s="447" customFormat="1" ht="12" customHeight="1" x14ac:dyDescent="0.2">
      <c r="A31" s="441" t="s">
        <v>85</v>
      </c>
      <c r="B31" s="442" t="s">
        <v>271</v>
      </c>
      <c r="C31" s="71"/>
    </row>
    <row r="32" spans="1:3" s="447" customFormat="1" ht="12" customHeight="1" x14ac:dyDescent="0.2">
      <c r="A32" s="441" t="s">
        <v>86</v>
      </c>
      <c r="B32" s="443" t="s">
        <v>272</v>
      </c>
      <c r="C32" s="302"/>
    </row>
    <row r="33" spans="1:3" s="447" customFormat="1" ht="12" customHeight="1" thickBot="1" x14ac:dyDescent="0.25">
      <c r="A33" s="440" t="s">
        <v>87</v>
      </c>
      <c r="B33" s="125" t="s">
        <v>273</v>
      </c>
      <c r="C33" s="74"/>
    </row>
    <row r="34" spans="1:3" s="358" customFormat="1" ht="12" customHeight="1" thickBot="1" x14ac:dyDescent="0.25">
      <c r="A34" s="186" t="s">
        <v>20</v>
      </c>
      <c r="B34" s="111" t="s">
        <v>356</v>
      </c>
      <c r="C34" s="328"/>
    </row>
    <row r="35" spans="1:3" s="358" customFormat="1" ht="12" customHeight="1" thickBot="1" x14ac:dyDescent="0.25">
      <c r="A35" s="186" t="s">
        <v>21</v>
      </c>
      <c r="B35" s="111" t="s">
        <v>388</v>
      </c>
      <c r="C35" s="349"/>
    </row>
    <row r="36" spans="1:3" s="358" customFormat="1" ht="12" customHeight="1" thickBot="1" x14ac:dyDescent="0.25">
      <c r="A36" s="181" t="s">
        <v>22</v>
      </c>
      <c r="B36" s="111" t="s">
        <v>508</v>
      </c>
      <c r="C36" s="350">
        <f>+C8+C20+C25+C26+C30+C34+C35</f>
        <v>14002208</v>
      </c>
    </row>
    <row r="37" spans="1:3" s="358" customFormat="1" ht="12" customHeight="1" thickBot="1" x14ac:dyDescent="0.25">
      <c r="A37" s="218" t="s">
        <v>23</v>
      </c>
      <c r="B37" s="111" t="s">
        <v>390</v>
      </c>
      <c r="C37" s="350">
        <f>+C38+C39+C40</f>
        <v>108024512</v>
      </c>
    </row>
    <row r="38" spans="1:3" s="358" customFormat="1" ht="12" customHeight="1" x14ac:dyDescent="0.2">
      <c r="A38" s="441" t="s">
        <v>391</v>
      </c>
      <c r="B38" s="442" t="s">
        <v>216</v>
      </c>
      <c r="C38" s="71">
        <v>1305256</v>
      </c>
    </row>
    <row r="39" spans="1:3" s="358" customFormat="1" ht="12" customHeight="1" x14ac:dyDescent="0.2">
      <c r="A39" s="441" t="s">
        <v>392</v>
      </c>
      <c r="B39" s="443" t="s">
        <v>2</v>
      </c>
      <c r="C39" s="302"/>
    </row>
    <row r="40" spans="1:3" s="447" customFormat="1" ht="12" customHeight="1" thickBot="1" x14ac:dyDescent="0.25">
      <c r="A40" s="440" t="s">
        <v>393</v>
      </c>
      <c r="B40" s="125" t="s">
        <v>394</v>
      </c>
      <c r="C40" s="74">
        <v>106719256</v>
      </c>
    </row>
    <row r="41" spans="1:3" s="447" customFormat="1" ht="15" customHeight="1" thickBot="1" x14ac:dyDescent="0.25">
      <c r="A41" s="218" t="s">
        <v>24</v>
      </c>
      <c r="B41" s="219" t="s">
        <v>395</v>
      </c>
      <c r="C41" s="353">
        <f>+C36+C37</f>
        <v>122026720</v>
      </c>
    </row>
    <row r="42" spans="1:3" s="447" customFormat="1" ht="15" customHeight="1" x14ac:dyDescent="0.2">
      <c r="A42" s="220"/>
      <c r="B42" s="221"/>
      <c r="C42" s="351"/>
    </row>
    <row r="43" spans="1:3" ht="13.5" thickBot="1" x14ac:dyDescent="0.25">
      <c r="A43" s="222"/>
      <c r="B43" s="223"/>
      <c r="C43" s="352"/>
    </row>
    <row r="44" spans="1:3" s="446" customFormat="1" ht="16.5" customHeight="1" thickBot="1" x14ac:dyDescent="0.25">
      <c r="A44" s="224"/>
      <c r="B44" s="225" t="s">
        <v>53</v>
      </c>
      <c r="C44" s="353"/>
    </row>
    <row r="45" spans="1:3" s="448" customFormat="1" ht="12" customHeight="1" thickBot="1" x14ac:dyDescent="0.25">
      <c r="A45" s="186" t="s">
        <v>15</v>
      </c>
      <c r="B45" s="111" t="s">
        <v>396</v>
      </c>
      <c r="C45" s="301">
        <f>SUM(C46:C50)</f>
        <v>120629720</v>
      </c>
    </row>
    <row r="46" spans="1:3" ht="12" customHeight="1" x14ac:dyDescent="0.2">
      <c r="A46" s="440" t="s">
        <v>92</v>
      </c>
      <c r="B46" s="9" t="s">
        <v>46</v>
      </c>
      <c r="C46" s="71">
        <v>59921744</v>
      </c>
    </row>
    <row r="47" spans="1:3" ht="12" customHeight="1" x14ac:dyDescent="0.2">
      <c r="A47" s="440" t="s">
        <v>93</v>
      </c>
      <c r="B47" s="8" t="s">
        <v>162</v>
      </c>
      <c r="C47" s="73">
        <v>12524911</v>
      </c>
    </row>
    <row r="48" spans="1:3" ht="12" customHeight="1" x14ac:dyDescent="0.2">
      <c r="A48" s="440" t="s">
        <v>94</v>
      </c>
      <c r="B48" s="8" t="s">
        <v>128</v>
      </c>
      <c r="C48" s="73">
        <v>48183065</v>
      </c>
    </row>
    <row r="49" spans="1:3" ht="12" customHeight="1" x14ac:dyDescent="0.2">
      <c r="A49" s="440" t="s">
        <v>95</v>
      </c>
      <c r="B49" s="8" t="s">
        <v>163</v>
      </c>
      <c r="C49" s="73"/>
    </row>
    <row r="50" spans="1:3" ht="12" customHeight="1" thickBot="1" x14ac:dyDescent="0.25">
      <c r="A50" s="440" t="s">
        <v>136</v>
      </c>
      <c r="B50" s="8" t="s">
        <v>164</v>
      </c>
      <c r="C50" s="73"/>
    </row>
    <row r="51" spans="1:3" ht="12" customHeight="1" thickBot="1" x14ac:dyDescent="0.25">
      <c r="A51" s="186" t="s">
        <v>16</v>
      </c>
      <c r="B51" s="111" t="s">
        <v>397</v>
      </c>
      <c r="C51" s="301">
        <f>SUM(C52:C54)</f>
        <v>1397000</v>
      </c>
    </row>
    <row r="52" spans="1:3" s="448" customFormat="1" ht="12" customHeight="1" x14ac:dyDescent="0.2">
      <c r="A52" s="440" t="s">
        <v>98</v>
      </c>
      <c r="B52" s="9" t="s">
        <v>209</v>
      </c>
      <c r="C52" s="71">
        <v>1397000</v>
      </c>
    </row>
    <row r="53" spans="1:3" ht="12" customHeight="1" x14ac:dyDescent="0.2">
      <c r="A53" s="440" t="s">
        <v>99</v>
      </c>
      <c r="B53" s="8" t="s">
        <v>166</v>
      </c>
      <c r="C53" s="73"/>
    </row>
    <row r="54" spans="1:3" ht="12" customHeight="1" x14ac:dyDescent="0.2">
      <c r="A54" s="440" t="s">
        <v>100</v>
      </c>
      <c r="B54" s="8" t="s">
        <v>54</v>
      </c>
      <c r="C54" s="73"/>
    </row>
    <row r="55" spans="1:3" ht="12" customHeight="1" thickBot="1" x14ac:dyDescent="0.25">
      <c r="A55" s="440" t="s">
        <v>101</v>
      </c>
      <c r="B55" s="8" t="s">
        <v>505</v>
      </c>
      <c r="C55" s="73"/>
    </row>
    <row r="56" spans="1:3" ht="15" customHeight="1" thickBot="1" x14ac:dyDescent="0.25">
      <c r="A56" s="186" t="s">
        <v>17</v>
      </c>
      <c r="B56" s="111" t="s">
        <v>10</v>
      </c>
      <c r="C56" s="328"/>
    </row>
    <row r="57" spans="1:3" ht="13.5" thickBot="1" x14ac:dyDescent="0.25">
      <c r="A57" s="186" t="s">
        <v>18</v>
      </c>
      <c r="B57" s="226" t="s">
        <v>511</v>
      </c>
      <c r="C57" s="354">
        <f>+C45+C51+C56</f>
        <v>122026720</v>
      </c>
    </row>
    <row r="58" spans="1:3" ht="15" customHeight="1" thickBot="1" x14ac:dyDescent="0.25">
      <c r="C58" s="355"/>
    </row>
    <row r="59" spans="1:3" ht="14.25" customHeight="1" thickBot="1" x14ac:dyDescent="0.25">
      <c r="A59" s="229" t="s">
        <v>500</v>
      </c>
      <c r="B59" s="230"/>
      <c r="C59" s="109">
        <v>17</v>
      </c>
    </row>
    <row r="60" spans="1:3" ht="13.5" thickBot="1" x14ac:dyDescent="0.25">
      <c r="A60" s="229" t="s">
        <v>185</v>
      </c>
      <c r="B60" s="230"/>
      <c r="C60" s="109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AB9E4-ADB4-4E45-85A2-7EC3E7F06125}">
  <sheetPr>
    <tabColor rgb="FF92D050"/>
  </sheetPr>
  <dimension ref="A1:C60"/>
  <sheetViews>
    <sheetView zoomScale="145" zoomScaleNormal="145" workbookViewId="0">
      <selection activeCell="B2" sqref="B2"/>
    </sheetView>
  </sheetViews>
  <sheetFormatPr defaultRowHeight="12.75" x14ac:dyDescent="0.2"/>
  <cols>
    <col min="1" max="1" width="13.83203125" style="227" customWidth="1"/>
    <col min="2" max="2" width="79.1640625" style="228" customWidth="1"/>
    <col min="3" max="3" width="25" style="228" customWidth="1"/>
    <col min="4" max="16384" width="9.33203125" style="228"/>
  </cols>
  <sheetData>
    <row r="1" spans="1:3" s="207" customFormat="1" ht="21" customHeight="1" thickBot="1" x14ac:dyDescent="0.25">
      <c r="A1" s="206"/>
      <c r="B1" s="208"/>
      <c r="C1" s="551" t="str">
        <f>+CONCATENATE("9.3.2. melléklet a ……/",LEFT(ÖSSZEFÜGGÉSEK!A5,4),". (….) önkormányzati rendelethez")</f>
        <v>9.3.2. melléklet a ……/2018. (….) önkormányzati rendelethez</v>
      </c>
    </row>
    <row r="2" spans="1:3" s="444" customFormat="1" ht="25.5" customHeight="1" x14ac:dyDescent="0.2">
      <c r="A2" s="395" t="s">
        <v>183</v>
      </c>
      <c r="B2" s="342" t="s">
        <v>631</v>
      </c>
      <c r="C2" s="356" t="s">
        <v>56</v>
      </c>
    </row>
    <row r="3" spans="1:3" s="444" customFormat="1" ht="24.75" thickBot="1" x14ac:dyDescent="0.25">
      <c r="A3" s="438" t="s">
        <v>182</v>
      </c>
      <c r="B3" s="343" t="s">
        <v>399</v>
      </c>
      <c r="C3" s="357" t="s">
        <v>55</v>
      </c>
    </row>
    <row r="4" spans="1:3" s="445" customFormat="1" ht="15.95" customHeight="1" thickBot="1" x14ac:dyDescent="0.3">
      <c r="A4" s="210"/>
      <c r="B4" s="210"/>
      <c r="C4" s="211" t="str">
        <f>'9.3.1. sz. mell'!C4</f>
        <v>Forintban!</v>
      </c>
    </row>
    <row r="5" spans="1:3" ht="13.5" thickBot="1" x14ac:dyDescent="0.25">
      <c r="A5" s="396" t="s">
        <v>184</v>
      </c>
      <c r="B5" s="212" t="s">
        <v>545</v>
      </c>
      <c r="C5" s="213" t="s">
        <v>51</v>
      </c>
    </row>
    <row r="6" spans="1:3" s="446" customFormat="1" ht="12.95" customHeight="1" thickBot="1" x14ac:dyDescent="0.25">
      <c r="A6" s="181"/>
      <c r="B6" s="182" t="s">
        <v>474</v>
      </c>
      <c r="C6" s="183" t="s">
        <v>475</v>
      </c>
    </row>
    <row r="7" spans="1:3" s="446" customFormat="1" ht="15.95" customHeight="1" thickBot="1" x14ac:dyDescent="0.25">
      <c r="A7" s="214"/>
      <c r="B7" s="215" t="s">
        <v>52</v>
      </c>
      <c r="C7" s="216"/>
    </row>
    <row r="8" spans="1:3" s="358" customFormat="1" ht="12" customHeight="1" thickBot="1" x14ac:dyDescent="0.25">
      <c r="A8" s="181" t="s">
        <v>15</v>
      </c>
      <c r="B8" s="217" t="s">
        <v>501</v>
      </c>
      <c r="C8" s="301">
        <f>SUM(C9:C19)</f>
        <v>0</v>
      </c>
    </row>
    <row r="9" spans="1:3" s="358" customFormat="1" ht="12" customHeight="1" x14ac:dyDescent="0.2">
      <c r="A9" s="439" t="s">
        <v>92</v>
      </c>
      <c r="B9" s="10" t="s">
        <v>257</v>
      </c>
      <c r="C9" s="347"/>
    </row>
    <row r="10" spans="1:3" s="358" customFormat="1" ht="12" customHeight="1" x14ac:dyDescent="0.2">
      <c r="A10" s="440" t="s">
        <v>93</v>
      </c>
      <c r="B10" s="8" t="s">
        <v>258</v>
      </c>
      <c r="C10" s="299"/>
    </row>
    <row r="11" spans="1:3" s="358" customFormat="1" ht="12" customHeight="1" x14ac:dyDescent="0.2">
      <c r="A11" s="440" t="s">
        <v>94</v>
      </c>
      <c r="B11" s="8" t="s">
        <v>259</v>
      </c>
      <c r="C11" s="299"/>
    </row>
    <row r="12" spans="1:3" s="358" customFormat="1" ht="12" customHeight="1" x14ac:dyDescent="0.2">
      <c r="A12" s="440" t="s">
        <v>95</v>
      </c>
      <c r="B12" s="8" t="s">
        <v>260</v>
      </c>
      <c r="C12" s="299"/>
    </row>
    <row r="13" spans="1:3" s="358" customFormat="1" ht="12" customHeight="1" x14ac:dyDescent="0.2">
      <c r="A13" s="440" t="s">
        <v>136</v>
      </c>
      <c r="B13" s="8" t="s">
        <v>261</v>
      </c>
      <c r="C13" s="299"/>
    </row>
    <row r="14" spans="1:3" s="358" customFormat="1" ht="12" customHeight="1" x14ac:dyDescent="0.2">
      <c r="A14" s="440" t="s">
        <v>96</v>
      </c>
      <c r="B14" s="8" t="s">
        <v>380</v>
      </c>
      <c r="C14" s="299"/>
    </row>
    <row r="15" spans="1:3" s="358" customFormat="1" ht="12" customHeight="1" x14ac:dyDescent="0.2">
      <c r="A15" s="440" t="s">
        <v>97</v>
      </c>
      <c r="B15" s="7" t="s">
        <v>381</v>
      </c>
      <c r="C15" s="299"/>
    </row>
    <row r="16" spans="1:3" s="358" customFormat="1" ht="12" customHeight="1" x14ac:dyDescent="0.2">
      <c r="A16" s="440" t="s">
        <v>107</v>
      </c>
      <c r="B16" s="8" t="s">
        <v>264</v>
      </c>
      <c r="C16" s="348"/>
    </row>
    <row r="17" spans="1:3" s="447" customFormat="1" ht="12" customHeight="1" x14ac:dyDescent="0.2">
      <c r="A17" s="440" t="s">
        <v>108</v>
      </c>
      <c r="B17" s="8" t="s">
        <v>265</v>
      </c>
      <c r="C17" s="299"/>
    </row>
    <row r="18" spans="1:3" s="447" customFormat="1" ht="12" customHeight="1" x14ac:dyDescent="0.2">
      <c r="A18" s="440" t="s">
        <v>109</v>
      </c>
      <c r="B18" s="8" t="s">
        <v>417</v>
      </c>
      <c r="C18" s="300"/>
    </row>
    <row r="19" spans="1:3" s="447" customFormat="1" ht="12" customHeight="1" thickBot="1" x14ac:dyDescent="0.25">
      <c r="A19" s="440" t="s">
        <v>110</v>
      </c>
      <c r="B19" s="7" t="s">
        <v>266</v>
      </c>
      <c r="C19" s="300"/>
    </row>
    <row r="20" spans="1:3" s="358" customFormat="1" ht="12" customHeight="1" thickBot="1" x14ac:dyDescent="0.25">
      <c r="A20" s="181" t="s">
        <v>16</v>
      </c>
      <c r="B20" s="217" t="s">
        <v>382</v>
      </c>
      <c r="C20" s="301">
        <f>SUM(C21:C23)</f>
        <v>0</v>
      </c>
    </row>
    <row r="21" spans="1:3" s="447" customFormat="1" ht="12" customHeight="1" x14ac:dyDescent="0.2">
      <c r="A21" s="440" t="s">
        <v>98</v>
      </c>
      <c r="B21" s="9" t="s">
        <v>238</v>
      </c>
      <c r="C21" s="299"/>
    </row>
    <row r="22" spans="1:3" s="447" customFormat="1" ht="12" customHeight="1" x14ac:dyDescent="0.2">
      <c r="A22" s="440" t="s">
        <v>99</v>
      </c>
      <c r="B22" s="8" t="s">
        <v>383</v>
      </c>
      <c r="C22" s="299"/>
    </row>
    <row r="23" spans="1:3" s="447" customFormat="1" ht="12" customHeight="1" x14ac:dyDescent="0.2">
      <c r="A23" s="440" t="s">
        <v>100</v>
      </c>
      <c r="B23" s="8" t="s">
        <v>384</v>
      </c>
      <c r="C23" s="299"/>
    </row>
    <row r="24" spans="1:3" s="447" customFormat="1" ht="12" customHeight="1" thickBot="1" x14ac:dyDescent="0.25">
      <c r="A24" s="440" t="s">
        <v>101</v>
      </c>
      <c r="B24" s="8" t="s">
        <v>506</v>
      </c>
      <c r="C24" s="299"/>
    </row>
    <row r="25" spans="1:3" s="447" customFormat="1" ht="12" customHeight="1" thickBot="1" x14ac:dyDescent="0.25">
      <c r="A25" s="186" t="s">
        <v>17</v>
      </c>
      <c r="B25" s="111" t="s">
        <v>153</v>
      </c>
      <c r="C25" s="328"/>
    </row>
    <row r="26" spans="1:3" s="447" customFormat="1" ht="12" customHeight="1" thickBot="1" x14ac:dyDescent="0.25">
      <c r="A26" s="186" t="s">
        <v>18</v>
      </c>
      <c r="B26" s="111" t="s">
        <v>385</v>
      </c>
      <c r="C26" s="301">
        <f>+C27+C28</f>
        <v>0</v>
      </c>
    </row>
    <row r="27" spans="1:3" s="447" customFormat="1" ht="12" customHeight="1" x14ac:dyDescent="0.2">
      <c r="A27" s="441" t="s">
        <v>248</v>
      </c>
      <c r="B27" s="442" t="s">
        <v>383</v>
      </c>
      <c r="C27" s="71"/>
    </row>
    <row r="28" spans="1:3" s="447" customFormat="1" ht="12" customHeight="1" x14ac:dyDescent="0.2">
      <c r="A28" s="441" t="s">
        <v>249</v>
      </c>
      <c r="B28" s="443" t="s">
        <v>386</v>
      </c>
      <c r="C28" s="302"/>
    </row>
    <row r="29" spans="1:3" s="447" customFormat="1" ht="12" customHeight="1" thickBot="1" x14ac:dyDescent="0.25">
      <c r="A29" s="440" t="s">
        <v>250</v>
      </c>
      <c r="B29" s="125" t="s">
        <v>507</v>
      </c>
      <c r="C29" s="74"/>
    </row>
    <row r="30" spans="1:3" s="447" customFormat="1" ht="12" customHeight="1" thickBot="1" x14ac:dyDescent="0.25">
      <c r="A30" s="186" t="s">
        <v>19</v>
      </c>
      <c r="B30" s="111" t="s">
        <v>387</v>
      </c>
      <c r="C30" s="301">
        <f>+C31+C32+C33</f>
        <v>0</v>
      </c>
    </row>
    <row r="31" spans="1:3" s="447" customFormat="1" ht="12" customHeight="1" x14ac:dyDescent="0.2">
      <c r="A31" s="441" t="s">
        <v>85</v>
      </c>
      <c r="B31" s="442" t="s">
        <v>271</v>
      </c>
      <c r="C31" s="71"/>
    </row>
    <row r="32" spans="1:3" s="447" customFormat="1" ht="12" customHeight="1" x14ac:dyDescent="0.2">
      <c r="A32" s="441" t="s">
        <v>86</v>
      </c>
      <c r="B32" s="443" t="s">
        <v>272</v>
      </c>
      <c r="C32" s="302"/>
    </row>
    <row r="33" spans="1:3" s="447" customFormat="1" ht="12" customHeight="1" thickBot="1" x14ac:dyDescent="0.25">
      <c r="A33" s="440" t="s">
        <v>87</v>
      </c>
      <c r="B33" s="125" t="s">
        <v>273</v>
      </c>
      <c r="C33" s="74"/>
    </row>
    <row r="34" spans="1:3" s="358" customFormat="1" ht="12" customHeight="1" thickBot="1" x14ac:dyDescent="0.25">
      <c r="A34" s="186" t="s">
        <v>20</v>
      </c>
      <c r="B34" s="111" t="s">
        <v>356</v>
      </c>
      <c r="C34" s="328"/>
    </row>
    <row r="35" spans="1:3" s="358" customFormat="1" ht="12" customHeight="1" thickBot="1" x14ac:dyDescent="0.25">
      <c r="A35" s="186" t="s">
        <v>21</v>
      </c>
      <c r="B35" s="111" t="s">
        <v>388</v>
      </c>
      <c r="C35" s="349"/>
    </row>
    <row r="36" spans="1:3" s="358" customFormat="1" ht="12" customHeight="1" thickBot="1" x14ac:dyDescent="0.25">
      <c r="A36" s="181" t="s">
        <v>22</v>
      </c>
      <c r="B36" s="111" t="s">
        <v>508</v>
      </c>
      <c r="C36" s="350">
        <f>+C8+C20+C25+C26+C30+C34+C35</f>
        <v>0</v>
      </c>
    </row>
    <row r="37" spans="1:3" s="358" customFormat="1" ht="12" customHeight="1" thickBot="1" x14ac:dyDescent="0.25">
      <c r="A37" s="218" t="s">
        <v>23</v>
      </c>
      <c r="B37" s="111" t="s">
        <v>390</v>
      </c>
      <c r="C37" s="350">
        <f>+C38+C39+C40</f>
        <v>0</v>
      </c>
    </row>
    <row r="38" spans="1:3" s="358" customFormat="1" ht="12" customHeight="1" x14ac:dyDescent="0.2">
      <c r="A38" s="441" t="s">
        <v>391</v>
      </c>
      <c r="B38" s="442" t="s">
        <v>216</v>
      </c>
      <c r="C38" s="71"/>
    </row>
    <row r="39" spans="1:3" s="358" customFormat="1" ht="12" customHeight="1" x14ac:dyDescent="0.2">
      <c r="A39" s="441" t="s">
        <v>392</v>
      </c>
      <c r="B39" s="443" t="s">
        <v>2</v>
      </c>
      <c r="C39" s="302"/>
    </row>
    <row r="40" spans="1:3" s="447" customFormat="1" ht="12" customHeight="1" thickBot="1" x14ac:dyDescent="0.25">
      <c r="A40" s="440" t="s">
        <v>393</v>
      </c>
      <c r="B40" s="125" t="s">
        <v>394</v>
      </c>
      <c r="C40" s="74"/>
    </row>
    <row r="41" spans="1:3" s="447" customFormat="1" ht="15" customHeight="1" thickBot="1" x14ac:dyDescent="0.25">
      <c r="A41" s="218" t="s">
        <v>24</v>
      </c>
      <c r="B41" s="219" t="s">
        <v>395</v>
      </c>
      <c r="C41" s="353">
        <f>+C36+C37</f>
        <v>0</v>
      </c>
    </row>
    <row r="42" spans="1:3" s="447" customFormat="1" ht="15" customHeight="1" x14ac:dyDescent="0.2">
      <c r="A42" s="220"/>
      <c r="B42" s="221"/>
      <c r="C42" s="351"/>
    </row>
    <row r="43" spans="1:3" ht="13.5" thickBot="1" x14ac:dyDescent="0.25">
      <c r="A43" s="222"/>
      <c r="B43" s="223"/>
      <c r="C43" s="352"/>
    </row>
    <row r="44" spans="1:3" s="446" customFormat="1" ht="16.5" customHeight="1" thickBot="1" x14ac:dyDescent="0.25">
      <c r="A44" s="224"/>
      <c r="B44" s="225" t="s">
        <v>53</v>
      </c>
      <c r="C44" s="353"/>
    </row>
    <row r="45" spans="1:3" s="448" customFormat="1" ht="12" customHeight="1" thickBot="1" x14ac:dyDescent="0.25">
      <c r="A45" s="186" t="s">
        <v>15</v>
      </c>
      <c r="B45" s="111" t="s">
        <v>396</v>
      </c>
      <c r="C45" s="301">
        <f>SUM(C46:C50)</f>
        <v>0</v>
      </c>
    </row>
    <row r="46" spans="1:3" ht="12" customHeight="1" x14ac:dyDescent="0.2">
      <c r="A46" s="440" t="s">
        <v>92</v>
      </c>
      <c r="B46" s="9" t="s">
        <v>46</v>
      </c>
      <c r="C46" s="71"/>
    </row>
    <row r="47" spans="1:3" ht="12" customHeight="1" x14ac:dyDescent="0.2">
      <c r="A47" s="440" t="s">
        <v>93</v>
      </c>
      <c r="B47" s="8" t="s">
        <v>162</v>
      </c>
      <c r="C47" s="73"/>
    </row>
    <row r="48" spans="1:3" ht="12" customHeight="1" x14ac:dyDescent="0.2">
      <c r="A48" s="440" t="s">
        <v>94</v>
      </c>
      <c r="B48" s="8" t="s">
        <v>128</v>
      </c>
      <c r="C48" s="73"/>
    </row>
    <row r="49" spans="1:3" ht="12" customHeight="1" x14ac:dyDescent="0.2">
      <c r="A49" s="440" t="s">
        <v>95</v>
      </c>
      <c r="B49" s="8" t="s">
        <v>163</v>
      </c>
      <c r="C49" s="73"/>
    </row>
    <row r="50" spans="1:3" ht="12" customHeight="1" thickBot="1" x14ac:dyDescent="0.25">
      <c r="A50" s="440" t="s">
        <v>136</v>
      </c>
      <c r="B50" s="8" t="s">
        <v>164</v>
      </c>
      <c r="C50" s="73"/>
    </row>
    <row r="51" spans="1:3" ht="12" customHeight="1" thickBot="1" x14ac:dyDescent="0.25">
      <c r="A51" s="186" t="s">
        <v>16</v>
      </c>
      <c r="B51" s="111" t="s">
        <v>397</v>
      </c>
      <c r="C51" s="301">
        <f>SUM(C52:C54)</f>
        <v>0</v>
      </c>
    </row>
    <row r="52" spans="1:3" s="448" customFormat="1" ht="12" customHeight="1" x14ac:dyDescent="0.2">
      <c r="A52" s="440" t="s">
        <v>98</v>
      </c>
      <c r="B52" s="9" t="s">
        <v>209</v>
      </c>
      <c r="C52" s="71"/>
    </row>
    <row r="53" spans="1:3" ht="12" customHeight="1" x14ac:dyDescent="0.2">
      <c r="A53" s="440" t="s">
        <v>99</v>
      </c>
      <c r="B53" s="8" t="s">
        <v>166</v>
      </c>
      <c r="C53" s="73"/>
    </row>
    <row r="54" spans="1:3" ht="12" customHeight="1" x14ac:dyDescent="0.2">
      <c r="A54" s="440" t="s">
        <v>100</v>
      </c>
      <c r="B54" s="8" t="s">
        <v>54</v>
      </c>
      <c r="C54" s="73"/>
    </row>
    <row r="55" spans="1:3" ht="12" customHeight="1" thickBot="1" x14ac:dyDescent="0.25">
      <c r="A55" s="440" t="s">
        <v>101</v>
      </c>
      <c r="B55" s="8" t="s">
        <v>505</v>
      </c>
      <c r="C55" s="73"/>
    </row>
    <row r="56" spans="1:3" ht="15" customHeight="1" thickBot="1" x14ac:dyDescent="0.25">
      <c r="A56" s="186" t="s">
        <v>17</v>
      </c>
      <c r="B56" s="111" t="s">
        <v>10</v>
      </c>
      <c r="C56" s="328"/>
    </row>
    <row r="57" spans="1:3" ht="13.5" thickBot="1" x14ac:dyDescent="0.25">
      <c r="A57" s="186" t="s">
        <v>18</v>
      </c>
      <c r="B57" s="226" t="s">
        <v>511</v>
      </c>
      <c r="C57" s="354">
        <f>+C45+C51+C56</f>
        <v>0</v>
      </c>
    </row>
    <row r="58" spans="1:3" ht="15" customHeight="1" thickBot="1" x14ac:dyDescent="0.25">
      <c r="C58" s="355"/>
    </row>
    <row r="59" spans="1:3" ht="14.25" customHeight="1" thickBot="1" x14ac:dyDescent="0.25">
      <c r="A59" s="229" t="s">
        <v>500</v>
      </c>
      <c r="B59" s="230"/>
      <c r="C59" s="109">
        <v>0</v>
      </c>
    </row>
    <row r="60" spans="1:3" ht="13.5" thickBot="1" x14ac:dyDescent="0.25">
      <c r="A60" s="229" t="s">
        <v>185</v>
      </c>
      <c r="B60" s="230"/>
      <c r="C60" s="109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400B-9BC0-442F-BC28-2CC4059E12D7}">
  <sheetPr>
    <tabColor rgb="FF92D050"/>
  </sheetPr>
  <dimension ref="A1:C60"/>
  <sheetViews>
    <sheetView zoomScale="145" zoomScaleNormal="145" workbookViewId="0">
      <selection activeCell="B2" sqref="B2"/>
    </sheetView>
  </sheetViews>
  <sheetFormatPr defaultRowHeight="12.75" x14ac:dyDescent="0.2"/>
  <cols>
    <col min="1" max="1" width="13.83203125" style="227" customWidth="1"/>
    <col min="2" max="2" width="79.1640625" style="228" customWidth="1"/>
    <col min="3" max="3" width="25" style="228" customWidth="1"/>
    <col min="4" max="16384" width="9.33203125" style="228"/>
  </cols>
  <sheetData>
    <row r="1" spans="1:3" s="207" customFormat="1" ht="21" customHeight="1" thickBot="1" x14ac:dyDescent="0.25">
      <c r="A1" s="206"/>
      <c r="B1" s="208"/>
      <c r="C1" s="551" t="str">
        <f>+CONCATENATE("9.3.3. melléklet a ……/",LEFT(ÖSSZEFÜGGÉSEK!A5,4),". (….) önkormányzati rendelethez")</f>
        <v>9.3.3. melléklet a ……/2018. (….) önkormányzati rendelethez</v>
      </c>
    </row>
    <row r="2" spans="1:3" s="444" customFormat="1" ht="25.5" customHeight="1" x14ac:dyDescent="0.2">
      <c r="A2" s="395" t="s">
        <v>183</v>
      </c>
      <c r="B2" s="342" t="s">
        <v>631</v>
      </c>
      <c r="C2" s="356" t="s">
        <v>56</v>
      </c>
    </row>
    <row r="3" spans="1:3" s="444" customFormat="1" ht="24.75" thickBot="1" x14ac:dyDescent="0.25">
      <c r="A3" s="438" t="s">
        <v>182</v>
      </c>
      <c r="B3" s="343" t="s">
        <v>512</v>
      </c>
      <c r="C3" s="357" t="s">
        <v>56</v>
      </c>
    </row>
    <row r="4" spans="1:3" s="445" customFormat="1" ht="15.95" customHeight="1" thickBot="1" x14ac:dyDescent="0.3">
      <c r="A4" s="210"/>
      <c r="B4" s="210"/>
      <c r="C4" s="211" t="str">
        <f>'9.3.2. sz. mell'!C4</f>
        <v>Forintban!</v>
      </c>
    </row>
    <row r="5" spans="1:3" ht="13.5" thickBot="1" x14ac:dyDescent="0.25">
      <c r="A5" s="396" t="s">
        <v>184</v>
      </c>
      <c r="B5" s="212" t="s">
        <v>545</v>
      </c>
      <c r="C5" s="552" t="s">
        <v>51</v>
      </c>
    </row>
    <row r="6" spans="1:3" s="446" customFormat="1" ht="12.95" customHeight="1" thickBot="1" x14ac:dyDescent="0.25">
      <c r="A6" s="181"/>
      <c r="B6" s="182" t="s">
        <v>474</v>
      </c>
      <c r="C6" s="183" t="s">
        <v>475</v>
      </c>
    </row>
    <row r="7" spans="1:3" s="446" customFormat="1" ht="15.95" customHeight="1" thickBot="1" x14ac:dyDescent="0.25">
      <c r="A7" s="214"/>
      <c r="B7" s="215" t="s">
        <v>52</v>
      </c>
      <c r="C7" s="216"/>
    </row>
    <row r="8" spans="1:3" s="358" customFormat="1" ht="12" customHeight="1" thickBot="1" x14ac:dyDescent="0.25">
      <c r="A8" s="181" t="s">
        <v>15</v>
      </c>
      <c r="B8" s="217" t="s">
        <v>501</v>
      </c>
      <c r="C8" s="301">
        <f>SUM(C9:C19)</f>
        <v>0</v>
      </c>
    </row>
    <row r="9" spans="1:3" s="358" customFormat="1" ht="12" customHeight="1" x14ac:dyDescent="0.2">
      <c r="A9" s="439" t="s">
        <v>92</v>
      </c>
      <c r="B9" s="10" t="s">
        <v>257</v>
      </c>
      <c r="C9" s="347"/>
    </row>
    <row r="10" spans="1:3" s="358" customFormat="1" ht="12" customHeight="1" x14ac:dyDescent="0.2">
      <c r="A10" s="440" t="s">
        <v>93</v>
      </c>
      <c r="B10" s="8" t="s">
        <v>258</v>
      </c>
      <c r="C10" s="299"/>
    </row>
    <row r="11" spans="1:3" s="358" customFormat="1" ht="12" customHeight="1" x14ac:dyDescent="0.2">
      <c r="A11" s="440" t="s">
        <v>94</v>
      </c>
      <c r="B11" s="8" t="s">
        <v>259</v>
      </c>
      <c r="C11" s="299"/>
    </row>
    <row r="12" spans="1:3" s="358" customFormat="1" ht="12" customHeight="1" x14ac:dyDescent="0.2">
      <c r="A12" s="440" t="s">
        <v>95</v>
      </c>
      <c r="B12" s="8" t="s">
        <v>260</v>
      </c>
      <c r="C12" s="299"/>
    </row>
    <row r="13" spans="1:3" s="358" customFormat="1" ht="12" customHeight="1" x14ac:dyDescent="0.2">
      <c r="A13" s="440" t="s">
        <v>136</v>
      </c>
      <c r="B13" s="8" t="s">
        <v>261</v>
      </c>
      <c r="C13" s="299"/>
    </row>
    <row r="14" spans="1:3" s="358" customFormat="1" ht="12" customHeight="1" x14ac:dyDescent="0.2">
      <c r="A14" s="440" t="s">
        <v>96</v>
      </c>
      <c r="B14" s="8" t="s">
        <v>380</v>
      </c>
      <c r="C14" s="299"/>
    </row>
    <row r="15" spans="1:3" s="358" customFormat="1" ht="12" customHeight="1" x14ac:dyDescent="0.2">
      <c r="A15" s="440" t="s">
        <v>97</v>
      </c>
      <c r="B15" s="7" t="s">
        <v>381</v>
      </c>
      <c r="C15" s="299"/>
    </row>
    <row r="16" spans="1:3" s="358" customFormat="1" ht="12" customHeight="1" x14ac:dyDescent="0.2">
      <c r="A16" s="440" t="s">
        <v>107</v>
      </c>
      <c r="B16" s="8" t="s">
        <v>264</v>
      </c>
      <c r="C16" s="348"/>
    </row>
    <row r="17" spans="1:3" s="447" customFormat="1" ht="12" customHeight="1" x14ac:dyDescent="0.2">
      <c r="A17" s="440" t="s">
        <v>108</v>
      </c>
      <c r="B17" s="8" t="s">
        <v>265</v>
      </c>
      <c r="C17" s="299"/>
    </row>
    <row r="18" spans="1:3" s="447" customFormat="1" ht="12" customHeight="1" x14ac:dyDescent="0.2">
      <c r="A18" s="440" t="s">
        <v>109</v>
      </c>
      <c r="B18" s="8" t="s">
        <v>417</v>
      </c>
      <c r="C18" s="300"/>
    </row>
    <row r="19" spans="1:3" s="447" customFormat="1" ht="12" customHeight="1" thickBot="1" x14ac:dyDescent="0.25">
      <c r="A19" s="440" t="s">
        <v>110</v>
      </c>
      <c r="B19" s="7" t="s">
        <v>266</v>
      </c>
      <c r="C19" s="300"/>
    </row>
    <row r="20" spans="1:3" s="358" customFormat="1" ht="12" customHeight="1" thickBot="1" x14ac:dyDescent="0.25">
      <c r="A20" s="181" t="s">
        <v>16</v>
      </c>
      <c r="B20" s="217" t="s">
        <v>382</v>
      </c>
      <c r="C20" s="301">
        <f>SUM(C21:C23)</f>
        <v>0</v>
      </c>
    </row>
    <row r="21" spans="1:3" s="447" customFormat="1" ht="12" customHeight="1" x14ac:dyDescent="0.2">
      <c r="A21" s="440" t="s">
        <v>98</v>
      </c>
      <c r="B21" s="9" t="s">
        <v>238</v>
      </c>
      <c r="C21" s="299"/>
    </row>
    <row r="22" spans="1:3" s="447" customFormat="1" ht="12" customHeight="1" x14ac:dyDescent="0.2">
      <c r="A22" s="440" t="s">
        <v>99</v>
      </c>
      <c r="B22" s="8" t="s">
        <v>383</v>
      </c>
      <c r="C22" s="299"/>
    </row>
    <row r="23" spans="1:3" s="447" customFormat="1" ht="12" customHeight="1" x14ac:dyDescent="0.2">
      <c r="A23" s="440" t="s">
        <v>100</v>
      </c>
      <c r="B23" s="8" t="s">
        <v>384</v>
      </c>
      <c r="C23" s="299"/>
    </row>
    <row r="24" spans="1:3" s="447" customFormat="1" ht="12" customHeight="1" thickBot="1" x14ac:dyDescent="0.25">
      <c r="A24" s="440" t="s">
        <v>101</v>
      </c>
      <c r="B24" s="8" t="s">
        <v>506</v>
      </c>
      <c r="C24" s="299"/>
    </row>
    <row r="25" spans="1:3" s="447" customFormat="1" ht="12" customHeight="1" thickBot="1" x14ac:dyDescent="0.25">
      <c r="A25" s="186" t="s">
        <v>17</v>
      </c>
      <c r="B25" s="111" t="s">
        <v>153</v>
      </c>
      <c r="C25" s="328"/>
    </row>
    <row r="26" spans="1:3" s="447" customFormat="1" ht="12" customHeight="1" thickBot="1" x14ac:dyDescent="0.25">
      <c r="A26" s="186" t="s">
        <v>18</v>
      </c>
      <c r="B26" s="111" t="s">
        <v>385</v>
      </c>
      <c r="C26" s="301">
        <f>+C27+C28</f>
        <v>0</v>
      </c>
    </row>
    <row r="27" spans="1:3" s="447" customFormat="1" ht="12" customHeight="1" x14ac:dyDescent="0.2">
      <c r="A27" s="441" t="s">
        <v>248</v>
      </c>
      <c r="B27" s="442" t="s">
        <v>383</v>
      </c>
      <c r="C27" s="71"/>
    </row>
    <row r="28" spans="1:3" s="447" customFormat="1" ht="12" customHeight="1" x14ac:dyDescent="0.2">
      <c r="A28" s="441" t="s">
        <v>249</v>
      </c>
      <c r="B28" s="443" t="s">
        <v>386</v>
      </c>
      <c r="C28" s="302"/>
    </row>
    <row r="29" spans="1:3" s="447" customFormat="1" ht="12" customHeight="1" thickBot="1" x14ac:dyDescent="0.25">
      <c r="A29" s="440" t="s">
        <v>250</v>
      </c>
      <c r="B29" s="125" t="s">
        <v>507</v>
      </c>
      <c r="C29" s="74"/>
    </row>
    <row r="30" spans="1:3" s="447" customFormat="1" ht="12" customHeight="1" thickBot="1" x14ac:dyDescent="0.25">
      <c r="A30" s="186" t="s">
        <v>19</v>
      </c>
      <c r="B30" s="111" t="s">
        <v>387</v>
      </c>
      <c r="C30" s="301">
        <f>+C31+C32+C33</f>
        <v>0</v>
      </c>
    </row>
    <row r="31" spans="1:3" s="447" customFormat="1" ht="12" customHeight="1" x14ac:dyDescent="0.2">
      <c r="A31" s="441" t="s">
        <v>85</v>
      </c>
      <c r="B31" s="442" t="s">
        <v>271</v>
      </c>
      <c r="C31" s="71"/>
    </row>
    <row r="32" spans="1:3" s="447" customFormat="1" ht="12" customHeight="1" x14ac:dyDescent="0.2">
      <c r="A32" s="441" t="s">
        <v>86</v>
      </c>
      <c r="B32" s="443" t="s">
        <v>272</v>
      </c>
      <c r="C32" s="302"/>
    </row>
    <row r="33" spans="1:3" s="447" customFormat="1" ht="12" customHeight="1" thickBot="1" x14ac:dyDescent="0.25">
      <c r="A33" s="440" t="s">
        <v>87</v>
      </c>
      <c r="B33" s="125" t="s">
        <v>273</v>
      </c>
      <c r="C33" s="74"/>
    </row>
    <row r="34" spans="1:3" s="358" customFormat="1" ht="12" customHeight="1" thickBot="1" x14ac:dyDescent="0.25">
      <c r="A34" s="186" t="s">
        <v>20</v>
      </c>
      <c r="B34" s="111" t="s">
        <v>356</v>
      </c>
      <c r="C34" s="328"/>
    </row>
    <row r="35" spans="1:3" s="358" customFormat="1" ht="12" customHeight="1" thickBot="1" x14ac:dyDescent="0.25">
      <c r="A35" s="186" t="s">
        <v>21</v>
      </c>
      <c r="B35" s="111" t="s">
        <v>388</v>
      </c>
      <c r="C35" s="349"/>
    </row>
    <row r="36" spans="1:3" s="358" customFormat="1" ht="12" customHeight="1" thickBot="1" x14ac:dyDescent="0.25">
      <c r="A36" s="181" t="s">
        <v>22</v>
      </c>
      <c r="B36" s="111" t="s">
        <v>508</v>
      </c>
      <c r="C36" s="350">
        <f>+C8+C20+C25+C26+C30+C34+C35</f>
        <v>0</v>
      </c>
    </row>
    <row r="37" spans="1:3" s="358" customFormat="1" ht="12" customHeight="1" thickBot="1" x14ac:dyDescent="0.25">
      <c r="A37" s="218" t="s">
        <v>23</v>
      </c>
      <c r="B37" s="111" t="s">
        <v>390</v>
      </c>
      <c r="C37" s="350">
        <f>+C38+C39+C40</f>
        <v>0</v>
      </c>
    </row>
    <row r="38" spans="1:3" s="358" customFormat="1" ht="12" customHeight="1" x14ac:dyDescent="0.2">
      <c r="A38" s="441" t="s">
        <v>391</v>
      </c>
      <c r="B38" s="442" t="s">
        <v>216</v>
      </c>
      <c r="C38" s="71"/>
    </row>
    <row r="39" spans="1:3" s="358" customFormat="1" ht="12" customHeight="1" x14ac:dyDescent="0.2">
      <c r="A39" s="441" t="s">
        <v>392</v>
      </c>
      <c r="B39" s="443" t="s">
        <v>2</v>
      </c>
      <c r="C39" s="302"/>
    </row>
    <row r="40" spans="1:3" s="447" customFormat="1" ht="12" customHeight="1" thickBot="1" x14ac:dyDescent="0.25">
      <c r="A40" s="440" t="s">
        <v>393</v>
      </c>
      <c r="B40" s="125" t="s">
        <v>394</v>
      </c>
      <c r="C40" s="74"/>
    </row>
    <row r="41" spans="1:3" s="447" customFormat="1" ht="15" customHeight="1" thickBot="1" x14ac:dyDescent="0.25">
      <c r="A41" s="218" t="s">
        <v>24</v>
      </c>
      <c r="B41" s="219" t="s">
        <v>395</v>
      </c>
      <c r="C41" s="353">
        <f>+C36+C37</f>
        <v>0</v>
      </c>
    </row>
    <row r="42" spans="1:3" s="447" customFormat="1" ht="15" customHeight="1" x14ac:dyDescent="0.2">
      <c r="A42" s="220"/>
      <c r="B42" s="221"/>
      <c r="C42" s="351"/>
    </row>
    <row r="43" spans="1:3" ht="13.5" thickBot="1" x14ac:dyDescent="0.25">
      <c r="A43" s="222"/>
      <c r="B43" s="223"/>
      <c r="C43" s="352"/>
    </row>
    <row r="44" spans="1:3" s="446" customFormat="1" ht="16.5" customHeight="1" thickBot="1" x14ac:dyDescent="0.25">
      <c r="A44" s="224"/>
      <c r="B44" s="225" t="s">
        <v>53</v>
      </c>
      <c r="C44" s="353"/>
    </row>
    <row r="45" spans="1:3" s="448" customFormat="1" ht="12" customHeight="1" thickBot="1" x14ac:dyDescent="0.25">
      <c r="A45" s="186" t="s">
        <v>15</v>
      </c>
      <c r="B45" s="111" t="s">
        <v>396</v>
      </c>
      <c r="C45" s="301">
        <f>SUM(C46:C50)</f>
        <v>0</v>
      </c>
    </row>
    <row r="46" spans="1:3" ht="12" customHeight="1" x14ac:dyDescent="0.2">
      <c r="A46" s="440" t="s">
        <v>92</v>
      </c>
      <c r="B46" s="9" t="s">
        <v>46</v>
      </c>
      <c r="C46" s="71"/>
    </row>
    <row r="47" spans="1:3" ht="12" customHeight="1" x14ac:dyDescent="0.2">
      <c r="A47" s="440" t="s">
        <v>93</v>
      </c>
      <c r="B47" s="8" t="s">
        <v>162</v>
      </c>
      <c r="C47" s="73"/>
    </row>
    <row r="48" spans="1:3" ht="12" customHeight="1" x14ac:dyDescent="0.2">
      <c r="A48" s="440" t="s">
        <v>94</v>
      </c>
      <c r="B48" s="8" t="s">
        <v>128</v>
      </c>
      <c r="C48" s="73"/>
    </row>
    <row r="49" spans="1:3" ht="12" customHeight="1" x14ac:dyDescent="0.2">
      <c r="A49" s="440" t="s">
        <v>95</v>
      </c>
      <c r="B49" s="8" t="s">
        <v>163</v>
      </c>
      <c r="C49" s="73"/>
    </row>
    <row r="50" spans="1:3" ht="12" customHeight="1" thickBot="1" x14ac:dyDescent="0.25">
      <c r="A50" s="440" t="s">
        <v>136</v>
      </c>
      <c r="B50" s="8" t="s">
        <v>164</v>
      </c>
      <c r="C50" s="73"/>
    </row>
    <row r="51" spans="1:3" ht="12" customHeight="1" thickBot="1" x14ac:dyDescent="0.25">
      <c r="A51" s="186" t="s">
        <v>16</v>
      </c>
      <c r="B51" s="111" t="s">
        <v>397</v>
      </c>
      <c r="C51" s="301">
        <f>SUM(C52:C54)</f>
        <v>0</v>
      </c>
    </row>
    <row r="52" spans="1:3" s="448" customFormat="1" ht="12" customHeight="1" x14ac:dyDescent="0.2">
      <c r="A52" s="440" t="s">
        <v>98</v>
      </c>
      <c r="B52" s="9" t="s">
        <v>209</v>
      </c>
      <c r="C52" s="71"/>
    </row>
    <row r="53" spans="1:3" ht="12" customHeight="1" x14ac:dyDescent="0.2">
      <c r="A53" s="440" t="s">
        <v>99</v>
      </c>
      <c r="B53" s="8" t="s">
        <v>166</v>
      </c>
      <c r="C53" s="73"/>
    </row>
    <row r="54" spans="1:3" ht="12" customHeight="1" x14ac:dyDescent="0.2">
      <c r="A54" s="440" t="s">
        <v>100</v>
      </c>
      <c r="B54" s="8" t="s">
        <v>54</v>
      </c>
      <c r="C54" s="73"/>
    </row>
    <row r="55" spans="1:3" ht="12" customHeight="1" thickBot="1" x14ac:dyDescent="0.25">
      <c r="A55" s="440" t="s">
        <v>101</v>
      </c>
      <c r="B55" s="8" t="s">
        <v>505</v>
      </c>
      <c r="C55" s="73"/>
    </row>
    <row r="56" spans="1:3" ht="15" customHeight="1" thickBot="1" x14ac:dyDescent="0.25">
      <c r="A56" s="186" t="s">
        <v>17</v>
      </c>
      <c r="B56" s="111" t="s">
        <v>10</v>
      </c>
      <c r="C56" s="328"/>
    </row>
    <row r="57" spans="1:3" ht="13.5" thickBot="1" x14ac:dyDescent="0.25">
      <c r="A57" s="186" t="s">
        <v>18</v>
      </c>
      <c r="B57" s="226" t="s">
        <v>511</v>
      </c>
      <c r="C57" s="354">
        <f>+C45+C51+C56</f>
        <v>0</v>
      </c>
    </row>
    <row r="58" spans="1:3" ht="15" customHeight="1" thickBot="1" x14ac:dyDescent="0.25">
      <c r="C58" s="355"/>
    </row>
    <row r="59" spans="1:3" ht="14.25" customHeight="1" thickBot="1" x14ac:dyDescent="0.25">
      <c r="A59" s="229" t="s">
        <v>500</v>
      </c>
      <c r="B59" s="230"/>
      <c r="C59" s="109">
        <v>0</v>
      </c>
    </row>
    <row r="60" spans="1:3" ht="13.5" thickBot="1" x14ac:dyDescent="0.25">
      <c r="A60" s="229" t="s">
        <v>185</v>
      </c>
      <c r="B60" s="230"/>
      <c r="C60" s="109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ECF55-46EA-4BC3-BDCD-B61945B17075}">
  <sheetPr>
    <tabColor rgb="FF92D050"/>
  </sheetPr>
  <dimension ref="A1:G26"/>
  <sheetViews>
    <sheetView zoomScale="130" zoomScaleNormal="130" workbookViewId="0">
      <selection activeCell="B22" sqref="B22"/>
    </sheetView>
  </sheetViews>
  <sheetFormatPr defaultRowHeight="12.75" x14ac:dyDescent="0.2"/>
  <cols>
    <col min="1" max="1" width="5.5" style="44" customWidth="1"/>
    <col min="2" max="2" width="33.1640625" style="44" customWidth="1"/>
    <col min="3" max="3" width="12.33203125" style="44" customWidth="1"/>
    <col min="4" max="4" width="11.5" style="44" customWidth="1"/>
    <col min="5" max="5" width="11.33203125" style="44" customWidth="1"/>
    <col min="6" max="6" width="11" style="44" customWidth="1"/>
    <col min="7" max="7" width="14.33203125" style="44" customWidth="1"/>
    <col min="8" max="16384" width="9.33203125" style="44"/>
  </cols>
  <sheetData>
    <row r="1" spans="1:7" ht="43.5" customHeight="1" x14ac:dyDescent="0.25">
      <c r="A1" s="626" t="s">
        <v>3</v>
      </c>
      <c r="B1" s="626"/>
      <c r="C1" s="626"/>
      <c r="D1" s="626"/>
      <c r="E1" s="626"/>
      <c r="F1" s="626"/>
      <c r="G1" s="626"/>
    </row>
    <row r="3" spans="1:7" s="147" customFormat="1" ht="27" customHeight="1" x14ac:dyDescent="0.25">
      <c r="A3" s="145" t="s">
        <v>189</v>
      </c>
      <c r="B3" s="146"/>
      <c r="C3" s="625" t="s">
        <v>190</v>
      </c>
      <c r="D3" s="625"/>
      <c r="E3" s="625"/>
      <c r="F3" s="625"/>
      <c r="G3" s="625"/>
    </row>
    <row r="4" spans="1:7" s="147" customFormat="1" ht="16.5" thickBot="1" x14ac:dyDescent="0.3">
      <c r="A4" s="146"/>
      <c r="B4" s="146"/>
      <c r="C4" s="146"/>
      <c r="D4" s="146"/>
      <c r="E4" s="146"/>
      <c r="F4" s="146"/>
      <c r="G4" s="146"/>
    </row>
    <row r="5" spans="1:7" s="147" customFormat="1" ht="24.75" customHeight="1" thickBot="1" x14ac:dyDescent="0.3">
      <c r="A5" s="145" t="s">
        <v>191</v>
      </c>
      <c r="B5" s="146"/>
      <c r="C5" s="625" t="s">
        <v>190</v>
      </c>
      <c r="D5" s="625"/>
      <c r="E5" s="625"/>
      <c r="F5" s="625"/>
      <c r="G5" s="564" t="s">
        <v>567</v>
      </c>
    </row>
    <row r="6" spans="1:7" s="148" customFormat="1" x14ac:dyDescent="0.2">
      <c r="A6" s="192"/>
      <c r="B6" s="192"/>
      <c r="C6" s="192"/>
      <c r="D6" s="192"/>
      <c r="E6" s="192"/>
      <c r="F6" s="192"/>
      <c r="G6" s="192"/>
    </row>
    <row r="7" spans="1:7" s="149" customFormat="1" ht="15" customHeight="1" x14ac:dyDescent="0.25">
      <c r="A7" s="247" t="s">
        <v>547</v>
      </c>
      <c r="B7" s="246"/>
      <c r="C7" s="246"/>
      <c r="D7" s="232"/>
      <c r="E7" s="232"/>
      <c r="F7" s="232"/>
      <c r="G7" s="232"/>
    </row>
    <row r="8" spans="1:7" s="149" customFormat="1" ht="15" customHeight="1" thickBot="1" x14ac:dyDescent="0.3">
      <c r="A8" s="247" t="s">
        <v>192</v>
      </c>
      <c r="B8" s="246"/>
      <c r="C8" s="246"/>
      <c r="D8" s="246"/>
      <c r="E8" s="246"/>
      <c r="F8" s="246"/>
      <c r="G8" s="512" t="str">
        <f>'9.3.3. sz. mell'!C4</f>
        <v>Forintban!</v>
      </c>
    </row>
    <row r="9" spans="1:7" s="70" customFormat="1" ht="42" customHeight="1" thickBot="1" x14ac:dyDescent="0.25">
      <c r="A9" s="178" t="s">
        <v>13</v>
      </c>
      <c r="B9" s="179" t="s">
        <v>193</v>
      </c>
      <c r="C9" s="179" t="s">
        <v>194</v>
      </c>
      <c r="D9" s="179" t="s">
        <v>195</v>
      </c>
      <c r="E9" s="179" t="s">
        <v>196</v>
      </c>
      <c r="F9" s="179" t="s">
        <v>197</v>
      </c>
      <c r="G9" s="180" t="s">
        <v>49</v>
      </c>
    </row>
    <row r="10" spans="1:7" ht="24" customHeight="1" x14ac:dyDescent="0.2">
      <c r="A10" s="233" t="s">
        <v>15</v>
      </c>
      <c r="B10" s="184" t="s">
        <v>198</v>
      </c>
      <c r="C10" s="150"/>
      <c r="D10" s="150"/>
      <c r="E10" s="150"/>
      <c r="F10" s="150"/>
      <c r="G10" s="234">
        <f>SUM(C10:F10)</f>
        <v>0</v>
      </c>
    </row>
    <row r="11" spans="1:7" ht="24" customHeight="1" x14ac:dyDescent="0.2">
      <c r="A11" s="235" t="s">
        <v>16</v>
      </c>
      <c r="B11" s="185" t="s">
        <v>199</v>
      </c>
      <c r="C11" s="151"/>
      <c r="D11" s="151"/>
      <c r="E11" s="151"/>
      <c r="F11" s="151"/>
      <c r="G11" s="236">
        <f t="shared" ref="G11:G16" si="0">SUM(C11:F11)</f>
        <v>0</v>
      </c>
    </row>
    <row r="12" spans="1:7" ht="24" customHeight="1" x14ac:dyDescent="0.2">
      <c r="A12" s="235" t="s">
        <v>17</v>
      </c>
      <c r="B12" s="185" t="s">
        <v>200</v>
      </c>
      <c r="C12" s="151"/>
      <c r="D12" s="151"/>
      <c r="E12" s="151"/>
      <c r="F12" s="151"/>
      <c r="G12" s="236">
        <f t="shared" si="0"/>
        <v>0</v>
      </c>
    </row>
    <row r="13" spans="1:7" ht="24" customHeight="1" x14ac:dyDescent="0.2">
      <c r="A13" s="235" t="s">
        <v>18</v>
      </c>
      <c r="B13" s="185" t="s">
        <v>201</v>
      </c>
      <c r="C13" s="151"/>
      <c r="D13" s="151"/>
      <c r="E13" s="151"/>
      <c r="F13" s="151"/>
      <c r="G13" s="236">
        <f t="shared" si="0"/>
        <v>0</v>
      </c>
    </row>
    <row r="14" spans="1:7" ht="24" customHeight="1" x14ac:dyDescent="0.2">
      <c r="A14" s="235" t="s">
        <v>19</v>
      </c>
      <c r="B14" s="185" t="s">
        <v>202</v>
      </c>
      <c r="C14" s="151"/>
      <c r="D14" s="151"/>
      <c r="E14" s="151"/>
      <c r="F14" s="151"/>
      <c r="G14" s="236">
        <f t="shared" si="0"/>
        <v>0</v>
      </c>
    </row>
    <row r="15" spans="1:7" ht="24" customHeight="1" thickBot="1" x14ac:dyDescent="0.25">
      <c r="A15" s="237" t="s">
        <v>20</v>
      </c>
      <c r="B15" s="238" t="s">
        <v>203</v>
      </c>
      <c r="C15" s="152"/>
      <c r="D15" s="152"/>
      <c r="E15" s="152"/>
      <c r="F15" s="152"/>
      <c r="G15" s="239">
        <f t="shared" si="0"/>
        <v>0</v>
      </c>
    </row>
    <row r="16" spans="1:7" s="153" customFormat="1" ht="24" customHeight="1" thickBot="1" x14ac:dyDescent="0.25">
      <c r="A16" s="240" t="s">
        <v>21</v>
      </c>
      <c r="B16" s="241" t="s">
        <v>49</v>
      </c>
      <c r="C16" s="242">
        <f>SUM(C10:C15)</f>
        <v>0</v>
      </c>
      <c r="D16" s="242">
        <f>SUM(D10:D15)</f>
        <v>0</v>
      </c>
      <c r="E16" s="242">
        <f>SUM(E10:E15)</f>
        <v>0</v>
      </c>
      <c r="F16" s="242">
        <f>SUM(F10:F15)</f>
        <v>0</v>
      </c>
      <c r="G16" s="243">
        <f t="shared" si="0"/>
        <v>0</v>
      </c>
    </row>
    <row r="17" spans="1:7" s="148" customFormat="1" x14ac:dyDescent="0.2">
      <c r="A17" s="192"/>
      <c r="B17" s="192"/>
      <c r="C17" s="192"/>
      <c r="D17" s="192"/>
      <c r="E17" s="192"/>
      <c r="F17" s="192"/>
      <c r="G17" s="192"/>
    </row>
    <row r="18" spans="1:7" s="148" customFormat="1" x14ac:dyDescent="0.2">
      <c r="A18" s="192"/>
      <c r="B18" s="192"/>
      <c r="C18" s="192"/>
      <c r="D18" s="192"/>
      <c r="E18" s="192"/>
      <c r="F18" s="192"/>
      <c r="G18" s="192"/>
    </row>
    <row r="19" spans="1:7" s="148" customFormat="1" x14ac:dyDescent="0.2">
      <c r="A19" s="192"/>
      <c r="B19" s="192"/>
      <c r="C19" s="192"/>
      <c r="D19" s="192"/>
      <c r="E19" s="192"/>
      <c r="F19" s="192"/>
      <c r="G19" s="192"/>
    </row>
    <row r="20" spans="1:7" s="148" customFormat="1" ht="15.75" x14ac:dyDescent="0.25">
      <c r="A20" s="147" t="str">
        <f>+CONCATENATE("......................, ",LEFT(ÖSSZEFÜGGÉSEK!A5,4),". .......................... hó ..... nap")</f>
        <v>......................, 2018. .......................... hó ..... nap</v>
      </c>
      <c r="D20" s="192"/>
      <c r="E20" s="192"/>
      <c r="F20" s="192"/>
      <c r="G20" s="192"/>
    </row>
    <row r="21" spans="1:7" s="148" customFormat="1" x14ac:dyDescent="0.2">
      <c r="A21" s="192"/>
      <c r="B21" s="192"/>
      <c r="C21" s="192"/>
      <c r="D21" s="192"/>
      <c r="E21" s="192"/>
      <c r="F21" s="192"/>
      <c r="G21" s="192"/>
    </row>
    <row r="22" spans="1:7" x14ac:dyDescent="0.2">
      <c r="A22" s="192"/>
      <c r="B22" s="192"/>
      <c r="C22" s="192"/>
      <c r="D22" s="192"/>
      <c r="E22" s="192"/>
      <c r="F22" s="192"/>
      <c r="G22" s="192"/>
    </row>
    <row r="23" spans="1:7" x14ac:dyDescent="0.2">
      <c r="A23" s="192"/>
      <c r="B23" s="192"/>
      <c r="C23" s="148"/>
      <c r="D23" s="148"/>
      <c r="E23" s="148"/>
      <c r="F23" s="148"/>
      <c r="G23" s="192"/>
    </row>
    <row r="24" spans="1:7" ht="13.5" x14ac:dyDescent="0.25">
      <c r="A24" s="192"/>
      <c r="B24" s="192"/>
      <c r="C24" s="244"/>
      <c r="D24" s="245" t="s">
        <v>204</v>
      </c>
      <c r="E24" s="245"/>
      <c r="F24" s="244"/>
      <c r="G24" s="192"/>
    </row>
    <row r="25" spans="1:7" ht="13.5" x14ac:dyDescent="0.25">
      <c r="C25" s="154"/>
      <c r="D25" s="155"/>
      <c r="E25" s="155"/>
      <c r="F25" s="154"/>
    </row>
    <row r="26" spans="1:7" ht="13.5" x14ac:dyDescent="0.25">
      <c r="C26" s="154"/>
      <c r="D26" s="155"/>
      <c r="E26" s="155"/>
      <c r="F26" s="154"/>
    </row>
  </sheetData>
  <mergeCells count="3">
    <mergeCell ref="C3:G3"/>
    <mergeCell ref="C5:F5"/>
    <mergeCell ref="A1:G1"/>
  </mergeCells>
  <phoneticPr fontId="29" type="noConversion"/>
  <printOptions horizontalCentered="1"/>
  <pageMargins left="0.78740157480314965" right="0.78740157480314965" top="1.1417322834645669" bottom="0.98425196850393704" header="0.78740157480314965" footer="0.78740157480314965"/>
  <pageSetup paperSize="9" scale="95" orientation="portrait" horizontalDpi="300" verticalDpi="300" r:id="rId1"/>
  <headerFooter alignWithMargins="0">
    <oddHeader>&amp;C&amp;"Times New Roman CE,Félkövér"&amp;12
&amp;R&amp;"Times New Roman CE,Félkövér dőlt"&amp;11 10. melléklet a ……/2017. (….) önkormányzati rendelethez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E0B71-7AD4-4F98-9E06-EB74233B4581}">
  <sheetPr>
    <tabColor rgb="FF92D050"/>
  </sheetPr>
  <dimension ref="A1:G167"/>
  <sheetViews>
    <sheetView topLeftCell="A124" zoomScale="120" zoomScaleNormal="120" zoomScaleSheetLayoutView="100" workbookViewId="0">
      <selection activeCell="E41" sqref="E41"/>
    </sheetView>
  </sheetViews>
  <sheetFormatPr defaultRowHeight="15.75" x14ac:dyDescent="0.25"/>
  <cols>
    <col min="1" max="1" width="9" style="371" customWidth="1"/>
    <col min="2" max="2" width="75.83203125" style="371" customWidth="1"/>
    <col min="3" max="3" width="15.5" style="372" customWidth="1"/>
    <col min="4" max="5" width="15.5" style="371" customWidth="1"/>
    <col min="6" max="6" width="9" style="36" customWidth="1"/>
    <col min="7" max="16384" width="9.33203125" style="36"/>
  </cols>
  <sheetData>
    <row r="1" spans="1:5" ht="15.95" customHeight="1" x14ac:dyDescent="0.25">
      <c r="A1" s="600" t="s">
        <v>12</v>
      </c>
      <c r="B1" s="600"/>
      <c r="C1" s="600"/>
      <c r="D1" s="600"/>
      <c r="E1" s="600"/>
    </row>
    <row r="2" spans="1:5" ht="15.95" customHeight="1" thickBot="1" x14ac:dyDescent="0.3">
      <c r="A2" s="601" t="s">
        <v>140</v>
      </c>
      <c r="B2" s="601"/>
      <c r="D2" s="124"/>
      <c r="E2" s="291" t="str">
        <f>'10.sz.mell'!G8</f>
        <v>Forintban!</v>
      </c>
    </row>
    <row r="3" spans="1:5" ht="38.1" customHeight="1" thickBot="1" x14ac:dyDescent="0.3">
      <c r="A3" s="23" t="s">
        <v>65</v>
      </c>
      <c r="B3" s="24" t="s">
        <v>14</v>
      </c>
      <c r="C3" s="24" t="str">
        <f>+CONCATENATE(LEFT(ÖSSZEFÜGGÉSEK!A5,4)-2,". évi tény")</f>
        <v>2016. évi tény</v>
      </c>
      <c r="D3" s="394" t="str">
        <f>+CONCATENATE(LEFT(ÖSSZEFÜGGÉSEK!A5,4)-1,". évi várható")</f>
        <v>2017. évi várható</v>
      </c>
      <c r="E3" s="144" t="str">
        <f>+'1.1.sz.mell.'!C3</f>
        <v>2018. évi előirányzat</v>
      </c>
    </row>
    <row r="4" spans="1:5" s="38" customFormat="1" ht="12" customHeight="1" thickBot="1" x14ac:dyDescent="0.25">
      <c r="A4" s="32" t="s">
        <v>474</v>
      </c>
      <c r="B4" s="33" t="s">
        <v>475</v>
      </c>
      <c r="C4" s="33" t="s">
        <v>476</v>
      </c>
      <c r="D4" s="33" t="s">
        <v>478</v>
      </c>
      <c r="E4" s="437" t="s">
        <v>477</v>
      </c>
    </row>
    <row r="5" spans="1:5" s="1" customFormat="1" ht="12" customHeight="1" thickBot="1" x14ac:dyDescent="0.25">
      <c r="A5" s="20" t="s">
        <v>15</v>
      </c>
      <c r="B5" s="21" t="s">
        <v>232</v>
      </c>
      <c r="C5" s="386">
        <f>+C6+C7+C8+C9+C10+C11</f>
        <v>75520365</v>
      </c>
      <c r="D5" s="386">
        <f>+D6+D7+D8+D9+D10+D11</f>
        <v>104021991</v>
      </c>
      <c r="E5" s="248">
        <f>+E6+E7+E8+E9+E10+E11</f>
        <v>109212674</v>
      </c>
    </row>
    <row r="6" spans="1:5" s="1" customFormat="1" ht="12" customHeight="1" x14ac:dyDescent="0.2">
      <c r="A6" s="15" t="s">
        <v>92</v>
      </c>
      <c r="B6" s="405" t="s">
        <v>233</v>
      </c>
      <c r="C6" s="388">
        <v>20129106</v>
      </c>
      <c r="D6" s="388">
        <v>31994697</v>
      </c>
      <c r="E6" s="250">
        <v>30667486</v>
      </c>
    </row>
    <row r="7" spans="1:5" s="1" customFormat="1" ht="12" customHeight="1" x14ac:dyDescent="0.2">
      <c r="A7" s="14" t="s">
        <v>93</v>
      </c>
      <c r="B7" s="406" t="s">
        <v>234</v>
      </c>
      <c r="C7" s="387">
        <v>26446800</v>
      </c>
      <c r="D7" s="387">
        <v>35984559</v>
      </c>
      <c r="E7" s="249">
        <v>46445433</v>
      </c>
    </row>
    <row r="8" spans="1:5" s="1" customFormat="1" ht="12" customHeight="1" x14ac:dyDescent="0.2">
      <c r="A8" s="14" t="s">
        <v>94</v>
      </c>
      <c r="B8" s="406" t="s">
        <v>235</v>
      </c>
      <c r="C8" s="387">
        <v>24500716</v>
      </c>
      <c r="D8" s="387">
        <v>30290904</v>
      </c>
      <c r="E8" s="249">
        <v>29146265</v>
      </c>
    </row>
    <row r="9" spans="1:5" s="1" customFormat="1" ht="12" customHeight="1" x14ac:dyDescent="0.2">
      <c r="A9" s="14" t="s">
        <v>95</v>
      </c>
      <c r="B9" s="406" t="s">
        <v>236</v>
      </c>
      <c r="C9" s="387">
        <v>2644990</v>
      </c>
      <c r="D9" s="387">
        <v>2975067</v>
      </c>
      <c r="E9" s="249">
        <v>2697090</v>
      </c>
    </row>
    <row r="10" spans="1:5" s="1" customFormat="1" ht="12" customHeight="1" x14ac:dyDescent="0.2">
      <c r="A10" s="14" t="s">
        <v>136</v>
      </c>
      <c r="B10" s="277" t="s">
        <v>413</v>
      </c>
      <c r="C10" s="387">
        <v>1794129</v>
      </c>
      <c r="D10" s="387">
        <v>2609044</v>
      </c>
      <c r="E10" s="249">
        <v>256400</v>
      </c>
    </row>
    <row r="11" spans="1:5" s="1" customFormat="1" ht="12" customHeight="1" thickBot="1" x14ac:dyDescent="0.25">
      <c r="A11" s="16" t="s">
        <v>96</v>
      </c>
      <c r="B11" s="278" t="s">
        <v>414</v>
      </c>
      <c r="C11" s="387">
        <v>4624</v>
      </c>
      <c r="D11" s="387">
        <v>167720</v>
      </c>
      <c r="E11" s="249"/>
    </row>
    <row r="12" spans="1:5" s="1" customFormat="1" ht="12" customHeight="1" thickBot="1" x14ac:dyDescent="0.25">
      <c r="A12" s="20" t="s">
        <v>16</v>
      </c>
      <c r="B12" s="276" t="s">
        <v>237</v>
      </c>
      <c r="C12" s="386">
        <f>+C13+C14+C15+C16+C17</f>
        <v>22722438</v>
      </c>
      <c r="D12" s="386">
        <f>+D13+D14+D15+D16+D17</f>
        <v>18559507</v>
      </c>
      <c r="E12" s="248">
        <f>+E13+E14+E15+E16+E17</f>
        <v>14608139</v>
      </c>
    </row>
    <row r="13" spans="1:5" s="1" customFormat="1" ht="12" customHeight="1" x14ac:dyDescent="0.2">
      <c r="A13" s="15" t="s">
        <v>98</v>
      </c>
      <c r="B13" s="405" t="s">
        <v>238</v>
      </c>
      <c r="C13" s="388"/>
      <c r="D13" s="388"/>
      <c r="E13" s="250"/>
    </row>
    <row r="14" spans="1:5" s="1" customFormat="1" ht="12" customHeight="1" x14ac:dyDescent="0.2">
      <c r="A14" s="14" t="s">
        <v>99</v>
      </c>
      <c r="B14" s="406" t="s">
        <v>239</v>
      </c>
      <c r="C14" s="387"/>
      <c r="D14" s="387"/>
      <c r="E14" s="249"/>
    </row>
    <row r="15" spans="1:5" s="1" customFormat="1" ht="12" customHeight="1" x14ac:dyDescent="0.2">
      <c r="A15" s="14" t="s">
        <v>100</v>
      </c>
      <c r="B15" s="406" t="s">
        <v>403</v>
      </c>
      <c r="C15" s="387"/>
      <c r="D15" s="387"/>
      <c r="E15" s="249"/>
    </row>
    <row r="16" spans="1:5" s="1" customFormat="1" ht="12" customHeight="1" x14ac:dyDescent="0.2">
      <c r="A16" s="14" t="s">
        <v>101</v>
      </c>
      <c r="B16" s="406" t="s">
        <v>404</v>
      </c>
      <c r="C16" s="387"/>
      <c r="D16" s="387"/>
      <c r="E16" s="249"/>
    </row>
    <row r="17" spans="1:5" s="1" customFormat="1" ht="12" customHeight="1" x14ac:dyDescent="0.2">
      <c r="A17" s="14" t="s">
        <v>102</v>
      </c>
      <c r="B17" s="406" t="s">
        <v>240</v>
      </c>
      <c r="C17" s="387">
        <v>22722438</v>
      </c>
      <c r="D17" s="387">
        <v>18559507</v>
      </c>
      <c r="E17" s="249">
        <v>14608139</v>
      </c>
    </row>
    <row r="18" spans="1:5" s="1" customFormat="1" ht="12" customHeight="1" thickBot="1" x14ac:dyDescent="0.25">
      <c r="A18" s="16" t="s">
        <v>111</v>
      </c>
      <c r="B18" s="278" t="s">
        <v>241</v>
      </c>
      <c r="C18" s="389"/>
      <c r="D18" s="389"/>
      <c r="E18" s="251"/>
    </row>
    <row r="19" spans="1:5" s="1" customFormat="1" ht="12" customHeight="1" thickBot="1" x14ac:dyDescent="0.25">
      <c r="A19" s="20" t="s">
        <v>17</v>
      </c>
      <c r="B19" s="21" t="s">
        <v>242</v>
      </c>
      <c r="C19" s="386">
        <f>+C20+C21+C22+C23+C24</f>
        <v>6000000</v>
      </c>
      <c r="D19" s="386">
        <f>+D20+D21+D22+D23+D24</f>
        <v>160348571</v>
      </c>
      <c r="E19" s="248">
        <f>+E20+E21+E22+E23+E24</f>
        <v>300655070</v>
      </c>
    </row>
    <row r="20" spans="1:5" s="1" customFormat="1" ht="12" customHeight="1" x14ac:dyDescent="0.2">
      <c r="A20" s="15" t="s">
        <v>81</v>
      </c>
      <c r="B20" s="405" t="s">
        <v>243</v>
      </c>
      <c r="C20" s="388">
        <v>6000000</v>
      </c>
      <c r="D20" s="388"/>
      <c r="E20" s="250"/>
    </row>
    <row r="21" spans="1:5" s="1" customFormat="1" ht="12" customHeight="1" x14ac:dyDescent="0.2">
      <c r="A21" s="14" t="s">
        <v>82</v>
      </c>
      <c r="B21" s="406" t="s">
        <v>244</v>
      </c>
      <c r="C21" s="387"/>
      <c r="D21" s="387"/>
      <c r="E21" s="249"/>
    </row>
    <row r="22" spans="1:5" s="1" customFormat="1" ht="12" customHeight="1" x14ac:dyDescent="0.2">
      <c r="A22" s="14" t="s">
        <v>83</v>
      </c>
      <c r="B22" s="406" t="s">
        <v>405</v>
      </c>
      <c r="C22" s="387"/>
      <c r="D22" s="387"/>
      <c r="E22" s="249"/>
    </row>
    <row r="23" spans="1:5" s="1" customFormat="1" ht="12" customHeight="1" x14ac:dyDescent="0.2">
      <c r="A23" s="14" t="s">
        <v>84</v>
      </c>
      <c r="B23" s="406" t="s">
        <v>406</v>
      </c>
      <c r="C23" s="387"/>
      <c r="D23" s="387"/>
      <c r="E23" s="249"/>
    </row>
    <row r="24" spans="1:5" s="1" customFormat="1" ht="12" customHeight="1" x14ac:dyDescent="0.2">
      <c r="A24" s="14" t="s">
        <v>150</v>
      </c>
      <c r="B24" s="406" t="s">
        <v>245</v>
      </c>
      <c r="C24" s="387"/>
      <c r="D24" s="387">
        <v>160348571</v>
      </c>
      <c r="E24" s="249">
        <v>300655070</v>
      </c>
    </row>
    <row r="25" spans="1:5" s="1" customFormat="1" ht="12" customHeight="1" thickBot="1" x14ac:dyDescent="0.25">
      <c r="A25" s="16" t="s">
        <v>151</v>
      </c>
      <c r="B25" s="407" t="s">
        <v>246</v>
      </c>
      <c r="C25" s="389"/>
      <c r="D25" s="389">
        <v>160348571</v>
      </c>
      <c r="E25" s="251">
        <v>300655070</v>
      </c>
    </row>
    <row r="26" spans="1:5" s="1" customFormat="1" ht="12" customHeight="1" thickBot="1" x14ac:dyDescent="0.25">
      <c r="A26" s="20" t="s">
        <v>152</v>
      </c>
      <c r="B26" s="21" t="s">
        <v>247</v>
      </c>
      <c r="C26" s="393">
        <f>SUM(C27:C33)</f>
        <v>133181150</v>
      </c>
      <c r="D26" s="393">
        <f>SUM(D27:D33)</f>
        <v>165068881</v>
      </c>
      <c r="E26" s="436">
        <f>SUM(E27:E33)</f>
        <v>171810000</v>
      </c>
    </row>
    <row r="27" spans="1:5" s="1" customFormat="1" ht="12" customHeight="1" x14ac:dyDescent="0.2">
      <c r="A27" s="15" t="s">
        <v>248</v>
      </c>
      <c r="B27" s="405" t="s">
        <v>561</v>
      </c>
      <c r="C27" s="388">
        <v>43362595</v>
      </c>
      <c r="D27" s="388">
        <v>70849138</v>
      </c>
      <c r="E27" s="282">
        <v>101300000</v>
      </c>
    </row>
    <row r="28" spans="1:5" s="1" customFormat="1" ht="12" customHeight="1" x14ac:dyDescent="0.2">
      <c r="A28" s="14" t="s">
        <v>249</v>
      </c>
      <c r="B28" s="406" t="s">
        <v>538</v>
      </c>
      <c r="C28" s="387"/>
      <c r="D28" s="387"/>
      <c r="E28" s="283"/>
    </row>
    <row r="29" spans="1:5" s="1" customFormat="1" ht="12" customHeight="1" x14ac:dyDescent="0.2">
      <c r="A29" s="14" t="s">
        <v>250</v>
      </c>
      <c r="B29" s="406" t="s">
        <v>539</v>
      </c>
      <c r="C29" s="387">
        <v>81124886</v>
      </c>
      <c r="D29" s="387">
        <v>83502044</v>
      </c>
      <c r="E29" s="283">
        <v>62350000</v>
      </c>
    </row>
    <row r="30" spans="1:5" s="1" customFormat="1" ht="12" customHeight="1" x14ac:dyDescent="0.2">
      <c r="A30" s="14" t="s">
        <v>251</v>
      </c>
      <c r="B30" s="406" t="s">
        <v>540</v>
      </c>
      <c r="C30" s="387"/>
      <c r="D30" s="387"/>
      <c r="E30" s="283">
        <v>40000</v>
      </c>
    </row>
    <row r="31" spans="1:5" s="1" customFormat="1" ht="12" customHeight="1" x14ac:dyDescent="0.2">
      <c r="A31" s="14" t="s">
        <v>534</v>
      </c>
      <c r="B31" s="406" t="s">
        <v>252</v>
      </c>
      <c r="C31" s="387">
        <v>8349286</v>
      </c>
      <c r="D31" s="387">
        <v>10027452</v>
      </c>
      <c r="E31" s="283">
        <v>8000000</v>
      </c>
    </row>
    <row r="32" spans="1:5" s="1" customFormat="1" ht="12" customHeight="1" x14ac:dyDescent="0.2">
      <c r="A32" s="14" t="s">
        <v>535</v>
      </c>
      <c r="B32" s="406" t="s">
        <v>253</v>
      </c>
      <c r="C32" s="387"/>
      <c r="D32" s="387"/>
      <c r="E32" s="283"/>
    </row>
    <row r="33" spans="1:5" s="1" customFormat="1" ht="12" customHeight="1" thickBot="1" x14ac:dyDescent="0.25">
      <c r="A33" s="16" t="s">
        <v>536</v>
      </c>
      <c r="B33" s="407" t="s">
        <v>254</v>
      </c>
      <c r="C33" s="389">
        <v>344383</v>
      </c>
      <c r="D33" s="389">
        <v>690247</v>
      </c>
      <c r="E33" s="289">
        <v>120000</v>
      </c>
    </row>
    <row r="34" spans="1:5" s="1" customFormat="1" ht="12" customHeight="1" thickBot="1" x14ac:dyDescent="0.25">
      <c r="A34" s="20" t="s">
        <v>19</v>
      </c>
      <c r="B34" s="21" t="s">
        <v>415</v>
      </c>
      <c r="C34" s="386">
        <f>SUM(C35:C45)</f>
        <v>31650308</v>
      </c>
      <c r="D34" s="386">
        <f>SUM(D35:D45)</f>
        <v>37011158</v>
      </c>
      <c r="E34" s="248">
        <f>SUM(E35:E45)</f>
        <v>30883426</v>
      </c>
    </row>
    <row r="35" spans="1:5" s="1" customFormat="1" ht="12" customHeight="1" x14ac:dyDescent="0.2">
      <c r="A35" s="15" t="s">
        <v>85</v>
      </c>
      <c r="B35" s="405" t="s">
        <v>257</v>
      </c>
      <c r="C35" s="388"/>
      <c r="D35" s="388"/>
      <c r="E35" s="250"/>
    </row>
    <row r="36" spans="1:5" s="1" customFormat="1" ht="12" customHeight="1" x14ac:dyDescent="0.2">
      <c r="A36" s="14" t="s">
        <v>86</v>
      </c>
      <c r="B36" s="406" t="s">
        <v>258</v>
      </c>
      <c r="C36" s="387">
        <v>5522630</v>
      </c>
      <c r="D36" s="387">
        <v>13164306</v>
      </c>
      <c r="E36" s="249">
        <v>12478020</v>
      </c>
    </row>
    <row r="37" spans="1:5" s="1" customFormat="1" ht="12" customHeight="1" x14ac:dyDescent="0.2">
      <c r="A37" s="14" t="s">
        <v>87</v>
      </c>
      <c r="B37" s="406" t="s">
        <v>259</v>
      </c>
      <c r="C37" s="387">
        <v>777810</v>
      </c>
      <c r="D37" s="387">
        <v>1334806</v>
      </c>
      <c r="E37" s="249">
        <v>700000</v>
      </c>
    </row>
    <row r="38" spans="1:5" s="1" customFormat="1" ht="12" customHeight="1" x14ac:dyDescent="0.2">
      <c r="A38" s="14" t="s">
        <v>154</v>
      </c>
      <c r="B38" s="406" t="s">
        <v>260</v>
      </c>
      <c r="C38" s="387">
        <v>10234855</v>
      </c>
      <c r="D38" s="387">
        <v>4684984</v>
      </c>
      <c r="E38" s="249"/>
    </row>
    <row r="39" spans="1:5" s="1" customFormat="1" ht="12" customHeight="1" x14ac:dyDescent="0.2">
      <c r="A39" s="14" t="s">
        <v>155</v>
      </c>
      <c r="B39" s="406" t="s">
        <v>261</v>
      </c>
      <c r="C39" s="387">
        <v>9257731</v>
      </c>
      <c r="D39" s="387">
        <v>9149094</v>
      </c>
      <c r="E39" s="249">
        <v>11335305</v>
      </c>
    </row>
    <row r="40" spans="1:5" s="1" customFormat="1" ht="12" customHeight="1" x14ac:dyDescent="0.2">
      <c r="A40" s="14" t="s">
        <v>156</v>
      </c>
      <c r="B40" s="406" t="s">
        <v>262</v>
      </c>
      <c r="C40" s="387">
        <v>5572189</v>
      </c>
      <c r="D40" s="387">
        <v>8657457</v>
      </c>
      <c r="E40" s="249">
        <v>6370101</v>
      </c>
    </row>
    <row r="41" spans="1:5" s="1" customFormat="1" ht="12" customHeight="1" x14ac:dyDescent="0.2">
      <c r="A41" s="14" t="s">
        <v>157</v>
      </c>
      <c r="B41" s="406" t="s">
        <v>263</v>
      </c>
      <c r="C41" s="387"/>
      <c r="D41" s="387"/>
      <c r="E41" s="249"/>
    </row>
    <row r="42" spans="1:5" s="1" customFormat="1" ht="12" customHeight="1" x14ac:dyDescent="0.2">
      <c r="A42" s="14" t="s">
        <v>158</v>
      </c>
      <c r="B42" s="406" t="s">
        <v>541</v>
      </c>
      <c r="C42" s="387"/>
      <c r="D42" s="387"/>
      <c r="E42" s="249"/>
    </row>
    <row r="43" spans="1:5" s="1" customFormat="1" ht="12" customHeight="1" x14ac:dyDescent="0.2">
      <c r="A43" s="14" t="s">
        <v>255</v>
      </c>
      <c r="B43" s="406" t="s">
        <v>265</v>
      </c>
      <c r="C43" s="390">
        <v>70236</v>
      </c>
      <c r="D43" s="390">
        <v>20511</v>
      </c>
      <c r="E43" s="252"/>
    </row>
    <row r="44" spans="1:5" s="1" customFormat="1" ht="12" customHeight="1" x14ac:dyDescent="0.2">
      <c r="A44" s="16" t="s">
        <v>256</v>
      </c>
      <c r="B44" s="407" t="s">
        <v>417</v>
      </c>
      <c r="C44" s="391"/>
      <c r="D44" s="391"/>
      <c r="E44" s="253"/>
    </row>
    <row r="45" spans="1:5" s="1" customFormat="1" ht="12" customHeight="1" thickBot="1" x14ac:dyDescent="0.25">
      <c r="A45" s="16" t="s">
        <v>416</v>
      </c>
      <c r="B45" s="278" t="s">
        <v>266</v>
      </c>
      <c r="C45" s="391">
        <v>214857</v>
      </c>
      <c r="D45" s="391"/>
      <c r="E45" s="253"/>
    </row>
    <row r="46" spans="1:5" s="1" customFormat="1" ht="12" customHeight="1" thickBot="1" x14ac:dyDescent="0.25">
      <c r="A46" s="20" t="s">
        <v>20</v>
      </c>
      <c r="B46" s="21" t="s">
        <v>267</v>
      </c>
      <c r="C46" s="386">
        <f>SUM(C47:C51)</f>
        <v>2150000</v>
      </c>
      <c r="D46" s="386">
        <f>SUM(D47:D51)</f>
        <v>8404650</v>
      </c>
      <c r="E46" s="248">
        <f>SUM(E47:E51)</f>
        <v>0</v>
      </c>
    </row>
    <row r="47" spans="1:5" s="1" customFormat="1" ht="12" customHeight="1" x14ac:dyDescent="0.2">
      <c r="A47" s="15" t="s">
        <v>88</v>
      </c>
      <c r="B47" s="405" t="s">
        <v>271</v>
      </c>
      <c r="C47" s="451"/>
      <c r="D47" s="451"/>
      <c r="E47" s="275"/>
    </row>
    <row r="48" spans="1:5" s="1" customFormat="1" ht="12" customHeight="1" x14ac:dyDescent="0.2">
      <c r="A48" s="14" t="s">
        <v>89</v>
      </c>
      <c r="B48" s="406" t="s">
        <v>272</v>
      </c>
      <c r="C48" s="390">
        <v>2150000</v>
      </c>
      <c r="D48" s="390">
        <v>8404650</v>
      </c>
      <c r="E48" s="252"/>
    </row>
    <row r="49" spans="1:5" s="1" customFormat="1" ht="12" customHeight="1" x14ac:dyDescent="0.2">
      <c r="A49" s="14" t="s">
        <v>268</v>
      </c>
      <c r="B49" s="406" t="s">
        <v>273</v>
      </c>
      <c r="C49" s="390"/>
      <c r="D49" s="390"/>
      <c r="E49" s="252"/>
    </row>
    <row r="50" spans="1:5" s="1" customFormat="1" ht="12" customHeight="1" x14ac:dyDescent="0.2">
      <c r="A50" s="14" t="s">
        <v>269</v>
      </c>
      <c r="B50" s="406" t="s">
        <v>274</v>
      </c>
      <c r="C50" s="390"/>
      <c r="D50" s="390"/>
      <c r="E50" s="252"/>
    </row>
    <row r="51" spans="1:5" s="1" customFormat="1" ht="12" customHeight="1" thickBot="1" x14ac:dyDescent="0.25">
      <c r="A51" s="16" t="s">
        <v>270</v>
      </c>
      <c r="B51" s="278" t="s">
        <v>275</v>
      </c>
      <c r="C51" s="391"/>
      <c r="D51" s="391"/>
      <c r="E51" s="253"/>
    </row>
    <row r="52" spans="1:5" s="1" customFormat="1" ht="12" customHeight="1" thickBot="1" x14ac:dyDescent="0.25">
      <c r="A52" s="20" t="s">
        <v>159</v>
      </c>
      <c r="B52" s="21" t="s">
        <v>276</v>
      </c>
      <c r="C52" s="386">
        <f>SUM(C53:C55)</f>
        <v>520000</v>
      </c>
      <c r="D52" s="386">
        <f>SUM(D53:D55)</f>
        <v>333500</v>
      </c>
      <c r="E52" s="248">
        <f>SUM(E53:E55)</f>
        <v>0</v>
      </c>
    </row>
    <row r="53" spans="1:5" s="1" customFormat="1" ht="12" customHeight="1" x14ac:dyDescent="0.2">
      <c r="A53" s="15" t="s">
        <v>90</v>
      </c>
      <c r="B53" s="405" t="s">
        <v>277</v>
      </c>
      <c r="C53" s="388"/>
      <c r="D53" s="388"/>
      <c r="E53" s="250"/>
    </row>
    <row r="54" spans="1:5" s="1" customFormat="1" ht="12" customHeight="1" x14ac:dyDescent="0.2">
      <c r="A54" s="14" t="s">
        <v>91</v>
      </c>
      <c r="B54" s="406" t="s">
        <v>407</v>
      </c>
      <c r="C54" s="387"/>
      <c r="D54" s="387"/>
      <c r="E54" s="249"/>
    </row>
    <row r="55" spans="1:5" s="1" customFormat="1" ht="12" customHeight="1" x14ac:dyDescent="0.2">
      <c r="A55" s="14" t="s">
        <v>280</v>
      </c>
      <c r="B55" s="406" t="s">
        <v>278</v>
      </c>
      <c r="C55" s="387">
        <v>520000</v>
      </c>
      <c r="D55" s="387">
        <v>333500</v>
      </c>
      <c r="E55" s="249"/>
    </row>
    <row r="56" spans="1:5" s="1" customFormat="1" ht="12" customHeight="1" thickBot="1" x14ac:dyDescent="0.25">
      <c r="A56" s="16" t="s">
        <v>281</v>
      </c>
      <c r="B56" s="278" t="s">
        <v>279</v>
      </c>
      <c r="C56" s="389"/>
      <c r="D56" s="389"/>
      <c r="E56" s="251"/>
    </row>
    <row r="57" spans="1:5" s="1" customFormat="1" ht="12" customHeight="1" thickBot="1" x14ac:dyDescent="0.25">
      <c r="A57" s="20" t="s">
        <v>22</v>
      </c>
      <c r="B57" s="276" t="s">
        <v>282</v>
      </c>
      <c r="C57" s="386">
        <f>SUM(C58:C60)</f>
        <v>583430</v>
      </c>
      <c r="D57" s="386">
        <f>SUM(D58:D60)</f>
        <v>780941</v>
      </c>
      <c r="E57" s="248">
        <f>SUM(E58:E60)</f>
        <v>1663367</v>
      </c>
    </row>
    <row r="58" spans="1:5" s="1" customFormat="1" ht="12" customHeight="1" x14ac:dyDescent="0.2">
      <c r="A58" s="15" t="s">
        <v>160</v>
      </c>
      <c r="B58" s="405" t="s">
        <v>284</v>
      </c>
      <c r="C58" s="390"/>
      <c r="D58" s="390"/>
      <c r="E58" s="252"/>
    </row>
    <row r="59" spans="1:5" s="1" customFormat="1" ht="12" customHeight="1" x14ac:dyDescent="0.2">
      <c r="A59" s="14" t="s">
        <v>161</v>
      </c>
      <c r="B59" s="406" t="s">
        <v>408</v>
      </c>
      <c r="C59" s="390">
        <v>583430</v>
      </c>
      <c r="D59" s="390">
        <v>780941</v>
      </c>
      <c r="E59" s="252">
        <v>1663367</v>
      </c>
    </row>
    <row r="60" spans="1:5" s="1" customFormat="1" ht="12" customHeight="1" x14ac:dyDescent="0.2">
      <c r="A60" s="14" t="s">
        <v>210</v>
      </c>
      <c r="B60" s="406" t="s">
        <v>285</v>
      </c>
      <c r="C60" s="390"/>
      <c r="D60" s="390"/>
      <c r="E60" s="252"/>
    </row>
    <row r="61" spans="1:5" s="1" customFormat="1" ht="12" customHeight="1" thickBot="1" x14ac:dyDescent="0.25">
      <c r="A61" s="16" t="s">
        <v>283</v>
      </c>
      <c r="B61" s="278" t="s">
        <v>286</v>
      </c>
      <c r="C61" s="390"/>
      <c r="D61" s="390"/>
      <c r="E61" s="252"/>
    </row>
    <row r="62" spans="1:5" s="1" customFormat="1" ht="12" customHeight="1" thickBot="1" x14ac:dyDescent="0.25">
      <c r="A62" s="477" t="s">
        <v>457</v>
      </c>
      <c r="B62" s="21" t="s">
        <v>287</v>
      </c>
      <c r="C62" s="393">
        <f>+C5+C12+C19+C26+C34+C46+C52+C57</f>
        <v>272327691</v>
      </c>
      <c r="D62" s="393">
        <f>+D5+D12+D19+D26+D34+D46+D52+D57</f>
        <v>494529199</v>
      </c>
      <c r="E62" s="436">
        <f>+E5+E12+E19+E26+E34+E46+E52+E57</f>
        <v>628832676</v>
      </c>
    </row>
    <row r="63" spans="1:5" s="1" customFormat="1" ht="12" customHeight="1" thickBot="1" x14ac:dyDescent="0.25">
      <c r="A63" s="452" t="s">
        <v>288</v>
      </c>
      <c r="B63" s="276" t="s">
        <v>525</v>
      </c>
      <c r="C63" s="386">
        <f>SUM(C64:C66)</f>
        <v>0</v>
      </c>
      <c r="D63" s="386">
        <f>SUM(D64:D66)</f>
        <v>0</v>
      </c>
      <c r="E63" s="248">
        <f>SUM(E64:E66)</f>
        <v>0</v>
      </c>
    </row>
    <row r="64" spans="1:5" s="1" customFormat="1" ht="12" customHeight="1" x14ac:dyDescent="0.2">
      <c r="A64" s="15" t="s">
        <v>317</v>
      </c>
      <c r="B64" s="405" t="s">
        <v>290</v>
      </c>
      <c r="C64" s="390"/>
      <c r="D64" s="390"/>
      <c r="E64" s="252"/>
    </row>
    <row r="65" spans="1:7" s="1" customFormat="1" ht="12" customHeight="1" x14ac:dyDescent="0.2">
      <c r="A65" s="14" t="s">
        <v>326</v>
      </c>
      <c r="B65" s="406" t="s">
        <v>291</v>
      </c>
      <c r="C65" s="390"/>
      <c r="D65" s="390"/>
      <c r="E65" s="252"/>
    </row>
    <row r="66" spans="1:7" s="1" customFormat="1" ht="12" customHeight="1" thickBot="1" x14ac:dyDescent="0.25">
      <c r="A66" s="16" t="s">
        <v>327</v>
      </c>
      <c r="B66" s="471" t="s">
        <v>442</v>
      </c>
      <c r="C66" s="390"/>
      <c r="D66" s="390"/>
      <c r="E66" s="252"/>
    </row>
    <row r="67" spans="1:7" s="1" customFormat="1" ht="12" customHeight="1" thickBot="1" x14ac:dyDescent="0.25">
      <c r="A67" s="452" t="s">
        <v>293</v>
      </c>
      <c r="B67" s="276" t="s">
        <v>294</v>
      </c>
      <c r="C67" s="386">
        <f>SUM(C68:C71)</f>
        <v>115945929</v>
      </c>
      <c r="D67" s="386">
        <f>SUM(D68:D71)</f>
        <v>83580042</v>
      </c>
      <c r="E67" s="248">
        <f>SUM(E68:E71)</f>
        <v>0</v>
      </c>
    </row>
    <row r="68" spans="1:7" s="1" customFormat="1" ht="12" customHeight="1" x14ac:dyDescent="0.2">
      <c r="A68" s="15" t="s">
        <v>137</v>
      </c>
      <c r="B68" s="560" t="s">
        <v>295</v>
      </c>
      <c r="C68" s="390">
        <v>115945929</v>
      </c>
      <c r="D68" s="390">
        <v>83580042</v>
      </c>
      <c r="E68" s="252"/>
    </row>
    <row r="69" spans="1:7" s="1" customFormat="1" ht="13.5" customHeight="1" x14ac:dyDescent="0.25">
      <c r="A69" s="14" t="s">
        <v>138</v>
      </c>
      <c r="B69" s="560" t="s">
        <v>553</v>
      </c>
      <c r="C69" s="390"/>
      <c r="D69" s="390"/>
      <c r="E69" s="252"/>
      <c r="G69" s="39"/>
    </row>
    <row r="70" spans="1:7" s="1" customFormat="1" ht="12" customHeight="1" x14ac:dyDescent="0.2">
      <c r="A70" s="14" t="s">
        <v>318</v>
      </c>
      <c r="B70" s="560" t="s">
        <v>296</v>
      </c>
      <c r="C70" s="390"/>
      <c r="D70" s="390"/>
      <c r="E70" s="252"/>
    </row>
    <row r="71" spans="1:7" s="1" customFormat="1" ht="12" customHeight="1" thickBot="1" x14ac:dyDescent="0.25">
      <c r="A71" s="16" t="s">
        <v>319</v>
      </c>
      <c r="B71" s="561" t="s">
        <v>554</v>
      </c>
      <c r="C71" s="390"/>
      <c r="D71" s="390"/>
      <c r="E71" s="252"/>
    </row>
    <row r="72" spans="1:7" s="1" customFormat="1" ht="12" customHeight="1" thickBot="1" x14ac:dyDescent="0.25">
      <c r="A72" s="452" t="s">
        <v>297</v>
      </c>
      <c r="B72" s="276" t="s">
        <v>298</v>
      </c>
      <c r="C72" s="386">
        <f>SUM(C73:C74)</f>
        <v>9929171</v>
      </c>
      <c r="D72" s="386">
        <f>SUM(D73:D74)</f>
        <v>9602042</v>
      </c>
      <c r="E72" s="248">
        <f>SUM(E73:E74)</f>
        <v>193841945</v>
      </c>
    </row>
    <row r="73" spans="1:7" s="1" customFormat="1" ht="12" customHeight="1" x14ac:dyDescent="0.2">
      <c r="A73" s="15" t="s">
        <v>320</v>
      </c>
      <c r="B73" s="405" t="s">
        <v>299</v>
      </c>
      <c r="C73" s="390">
        <v>9929171</v>
      </c>
      <c r="D73" s="390">
        <v>9602042</v>
      </c>
      <c r="E73" s="252">
        <v>193841945</v>
      </c>
    </row>
    <row r="74" spans="1:7" s="1" customFormat="1" ht="12" customHeight="1" thickBot="1" x14ac:dyDescent="0.25">
      <c r="A74" s="16" t="s">
        <v>321</v>
      </c>
      <c r="B74" s="278" t="s">
        <v>300</v>
      </c>
      <c r="C74" s="390"/>
      <c r="D74" s="390"/>
      <c r="E74" s="252"/>
    </row>
    <row r="75" spans="1:7" s="1" customFormat="1" ht="12" customHeight="1" thickBot="1" x14ac:dyDescent="0.25">
      <c r="A75" s="452" t="s">
        <v>301</v>
      </c>
      <c r="B75" s="276" t="s">
        <v>302</v>
      </c>
      <c r="C75" s="386">
        <f>SUM(C76:C78)</f>
        <v>3277299</v>
      </c>
      <c r="D75" s="386">
        <f>SUM(D76:D78)</f>
        <v>3680858</v>
      </c>
      <c r="E75" s="248">
        <f>SUM(E76:E78)</f>
        <v>0</v>
      </c>
    </row>
    <row r="76" spans="1:7" s="1" customFormat="1" ht="12" customHeight="1" x14ac:dyDescent="0.2">
      <c r="A76" s="15" t="s">
        <v>322</v>
      </c>
      <c r="B76" s="405" t="s">
        <v>303</v>
      </c>
      <c r="C76" s="390">
        <v>3277299</v>
      </c>
      <c r="D76" s="390">
        <v>3680858</v>
      </c>
      <c r="E76" s="252"/>
    </row>
    <row r="77" spans="1:7" s="1" customFormat="1" ht="12" customHeight="1" x14ac:dyDescent="0.2">
      <c r="A77" s="14" t="s">
        <v>323</v>
      </c>
      <c r="B77" s="406" t="s">
        <v>304</v>
      </c>
      <c r="C77" s="390"/>
      <c r="D77" s="390"/>
      <c r="E77" s="252"/>
    </row>
    <row r="78" spans="1:7" s="1" customFormat="1" ht="12" customHeight="1" thickBot="1" x14ac:dyDescent="0.25">
      <c r="A78" s="16" t="s">
        <v>324</v>
      </c>
      <c r="B78" s="278" t="s">
        <v>555</v>
      </c>
      <c r="C78" s="390"/>
      <c r="D78" s="390"/>
      <c r="E78" s="252"/>
    </row>
    <row r="79" spans="1:7" s="1" customFormat="1" ht="12" customHeight="1" thickBot="1" x14ac:dyDescent="0.25">
      <c r="A79" s="452" t="s">
        <v>305</v>
      </c>
      <c r="B79" s="276" t="s">
        <v>325</v>
      </c>
      <c r="C79" s="386">
        <f>SUM(C80:C83)</f>
        <v>0</v>
      </c>
      <c r="D79" s="386">
        <f>SUM(D80:D83)</f>
        <v>0</v>
      </c>
      <c r="E79" s="248">
        <f>SUM(E80:E83)</f>
        <v>0</v>
      </c>
    </row>
    <row r="80" spans="1:7" s="1" customFormat="1" ht="12" customHeight="1" x14ac:dyDescent="0.2">
      <c r="A80" s="409" t="s">
        <v>306</v>
      </c>
      <c r="B80" s="405" t="s">
        <v>307</v>
      </c>
      <c r="C80" s="390"/>
      <c r="D80" s="390"/>
      <c r="E80" s="252"/>
    </row>
    <row r="81" spans="1:6" s="1" customFormat="1" ht="12" customHeight="1" x14ac:dyDescent="0.2">
      <c r="A81" s="410" t="s">
        <v>308</v>
      </c>
      <c r="B81" s="406" t="s">
        <v>309</v>
      </c>
      <c r="C81" s="390"/>
      <c r="D81" s="390"/>
      <c r="E81" s="252"/>
    </row>
    <row r="82" spans="1:6" s="1" customFormat="1" ht="12" customHeight="1" x14ac:dyDescent="0.2">
      <c r="A82" s="410" t="s">
        <v>310</v>
      </c>
      <c r="B82" s="406" t="s">
        <v>311</v>
      </c>
      <c r="C82" s="390"/>
      <c r="D82" s="390"/>
      <c r="E82" s="252"/>
    </row>
    <row r="83" spans="1:6" s="1" customFormat="1" ht="12" customHeight="1" thickBot="1" x14ac:dyDescent="0.25">
      <c r="A83" s="411" t="s">
        <v>312</v>
      </c>
      <c r="B83" s="278" t="s">
        <v>313</v>
      </c>
      <c r="C83" s="390"/>
      <c r="D83" s="390"/>
      <c r="E83" s="252"/>
    </row>
    <row r="84" spans="1:6" s="1" customFormat="1" ht="12" customHeight="1" thickBot="1" x14ac:dyDescent="0.25">
      <c r="A84" s="452" t="s">
        <v>314</v>
      </c>
      <c r="B84" s="276" t="s">
        <v>456</v>
      </c>
      <c r="C84" s="454"/>
      <c r="D84" s="454"/>
      <c r="E84" s="455"/>
    </row>
    <row r="85" spans="1:6" s="1" customFormat="1" ht="12" customHeight="1" thickBot="1" x14ac:dyDescent="0.25">
      <c r="A85" s="452" t="s">
        <v>316</v>
      </c>
      <c r="B85" s="276" t="s">
        <v>315</v>
      </c>
      <c r="C85" s="454"/>
      <c r="D85" s="454"/>
      <c r="E85" s="455"/>
    </row>
    <row r="86" spans="1:6" s="1" customFormat="1" ht="12" customHeight="1" thickBot="1" x14ac:dyDescent="0.25">
      <c r="A86" s="452" t="s">
        <v>328</v>
      </c>
      <c r="B86" s="412" t="s">
        <v>459</v>
      </c>
      <c r="C86" s="393">
        <f>+C63+C67+C72+C75+C79+C85+C84</f>
        <v>129152399</v>
      </c>
      <c r="D86" s="393">
        <f>+D63+D67+D72+D75+D79+D85+D84</f>
        <v>96862942</v>
      </c>
      <c r="E86" s="436">
        <f>+E63+E67+E72+E75+E79+E85+E84</f>
        <v>193841945</v>
      </c>
    </row>
    <row r="87" spans="1:6" s="1" customFormat="1" ht="12" customHeight="1" thickBot="1" x14ac:dyDescent="0.25">
      <c r="A87" s="453" t="s">
        <v>458</v>
      </c>
      <c r="B87" s="413" t="s">
        <v>460</v>
      </c>
      <c r="C87" s="393">
        <f>+C62+C86</f>
        <v>401480090</v>
      </c>
      <c r="D87" s="393">
        <f>+D62+D86</f>
        <v>591392141</v>
      </c>
      <c r="E87" s="436">
        <f>+E62+E86</f>
        <v>822674621</v>
      </c>
    </row>
    <row r="88" spans="1:6" s="1" customFormat="1" ht="12" customHeight="1" x14ac:dyDescent="0.2">
      <c r="A88" s="359"/>
      <c r="B88" s="360"/>
      <c r="C88" s="361"/>
      <c r="D88" s="362"/>
      <c r="E88" s="363"/>
    </row>
    <row r="89" spans="1:6" s="1" customFormat="1" ht="12" customHeight="1" x14ac:dyDescent="0.2">
      <c r="A89" s="600" t="s">
        <v>44</v>
      </c>
      <c r="B89" s="600"/>
      <c r="C89" s="600"/>
      <c r="D89" s="600"/>
      <c r="E89" s="600"/>
    </row>
    <row r="90" spans="1:6" s="1" customFormat="1" ht="12" customHeight="1" thickBot="1" x14ac:dyDescent="0.25">
      <c r="A90" s="602" t="s">
        <v>141</v>
      </c>
      <c r="B90" s="602"/>
      <c r="C90" s="372"/>
      <c r="D90" s="124"/>
      <c r="E90" s="291" t="str">
        <f>E2</f>
        <v>Forintban!</v>
      </c>
    </row>
    <row r="91" spans="1:6" s="1" customFormat="1" ht="24" customHeight="1" thickBot="1" x14ac:dyDescent="0.25">
      <c r="A91" s="23" t="s">
        <v>13</v>
      </c>
      <c r="B91" s="24" t="s">
        <v>45</v>
      </c>
      <c r="C91" s="24" t="str">
        <f>+C3</f>
        <v>2016. évi tény</v>
      </c>
      <c r="D91" s="24" t="str">
        <f>+D3</f>
        <v>2017. évi várható</v>
      </c>
      <c r="E91" s="144" t="str">
        <f>+E3</f>
        <v>2018. évi előirányzat</v>
      </c>
      <c r="F91" s="132"/>
    </row>
    <row r="92" spans="1:6" s="1" customFormat="1" ht="12" customHeight="1" thickBot="1" x14ac:dyDescent="0.25">
      <c r="A92" s="32" t="s">
        <v>474</v>
      </c>
      <c r="B92" s="33" t="s">
        <v>475</v>
      </c>
      <c r="C92" s="33" t="s">
        <v>476</v>
      </c>
      <c r="D92" s="33" t="s">
        <v>478</v>
      </c>
      <c r="E92" s="437" t="s">
        <v>477</v>
      </c>
      <c r="F92" s="132"/>
    </row>
    <row r="93" spans="1:6" s="1" customFormat="1" ht="15" customHeight="1" thickBot="1" x14ac:dyDescent="0.25">
      <c r="A93" s="22" t="s">
        <v>15</v>
      </c>
      <c r="B93" s="28" t="s">
        <v>418</v>
      </c>
      <c r="C93" s="385">
        <f>C94+C95+C96+C97+C98+C111</f>
        <v>277010051</v>
      </c>
      <c r="D93" s="385">
        <f>D94+D95+D96+D97+D98+D111</f>
        <v>290484277</v>
      </c>
      <c r="E93" s="481">
        <f>E94+E95+E96+E97+E98+E111</f>
        <v>334904186</v>
      </c>
      <c r="F93" s="132"/>
    </row>
    <row r="94" spans="1:6" s="1" customFormat="1" ht="12.95" customHeight="1" x14ac:dyDescent="0.2">
      <c r="A94" s="17" t="s">
        <v>92</v>
      </c>
      <c r="B94" s="10" t="s">
        <v>46</v>
      </c>
      <c r="C94" s="488">
        <v>105299578</v>
      </c>
      <c r="D94" s="488">
        <v>115179858</v>
      </c>
      <c r="E94" s="482">
        <v>129827432</v>
      </c>
    </row>
    <row r="95" spans="1:6" ht="16.5" customHeight="1" x14ac:dyDescent="0.25">
      <c r="A95" s="14" t="s">
        <v>93</v>
      </c>
      <c r="B95" s="8" t="s">
        <v>162</v>
      </c>
      <c r="C95" s="387">
        <v>26988909</v>
      </c>
      <c r="D95" s="387">
        <v>25457987</v>
      </c>
      <c r="E95" s="249">
        <v>26955245</v>
      </c>
    </row>
    <row r="96" spans="1:6" x14ac:dyDescent="0.25">
      <c r="A96" s="14" t="s">
        <v>94</v>
      </c>
      <c r="B96" s="8" t="s">
        <v>128</v>
      </c>
      <c r="C96" s="389">
        <v>99526084</v>
      </c>
      <c r="D96" s="389">
        <v>105901482</v>
      </c>
      <c r="E96" s="251">
        <v>128430894</v>
      </c>
    </row>
    <row r="97" spans="1:5" s="38" customFormat="1" ht="12" customHeight="1" x14ac:dyDescent="0.2">
      <c r="A97" s="14" t="s">
        <v>95</v>
      </c>
      <c r="B97" s="11" t="s">
        <v>163</v>
      </c>
      <c r="C97" s="389">
        <v>10203003</v>
      </c>
      <c r="D97" s="389">
        <v>8395452</v>
      </c>
      <c r="E97" s="251">
        <v>10180000</v>
      </c>
    </row>
    <row r="98" spans="1:5" ht="12" customHeight="1" x14ac:dyDescent="0.25">
      <c r="A98" s="14" t="s">
        <v>106</v>
      </c>
      <c r="B98" s="19" t="s">
        <v>164</v>
      </c>
      <c r="C98" s="389">
        <v>34992477</v>
      </c>
      <c r="D98" s="389">
        <v>35549498</v>
      </c>
      <c r="E98" s="251">
        <v>37010615</v>
      </c>
    </row>
    <row r="99" spans="1:5" ht="12" customHeight="1" x14ac:dyDescent="0.25">
      <c r="A99" s="14" t="s">
        <v>96</v>
      </c>
      <c r="B99" s="8" t="s">
        <v>423</v>
      </c>
      <c r="C99" s="389">
        <v>408831</v>
      </c>
      <c r="D99" s="389">
        <v>977678</v>
      </c>
      <c r="E99" s="251"/>
    </row>
    <row r="100" spans="1:5" ht="12" customHeight="1" x14ac:dyDescent="0.25">
      <c r="A100" s="14" t="s">
        <v>97</v>
      </c>
      <c r="B100" s="128" t="s">
        <v>422</v>
      </c>
      <c r="C100" s="389"/>
      <c r="D100" s="389"/>
      <c r="E100" s="251"/>
    </row>
    <row r="101" spans="1:5" ht="12" customHeight="1" x14ac:dyDescent="0.25">
      <c r="A101" s="14" t="s">
        <v>107</v>
      </c>
      <c r="B101" s="128" t="s">
        <v>421</v>
      </c>
      <c r="C101" s="389"/>
      <c r="D101" s="389"/>
      <c r="E101" s="251"/>
    </row>
    <row r="102" spans="1:5" ht="12" customHeight="1" x14ac:dyDescent="0.25">
      <c r="A102" s="14" t="s">
        <v>108</v>
      </c>
      <c r="B102" s="126" t="s">
        <v>331</v>
      </c>
      <c r="C102" s="389"/>
      <c r="D102" s="389"/>
      <c r="E102" s="251"/>
    </row>
    <row r="103" spans="1:5" ht="12" customHeight="1" x14ac:dyDescent="0.25">
      <c r="A103" s="14" t="s">
        <v>109</v>
      </c>
      <c r="B103" s="127" t="s">
        <v>332</v>
      </c>
      <c r="C103" s="389"/>
      <c r="D103" s="389"/>
      <c r="E103" s="251"/>
    </row>
    <row r="104" spans="1:5" ht="12" customHeight="1" x14ac:dyDescent="0.25">
      <c r="A104" s="14" t="s">
        <v>110</v>
      </c>
      <c r="B104" s="127" t="s">
        <v>333</v>
      </c>
      <c r="C104" s="389"/>
      <c r="D104" s="389"/>
      <c r="E104" s="251"/>
    </row>
    <row r="105" spans="1:5" ht="12" customHeight="1" x14ac:dyDescent="0.25">
      <c r="A105" s="14" t="s">
        <v>112</v>
      </c>
      <c r="B105" s="126" t="s">
        <v>334</v>
      </c>
      <c r="C105" s="389">
        <v>1784240</v>
      </c>
      <c r="D105" s="389">
        <v>2230612</v>
      </c>
      <c r="E105" s="251">
        <v>3430615</v>
      </c>
    </row>
    <row r="106" spans="1:5" ht="12" customHeight="1" x14ac:dyDescent="0.25">
      <c r="A106" s="14" t="s">
        <v>165</v>
      </c>
      <c r="B106" s="126" t="s">
        <v>335</v>
      </c>
      <c r="C106" s="389"/>
      <c r="D106" s="389"/>
      <c r="E106" s="251"/>
    </row>
    <row r="107" spans="1:5" ht="12" customHeight="1" x14ac:dyDescent="0.25">
      <c r="A107" s="14" t="s">
        <v>329</v>
      </c>
      <c r="B107" s="127" t="s">
        <v>336</v>
      </c>
      <c r="C107" s="389"/>
      <c r="D107" s="389"/>
      <c r="E107" s="251"/>
    </row>
    <row r="108" spans="1:5" ht="12" customHeight="1" x14ac:dyDescent="0.25">
      <c r="A108" s="13" t="s">
        <v>330</v>
      </c>
      <c r="B108" s="128" t="s">
        <v>337</v>
      </c>
      <c r="C108" s="389"/>
      <c r="D108" s="389"/>
      <c r="E108" s="251"/>
    </row>
    <row r="109" spans="1:5" ht="12" customHeight="1" x14ac:dyDescent="0.25">
      <c r="A109" s="14" t="s">
        <v>419</v>
      </c>
      <c r="B109" s="128" t="s">
        <v>338</v>
      </c>
      <c r="C109" s="389"/>
      <c r="D109" s="389"/>
      <c r="E109" s="251"/>
    </row>
    <row r="110" spans="1:5" ht="12" customHeight="1" x14ac:dyDescent="0.25">
      <c r="A110" s="16" t="s">
        <v>420</v>
      </c>
      <c r="B110" s="128" t="s">
        <v>339</v>
      </c>
      <c r="C110" s="389">
        <v>32799406</v>
      </c>
      <c r="D110" s="389">
        <v>32341208</v>
      </c>
      <c r="E110" s="251">
        <v>33580000</v>
      </c>
    </row>
    <row r="111" spans="1:5" ht="12" customHeight="1" x14ac:dyDescent="0.25">
      <c r="A111" s="14" t="s">
        <v>424</v>
      </c>
      <c r="B111" s="11" t="s">
        <v>47</v>
      </c>
      <c r="C111" s="387"/>
      <c r="D111" s="387"/>
      <c r="E111" s="249">
        <v>2500000</v>
      </c>
    </row>
    <row r="112" spans="1:5" ht="12" customHeight="1" x14ac:dyDescent="0.25">
      <c r="A112" s="14" t="s">
        <v>425</v>
      </c>
      <c r="B112" s="8" t="s">
        <v>427</v>
      </c>
      <c r="C112" s="387"/>
      <c r="D112" s="387"/>
      <c r="E112" s="249">
        <v>2500000</v>
      </c>
    </row>
    <row r="113" spans="1:5" ht="12" customHeight="1" thickBot="1" x14ac:dyDescent="0.3">
      <c r="A113" s="18" t="s">
        <v>426</v>
      </c>
      <c r="B113" s="475" t="s">
        <v>428</v>
      </c>
      <c r="C113" s="489"/>
      <c r="D113" s="489"/>
      <c r="E113" s="483"/>
    </row>
    <row r="114" spans="1:5" ht="12" customHeight="1" thickBot="1" x14ac:dyDescent="0.3">
      <c r="A114" s="472" t="s">
        <v>16</v>
      </c>
      <c r="B114" s="473" t="s">
        <v>340</v>
      </c>
      <c r="C114" s="490">
        <f>+C115+C117+C119</f>
        <v>27139327</v>
      </c>
      <c r="D114" s="490">
        <f>+D115+D117+D119</f>
        <v>23838108</v>
      </c>
      <c r="E114" s="484">
        <f>+E115+E117+E119</f>
        <v>487770435</v>
      </c>
    </row>
    <row r="115" spans="1:5" ht="12" customHeight="1" x14ac:dyDescent="0.25">
      <c r="A115" s="15" t="s">
        <v>98</v>
      </c>
      <c r="B115" s="8" t="s">
        <v>209</v>
      </c>
      <c r="C115" s="388">
        <v>11512098</v>
      </c>
      <c r="D115" s="388">
        <v>18306703</v>
      </c>
      <c r="E115" s="250">
        <v>481000435</v>
      </c>
    </row>
    <row r="116" spans="1:5" x14ac:dyDescent="0.25">
      <c r="A116" s="15" t="s">
        <v>99</v>
      </c>
      <c r="B116" s="12" t="s">
        <v>344</v>
      </c>
      <c r="C116" s="388"/>
      <c r="D116" s="388"/>
      <c r="E116" s="250">
        <v>457193747</v>
      </c>
    </row>
    <row r="117" spans="1:5" ht="12" customHeight="1" x14ac:dyDescent="0.25">
      <c r="A117" s="15" t="s">
        <v>100</v>
      </c>
      <c r="B117" s="12" t="s">
        <v>166</v>
      </c>
      <c r="C117" s="387">
        <v>6727229</v>
      </c>
      <c r="D117" s="387">
        <v>1931405</v>
      </c>
      <c r="E117" s="249">
        <v>1270000</v>
      </c>
    </row>
    <row r="118" spans="1:5" ht="12" customHeight="1" x14ac:dyDescent="0.25">
      <c r="A118" s="15" t="s">
        <v>101</v>
      </c>
      <c r="B118" s="12" t="s">
        <v>345</v>
      </c>
      <c r="C118" s="387"/>
      <c r="D118" s="387"/>
      <c r="E118" s="249"/>
    </row>
    <row r="119" spans="1:5" ht="12" customHeight="1" x14ac:dyDescent="0.25">
      <c r="A119" s="15" t="s">
        <v>102</v>
      </c>
      <c r="B119" s="278" t="s">
        <v>211</v>
      </c>
      <c r="C119" s="387">
        <v>8900000</v>
      </c>
      <c r="D119" s="387">
        <v>3600000</v>
      </c>
      <c r="E119" s="249">
        <v>5500000</v>
      </c>
    </row>
    <row r="120" spans="1:5" ht="12" customHeight="1" x14ac:dyDescent="0.25">
      <c r="A120" s="15" t="s">
        <v>111</v>
      </c>
      <c r="B120" s="277" t="s">
        <v>409</v>
      </c>
      <c r="C120" s="387"/>
      <c r="D120" s="387"/>
      <c r="E120" s="249"/>
    </row>
    <row r="121" spans="1:5" ht="12" customHeight="1" x14ac:dyDescent="0.25">
      <c r="A121" s="15" t="s">
        <v>113</v>
      </c>
      <c r="B121" s="401" t="s">
        <v>350</v>
      </c>
      <c r="C121" s="387"/>
      <c r="D121" s="387"/>
      <c r="E121" s="249"/>
    </row>
    <row r="122" spans="1:5" ht="12" customHeight="1" x14ac:dyDescent="0.25">
      <c r="A122" s="15" t="s">
        <v>167</v>
      </c>
      <c r="B122" s="127" t="s">
        <v>333</v>
      </c>
      <c r="C122" s="387"/>
      <c r="D122" s="387"/>
      <c r="E122" s="249"/>
    </row>
    <row r="123" spans="1:5" ht="12" customHeight="1" x14ac:dyDescent="0.25">
      <c r="A123" s="15" t="s">
        <v>168</v>
      </c>
      <c r="B123" s="127" t="s">
        <v>349</v>
      </c>
      <c r="C123" s="387"/>
      <c r="D123" s="387"/>
      <c r="E123" s="249"/>
    </row>
    <row r="124" spans="1:5" ht="12" customHeight="1" x14ac:dyDescent="0.25">
      <c r="A124" s="15" t="s">
        <v>169</v>
      </c>
      <c r="B124" s="127" t="s">
        <v>348</v>
      </c>
      <c r="C124" s="387"/>
      <c r="D124" s="387"/>
      <c r="E124" s="249"/>
    </row>
    <row r="125" spans="1:5" ht="12" customHeight="1" x14ac:dyDescent="0.25">
      <c r="A125" s="15" t="s">
        <v>341</v>
      </c>
      <c r="B125" s="127" t="s">
        <v>336</v>
      </c>
      <c r="C125" s="387"/>
      <c r="D125" s="387"/>
      <c r="E125" s="249">
        <v>2000000</v>
      </c>
    </row>
    <row r="126" spans="1:5" ht="12" customHeight="1" x14ac:dyDescent="0.25">
      <c r="A126" s="15" t="s">
        <v>342</v>
      </c>
      <c r="B126" s="127" t="s">
        <v>347</v>
      </c>
      <c r="C126" s="387"/>
      <c r="D126" s="387"/>
      <c r="E126" s="249"/>
    </row>
    <row r="127" spans="1:5" ht="12" customHeight="1" thickBot="1" x14ac:dyDescent="0.3">
      <c r="A127" s="13" t="s">
        <v>343</v>
      </c>
      <c r="B127" s="127" t="s">
        <v>346</v>
      </c>
      <c r="C127" s="389"/>
      <c r="D127" s="389">
        <v>3600000</v>
      </c>
      <c r="E127" s="251">
        <v>3500000</v>
      </c>
    </row>
    <row r="128" spans="1:5" ht="12" customHeight="1" thickBot="1" x14ac:dyDescent="0.3">
      <c r="A128" s="20" t="s">
        <v>17</v>
      </c>
      <c r="B128" s="111" t="s">
        <v>429</v>
      </c>
      <c r="C128" s="386">
        <f>+C93+C114</f>
        <v>304149378</v>
      </c>
      <c r="D128" s="386">
        <f>+D93+D114</f>
        <v>314322385</v>
      </c>
      <c r="E128" s="248">
        <f>+E93+E114</f>
        <v>822674621</v>
      </c>
    </row>
    <row r="129" spans="1:5" ht="12" customHeight="1" thickBot="1" x14ac:dyDescent="0.3">
      <c r="A129" s="20" t="s">
        <v>18</v>
      </c>
      <c r="B129" s="111" t="s">
        <v>430</v>
      </c>
      <c r="C129" s="386">
        <f>+C130+C131+C132</f>
        <v>0</v>
      </c>
      <c r="D129" s="386">
        <f>+D130+D131+D132</f>
        <v>0</v>
      </c>
      <c r="E129" s="248">
        <f>+E130+E131+E132</f>
        <v>0</v>
      </c>
    </row>
    <row r="130" spans="1:5" ht="12" customHeight="1" x14ac:dyDescent="0.25">
      <c r="A130" s="15" t="s">
        <v>248</v>
      </c>
      <c r="B130" s="12" t="s">
        <v>437</v>
      </c>
      <c r="C130" s="387"/>
      <c r="D130" s="387"/>
      <c r="E130" s="249"/>
    </row>
    <row r="131" spans="1:5" ht="12" customHeight="1" x14ac:dyDescent="0.25">
      <c r="A131" s="15" t="s">
        <v>249</v>
      </c>
      <c r="B131" s="12" t="s">
        <v>438</v>
      </c>
      <c r="C131" s="387"/>
      <c r="D131" s="387"/>
      <c r="E131" s="249"/>
    </row>
    <row r="132" spans="1:5" ht="12" customHeight="1" thickBot="1" x14ac:dyDescent="0.3">
      <c r="A132" s="13" t="s">
        <v>250</v>
      </c>
      <c r="B132" s="12" t="s">
        <v>439</v>
      </c>
      <c r="C132" s="387"/>
      <c r="D132" s="387"/>
      <c r="E132" s="249"/>
    </row>
    <row r="133" spans="1:5" ht="12" customHeight="1" thickBot="1" x14ac:dyDescent="0.3">
      <c r="A133" s="20" t="s">
        <v>19</v>
      </c>
      <c r="B133" s="111" t="s">
        <v>431</v>
      </c>
      <c r="C133" s="386">
        <f>SUM(C134:C139)</f>
        <v>85015109</v>
      </c>
      <c r="D133" s="386">
        <f>SUM(D134:D139)</f>
        <v>75000000</v>
      </c>
      <c r="E133" s="248">
        <f>SUM(E134:E139)</f>
        <v>0</v>
      </c>
    </row>
    <row r="134" spans="1:5" ht="12" customHeight="1" x14ac:dyDescent="0.25">
      <c r="A134" s="15" t="s">
        <v>85</v>
      </c>
      <c r="B134" s="9" t="s">
        <v>440</v>
      </c>
      <c r="C134" s="387">
        <v>85015109</v>
      </c>
      <c r="D134" s="387">
        <v>75000000</v>
      </c>
      <c r="E134" s="249"/>
    </row>
    <row r="135" spans="1:5" ht="12" customHeight="1" x14ac:dyDescent="0.25">
      <c r="A135" s="15" t="s">
        <v>86</v>
      </c>
      <c r="B135" s="9" t="s">
        <v>432</v>
      </c>
      <c r="C135" s="387"/>
      <c r="D135" s="387"/>
      <c r="E135" s="249"/>
    </row>
    <row r="136" spans="1:5" ht="12" customHeight="1" x14ac:dyDescent="0.25">
      <c r="A136" s="15" t="s">
        <v>87</v>
      </c>
      <c r="B136" s="9" t="s">
        <v>433</v>
      </c>
      <c r="C136" s="387"/>
      <c r="D136" s="387"/>
      <c r="E136" s="249"/>
    </row>
    <row r="137" spans="1:5" ht="12" customHeight="1" x14ac:dyDescent="0.25">
      <c r="A137" s="15" t="s">
        <v>154</v>
      </c>
      <c r="B137" s="9" t="s">
        <v>434</v>
      </c>
      <c r="C137" s="387"/>
      <c r="D137" s="387"/>
      <c r="E137" s="249"/>
    </row>
    <row r="138" spans="1:5" ht="12" customHeight="1" x14ac:dyDescent="0.25">
      <c r="A138" s="15" t="s">
        <v>155</v>
      </c>
      <c r="B138" s="9" t="s">
        <v>435</v>
      </c>
      <c r="C138" s="387"/>
      <c r="D138" s="387"/>
      <c r="E138" s="249"/>
    </row>
    <row r="139" spans="1:5" ht="12" customHeight="1" thickBot="1" x14ac:dyDescent="0.3">
      <c r="A139" s="13" t="s">
        <v>156</v>
      </c>
      <c r="B139" s="9" t="s">
        <v>436</v>
      </c>
      <c r="C139" s="387"/>
      <c r="D139" s="387"/>
      <c r="E139" s="249"/>
    </row>
    <row r="140" spans="1:5" ht="12" customHeight="1" thickBot="1" x14ac:dyDescent="0.3">
      <c r="A140" s="20" t="s">
        <v>20</v>
      </c>
      <c r="B140" s="111" t="s">
        <v>444</v>
      </c>
      <c r="C140" s="393">
        <f>+C141+C142+C143+C144</f>
        <v>2711561</v>
      </c>
      <c r="D140" s="393">
        <f>+D141+D142+D143+D144</f>
        <v>3277299</v>
      </c>
      <c r="E140" s="436">
        <f>+E141+E142+E143+E144</f>
        <v>0</v>
      </c>
    </row>
    <row r="141" spans="1:5" ht="12" customHeight="1" x14ac:dyDescent="0.25">
      <c r="A141" s="15" t="s">
        <v>88</v>
      </c>
      <c r="B141" s="9" t="s">
        <v>351</v>
      </c>
      <c r="C141" s="387"/>
      <c r="D141" s="387"/>
      <c r="E141" s="249"/>
    </row>
    <row r="142" spans="1:5" ht="12" customHeight="1" x14ac:dyDescent="0.25">
      <c r="A142" s="15" t="s">
        <v>89</v>
      </c>
      <c r="B142" s="9" t="s">
        <v>352</v>
      </c>
      <c r="C142" s="387">
        <v>2711561</v>
      </c>
      <c r="D142" s="387">
        <v>3277299</v>
      </c>
      <c r="E142" s="249"/>
    </row>
    <row r="143" spans="1:5" ht="12" customHeight="1" x14ac:dyDescent="0.25">
      <c r="A143" s="15" t="s">
        <v>268</v>
      </c>
      <c r="B143" s="9" t="s">
        <v>445</v>
      </c>
      <c r="C143" s="387"/>
      <c r="D143" s="387"/>
      <c r="E143" s="249"/>
    </row>
    <row r="144" spans="1:5" ht="12" customHeight="1" thickBot="1" x14ac:dyDescent="0.3">
      <c r="A144" s="13" t="s">
        <v>269</v>
      </c>
      <c r="B144" s="7" t="s">
        <v>371</v>
      </c>
      <c r="C144" s="387"/>
      <c r="D144" s="387"/>
      <c r="E144" s="249"/>
    </row>
    <row r="145" spans="1:6" ht="12" customHeight="1" thickBot="1" x14ac:dyDescent="0.3">
      <c r="A145" s="20" t="s">
        <v>21</v>
      </c>
      <c r="B145" s="111" t="s">
        <v>446</v>
      </c>
      <c r="C145" s="491">
        <f>SUM(C146:C150)</f>
        <v>0</v>
      </c>
      <c r="D145" s="491">
        <f>SUM(D146:D150)</f>
        <v>0</v>
      </c>
      <c r="E145" s="485">
        <f>SUM(E146:E150)</f>
        <v>0</v>
      </c>
    </row>
    <row r="146" spans="1:6" ht="12" customHeight="1" x14ac:dyDescent="0.25">
      <c r="A146" s="15" t="s">
        <v>90</v>
      </c>
      <c r="B146" s="9" t="s">
        <v>441</v>
      </c>
      <c r="C146" s="387"/>
      <c r="D146" s="387"/>
      <c r="E146" s="249"/>
    </row>
    <row r="147" spans="1:6" ht="12" customHeight="1" x14ac:dyDescent="0.25">
      <c r="A147" s="15" t="s">
        <v>91</v>
      </c>
      <c r="B147" s="9" t="s">
        <v>448</v>
      </c>
      <c r="C147" s="387"/>
      <c r="D147" s="387"/>
      <c r="E147" s="249"/>
    </row>
    <row r="148" spans="1:6" ht="12" customHeight="1" x14ac:dyDescent="0.25">
      <c r="A148" s="15" t="s">
        <v>280</v>
      </c>
      <c r="B148" s="9" t="s">
        <v>443</v>
      </c>
      <c r="C148" s="387"/>
      <c r="D148" s="387"/>
      <c r="E148" s="249"/>
    </row>
    <row r="149" spans="1:6" ht="12" customHeight="1" x14ac:dyDescent="0.25">
      <c r="A149" s="15" t="s">
        <v>281</v>
      </c>
      <c r="B149" s="9" t="s">
        <v>449</v>
      </c>
      <c r="C149" s="387"/>
      <c r="D149" s="387"/>
      <c r="E149" s="249"/>
    </row>
    <row r="150" spans="1:6" ht="12" customHeight="1" thickBot="1" x14ac:dyDescent="0.3">
      <c r="A150" s="15" t="s">
        <v>447</v>
      </c>
      <c r="B150" s="9" t="s">
        <v>450</v>
      </c>
      <c r="C150" s="387"/>
      <c r="D150" s="387"/>
      <c r="E150" s="249"/>
    </row>
    <row r="151" spans="1:6" ht="12" customHeight="1" thickBot="1" x14ac:dyDescent="0.3">
      <c r="A151" s="20" t="s">
        <v>22</v>
      </c>
      <c r="B151" s="111" t="s">
        <v>451</v>
      </c>
      <c r="C151" s="492"/>
      <c r="D151" s="492"/>
      <c r="E151" s="486"/>
    </row>
    <row r="152" spans="1:6" ht="12" customHeight="1" thickBot="1" x14ac:dyDescent="0.3">
      <c r="A152" s="20" t="s">
        <v>23</v>
      </c>
      <c r="B152" s="111" t="s">
        <v>452</v>
      </c>
      <c r="C152" s="492"/>
      <c r="D152" s="492"/>
      <c r="E152" s="486"/>
    </row>
    <row r="153" spans="1:6" ht="15" customHeight="1" thickBot="1" x14ac:dyDescent="0.3">
      <c r="A153" s="20" t="s">
        <v>24</v>
      </c>
      <c r="B153" s="111" t="s">
        <v>454</v>
      </c>
      <c r="C153" s="493">
        <f>+C129+C133+C140+C145+C151+C152</f>
        <v>87726670</v>
      </c>
      <c r="D153" s="493">
        <f>+D129+D133+D140+D145+D151+D152</f>
        <v>78277299</v>
      </c>
      <c r="E153" s="487">
        <f>+E129+E133+E140+E145+E151+E152</f>
        <v>0</v>
      </c>
      <c r="F153" s="112"/>
    </row>
    <row r="154" spans="1:6" s="1" customFormat="1" ht="12.95" customHeight="1" thickBot="1" x14ac:dyDescent="0.25">
      <c r="A154" s="279" t="s">
        <v>25</v>
      </c>
      <c r="B154" s="368" t="s">
        <v>453</v>
      </c>
      <c r="C154" s="493">
        <f>+C128+C153</f>
        <v>391876048</v>
      </c>
      <c r="D154" s="493">
        <f>+D128+D153</f>
        <v>392599684</v>
      </c>
      <c r="E154" s="487">
        <f>+E128+E153</f>
        <v>822674621</v>
      </c>
    </row>
    <row r="155" spans="1:6" x14ac:dyDescent="0.25">
      <c r="C155" s="371"/>
    </row>
    <row r="156" spans="1:6" x14ac:dyDescent="0.25">
      <c r="C156" s="371"/>
    </row>
    <row r="157" spans="1:6" x14ac:dyDescent="0.25">
      <c r="C157" s="371"/>
    </row>
    <row r="158" spans="1:6" ht="16.5" customHeight="1" x14ac:dyDescent="0.25">
      <c r="C158" s="371"/>
    </row>
    <row r="159" spans="1:6" x14ac:dyDescent="0.25">
      <c r="C159" s="371"/>
    </row>
    <row r="160" spans="1:6" x14ac:dyDescent="0.25">
      <c r="C160" s="371"/>
    </row>
    <row r="161" spans="3:3" x14ac:dyDescent="0.25">
      <c r="C161" s="371"/>
    </row>
    <row r="162" spans="3:3" x14ac:dyDescent="0.25">
      <c r="C162" s="371"/>
    </row>
    <row r="163" spans="3:3" x14ac:dyDescent="0.25">
      <c r="C163" s="371"/>
    </row>
    <row r="164" spans="3:3" x14ac:dyDescent="0.25">
      <c r="C164" s="371"/>
    </row>
    <row r="165" spans="3:3" x14ac:dyDescent="0.25">
      <c r="C165" s="371"/>
    </row>
    <row r="166" spans="3:3" x14ac:dyDescent="0.25">
      <c r="C166" s="371"/>
    </row>
    <row r="167" spans="3:3" x14ac:dyDescent="0.25">
      <c r="C167" s="371"/>
    </row>
  </sheetData>
  <mergeCells count="4">
    <mergeCell ref="A1:E1"/>
    <mergeCell ref="A89:E89"/>
    <mergeCell ref="A90:B90"/>
    <mergeCell ref="A2:B2"/>
  </mergeCells>
  <phoneticPr fontId="29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2" fitToWidth="3" fitToHeight="2" orientation="portrait" r:id="rId1"/>
  <headerFooter alignWithMargins="0">
    <oddHeader>&amp;C&amp;"Times New Roman CE,Félkövér"&amp;12&amp;UTájékoztató kimutatások, mérlegek&amp;U
Sajószöged Községi Önkormányzat
2018. ÉVI KÖLTSÉGVETÉSÉNEK ÖSSZEVONT MÉRLEGE&amp;R&amp;"Times New Roman CE,Félkövér dőlt"&amp;11 1. számú tájékoztató tábla</oddHeader>
  </headerFooter>
  <rowBreaks count="1" manualBreakCount="1">
    <brk id="88" max="4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E0E5E-09CC-40C8-A2EB-6989C718AE86}">
  <sheetPr>
    <tabColor rgb="FF92D050"/>
  </sheetPr>
  <dimension ref="A1:J21"/>
  <sheetViews>
    <sheetView zoomScaleNormal="100" workbookViewId="0">
      <selection activeCell="E26" sqref="E26"/>
    </sheetView>
  </sheetViews>
  <sheetFormatPr defaultRowHeight="12.75" x14ac:dyDescent="0.2"/>
  <cols>
    <col min="1" max="1" width="6.83203125" style="173" customWidth="1"/>
    <col min="2" max="2" width="49.6640625" style="51" customWidth="1"/>
    <col min="3" max="8" width="12.83203125" style="51" customWidth="1"/>
    <col min="9" max="9" width="14.33203125" style="51" customWidth="1"/>
    <col min="10" max="10" width="3.33203125" style="51" customWidth="1"/>
    <col min="11" max="16384" width="9.33203125" style="51"/>
  </cols>
  <sheetData>
    <row r="1" spans="1:10" ht="27.75" customHeight="1" x14ac:dyDescent="0.2">
      <c r="A1" s="629" t="s">
        <v>4</v>
      </c>
      <c r="B1" s="629"/>
      <c r="C1" s="629"/>
      <c r="D1" s="629"/>
      <c r="E1" s="629"/>
      <c r="F1" s="629"/>
      <c r="G1" s="629"/>
      <c r="H1" s="629"/>
      <c r="I1" s="629"/>
    </row>
    <row r="2" spans="1:10" ht="20.25" customHeight="1" thickBot="1" x14ac:dyDescent="0.3">
      <c r="I2" s="465" t="str">
        <f>'1. sz tájékoztató t.'!E2</f>
        <v>Forintban!</v>
      </c>
    </row>
    <row r="3" spans="1:10" s="466" customFormat="1" ht="26.25" customHeight="1" x14ac:dyDescent="0.2">
      <c r="A3" s="637" t="s">
        <v>65</v>
      </c>
      <c r="B3" s="632" t="s">
        <v>79</v>
      </c>
      <c r="C3" s="637" t="s">
        <v>80</v>
      </c>
      <c r="D3" s="637" t="str">
        <f>+CONCATENATE(LEFT(ÖSSZEFÜGGÉSEK!A5,4)," előtti kifizetés")</f>
        <v>2018 előtti kifizetés</v>
      </c>
      <c r="E3" s="634" t="s">
        <v>64</v>
      </c>
      <c r="F3" s="635"/>
      <c r="G3" s="635"/>
      <c r="H3" s="636"/>
      <c r="I3" s="632" t="s">
        <v>48</v>
      </c>
    </row>
    <row r="4" spans="1:10" s="467" customFormat="1" ht="32.25" customHeight="1" thickBot="1" x14ac:dyDescent="0.25">
      <c r="A4" s="638"/>
      <c r="B4" s="633"/>
      <c r="C4" s="633"/>
      <c r="D4" s="638"/>
      <c r="E4" s="254" t="str">
        <f>+CONCATENATE(LEFT(ÖSSZEFÜGGÉSEK!A5,4),".")</f>
        <v>2018.</v>
      </c>
      <c r="F4" s="254" t="str">
        <f>+CONCATENATE(LEFT(ÖSSZEFÜGGÉSEK!A5,4)+1,".")</f>
        <v>2019.</v>
      </c>
      <c r="G4" s="254" t="str">
        <f>+CONCATENATE(LEFT(ÖSSZEFÜGGÉSEK!A5,4)+2,".")</f>
        <v>2020.</v>
      </c>
      <c r="H4" s="255" t="str">
        <f>+CONCATENATE(LEFT(ÖSSZEFÜGGÉSEK!A5,4)+2,".",CHAR(10)," után")</f>
        <v>2020.
 után</v>
      </c>
      <c r="I4" s="633"/>
    </row>
    <row r="5" spans="1:10" s="468" customFormat="1" ht="12.95" customHeight="1" thickBot="1" x14ac:dyDescent="0.25">
      <c r="A5" s="256" t="s">
        <v>474</v>
      </c>
      <c r="B5" s="257" t="s">
        <v>475</v>
      </c>
      <c r="C5" s="258" t="s">
        <v>476</v>
      </c>
      <c r="D5" s="257" t="s">
        <v>478</v>
      </c>
      <c r="E5" s="256" t="s">
        <v>477</v>
      </c>
      <c r="F5" s="258" t="s">
        <v>479</v>
      </c>
      <c r="G5" s="258" t="s">
        <v>480</v>
      </c>
      <c r="H5" s="259" t="s">
        <v>481</v>
      </c>
      <c r="I5" s="260" t="s">
        <v>482</v>
      </c>
    </row>
    <row r="6" spans="1:10" ht="24.75" customHeight="1" thickBot="1" x14ac:dyDescent="0.25">
      <c r="A6" s="261" t="s">
        <v>15</v>
      </c>
      <c r="B6" s="262" t="s">
        <v>5</v>
      </c>
      <c r="C6" s="520"/>
      <c r="D6" s="521">
        <f>+D7+D8</f>
        <v>0</v>
      </c>
      <c r="E6" s="522">
        <f>+E7+E8</f>
        <v>0</v>
      </c>
      <c r="F6" s="523">
        <f>+F7+F8</f>
        <v>0</v>
      </c>
      <c r="G6" s="523">
        <f>+G7+G8</f>
        <v>0</v>
      </c>
      <c r="H6" s="524">
        <f>+H7+H8</f>
        <v>0</v>
      </c>
      <c r="I6" s="66">
        <f t="shared" ref="I6:I17" si="0">SUM(D6:H6)</f>
        <v>0</v>
      </c>
    </row>
    <row r="7" spans="1:10" ht="20.100000000000001" customHeight="1" x14ac:dyDescent="0.2">
      <c r="A7" s="263" t="s">
        <v>16</v>
      </c>
      <c r="B7" s="67" t="s">
        <v>66</v>
      </c>
      <c r="C7" s="525"/>
      <c r="D7" s="526"/>
      <c r="E7" s="527"/>
      <c r="F7" s="528"/>
      <c r="G7" s="528"/>
      <c r="H7" s="529"/>
      <c r="I7" s="264">
        <f t="shared" si="0"/>
        <v>0</v>
      </c>
      <c r="J7" s="628" t="s">
        <v>509</v>
      </c>
    </row>
    <row r="8" spans="1:10" ht="20.100000000000001" customHeight="1" thickBot="1" x14ac:dyDescent="0.25">
      <c r="A8" s="263" t="s">
        <v>17</v>
      </c>
      <c r="B8" s="67" t="s">
        <v>66</v>
      </c>
      <c r="C8" s="525"/>
      <c r="D8" s="526"/>
      <c r="E8" s="527"/>
      <c r="F8" s="528"/>
      <c r="G8" s="528"/>
      <c r="H8" s="529"/>
      <c r="I8" s="264">
        <f t="shared" si="0"/>
        <v>0</v>
      </c>
      <c r="J8" s="628"/>
    </row>
    <row r="9" spans="1:10" ht="26.1" customHeight="1" thickBot="1" x14ac:dyDescent="0.25">
      <c r="A9" s="261" t="s">
        <v>18</v>
      </c>
      <c r="B9" s="262" t="s">
        <v>6</v>
      </c>
      <c r="C9" s="520"/>
      <c r="D9" s="521">
        <f>+D10+D11</f>
        <v>0</v>
      </c>
      <c r="E9" s="522">
        <f>+E10+E11</f>
        <v>0</v>
      </c>
      <c r="F9" s="523">
        <f>+F10+F11</f>
        <v>0</v>
      </c>
      <c r="G9" s="523">
        <f>+G10+G11</f>
        <v>0</v>
      </c>
      <c r="H9" s="524">
        <f>+H10+H11</f>
        <v>0</v>
      </c>
      <c r="I9" s="66">
        <f t="shared" si="0"/>
        <v>0</v>
      </c>
      <c r="J9" s="628"/>
    </row>
    <row r="10" spans="1:10" ht="20.100000000000001" customHeight="1" x14ac:dyDescent="0.2">
      <c r="A10" s="263" t="s">
        <v>19</v>
      </c>
      <c r="B10" s="67" t="s">
        <v>66</v>
      </c>
      <c r="C10" s="525"/>
      <c r="D10" s="526"/>
      <c r="E10" s="527"/>
      <c r="F10" s="528"/>
      <c r="G10" s="528"/>
      <c r="H10" s="529"/>
      <c r="I10" s="264">
        <f t="shared" si="0"/>
        <v>0</v>
      </c>
      <c r="J10" s="628"/>
    </row>
    <row r="11" spans="1:10" ht="20.100000000000001" customHeight="1" thickBot="1" x14ac:dyDescent="0.25">
      <c r="A11" s="263" t="s">
        <v>20</v>
      </c>
      <c r="B11" s="67" t="s">
        <v>66</v>
      </c>
      <c r="C11" s="525"/>
      <c r="D11" s="526"/>
      <c r="E11" s="527"/>
      <c r="F11" s="528"/>
      <c r="G11" s="528"/>
      <c r="H11" s="529"/>
      <c r="I11" s="264">
        <f t="shared" si="0"/>
        <v>0</v>
      </c>
      <c r="J11" s="628"/>
    </row>
    <row r="12" spans="1:10" ht="20.100000000000001" customHeight="1" thickBot="1" x14ac:dyDescent="0.25">
      <c r="A12" s="261" t="s">
        <v>21</v>
      </c>
      <c r="B12" s="262" t="s">
        <v>186</v>
      </c>
      <c r="C12" s="520"/>
      <c r="D12" s="521">
        <f>+D13</f>
        <v>0</v>
      </c>
      <c r="E12" s="522">
        <f>+E13</f>
        <v>0</v>
      </c>
      <c r="F12" s="523">
        <f>+F13</f>
        <v>0</v>
      </c>
      <c r="G12" s="523">
        <f>+G13</f>
        <v>0</v>
      </c>
      <c r="H12" s="524">
        <f>+H13</f>
        <v>0</v>
      </c>
      <c r="I12" s="66">
        <f t="shared" si="0"/>
        <v>0</v>
      </c>
      <c r="J12" s="628"/>
    </row>
    <row r="13" spans="1:10" ht="20.100000000000001" customHeight="1" thickBot="1" x14ac:dyDescent="0.25">
      <c r="A13" s="263" t="s">
        <v>22</v>
      </c>
      <c r="B13" s="67" t="s">
        <v>66</v>
      </c>
      <c r="C13" s="525"/>
      <c r="D13" s="526"/>
      <c r="E13" s="527"/>
      <c r="F13" s="528"/>
      <c r="G13" s="528"/>
      <c r="H13" s="529"/>
      <c r="I13" s="264">
        <f t="shared" si="0"/>
        <v>0</v>
      </c>
      <c r="J13" s="628"/>
    </row>
    <row r="14" spans="1:10" ht="20.100000000000001" customHeight="1" thickBot="1" x14ac:dyDescent="0.25">
      <c r="A14" s="261" t="s">
        <v>23</v>
      </c>
      <c r="B14" s="262" t="s">
        <v>187</v>
      </c>
      <c r="C14" s="520"/>
      <c r="D14" s="521">
        <f>+D15</f>
        <v>0</v>
      </c>
      <c r="E14" s="522">
        <f>+E15</f>
        <v>0</v>
      </c>
      <c r="F14" s="523">
        <f>+F15</f>
        <v>0</v>
      </c>
      <c r="G14" s="523">
        <f>+G15</f>
        <v>0</v>
      </c>
      <c r="H14" s="524">
        <f>+H15</f>
        <v>0</v>
      </c>
      <c r="I14" s="66">
        <f t="shared" si="0"/>
        <v>0</v>
      </c>
      <c r="J14" s="628"/>
    </row>
    <row r="15" spans="1:10" ht="20.100000000000001" customHeight="1" thickBot="1" x14ac:dyDescent="0.25">
      <c r="A15" s="265" t="s">
        <v>24</v>
      </c>
      <c r="B15" s="68" t="s">
        <v>66</v>
      </c>
      <c r="C15" s="530"/>
      <c r="D15" s="531"/>
      <c r="E15" s="532"/>
      <c r="F15" s="533"/>
      <c r="G15" s="533"/>
      <c r="H15" s="534"/>
      <c r="I15" s="266">
        <f t="shared" si="0"/>
        <v>0</v>
      </c>
      <c r="J15" s="628"/>
    </row>
    <row r="16" spans="1:10" ht="20.100000000000001" customHeight="1" thickBot="1" x14ac:dyDescent="0.25">
      <c r="A16" s="261" t="s">
        <v>25</v>
      </c>
      <c r="B16" s="267" t="s">
        <v>188</v>
      </c>
      <c r="C16" s="520"/>
      <c r="D16" s="521">
        <f>+D17</f>
        <v>0</v>
      </c>
      <c r="E16" s="522">
        <f>+E17</f>
        <v>0</v>
      </c>
      <c r="F16" s="523">
        <f>+F17</f>
        <v>0</v>
      </c>
      <c r="G16" s="523">
        <f>+G17</f>
        <v>0</v>
      </c>
      <c r="H16" s="524">
        <f>+H17</f>
        <v>0</v>
      </c>
      <c r="I16" s="66">
        <f t="shared" si="0"/>
        <v>0</v>
      </c>
      <c r="J16" s="628"/>
    </row>
    <row r="17" spans="1:10" ht="20.100000000000001" customHeight="1" thickBot="1" x14ac:dyDescent="0.25">
      <c r="A17" s="268" t="s">
        <v>26</v>
      </c>
      <c r="B17" s="69" t="s">
        <v>66</v>
      </c>
      <c r="C17" s="535"/>
      <c r="D17" s="536"/>
      <c r="E17" s="537"/>
      <c r="F17" s="538"/>
      <c r="G17" s="538"/>
      <c r="H17" s="539"/>
      <c r="I17" s="269">
        <f t="shared" si="0"/>
        <v>0</v>
      </c>
      <c r="J17" s="628"/>
    </row>
    <row r="18" spans="1:10" ht="20.100000000000001" customHeight="1" thickBot="1" x14ac:dyDescent="0.25">
      <c r="A18" s="630" t="s">
        <v>134</v>
      </c>
      <c r="B18" s="631"/>
      <c r="C18" s="540"/>
      <c r="D18" s="521">
        <f t="shared" ref="D18:I18" si="1">+D6+D9+D12+D14+D16</f>
        <v>0</v>
      </c>
      <c r="E18" s="522">
        <f t="shared" si="1"/>
        <v>0</v>
      </c>
      <c r="F18" s="523">
        <f t="shared" si="1"/>
        <v>0</v>
      </c>
      <c r="G18" s="523">
        <f t="shared" si="1"/>
        <v>0</v>
      </c>
      <c r="H18" s="524">
        <f t="shared" si="1"/>
        <v>0</v>
      </c>
      <c r="I18" s="66">
        <f t="shared" si="1"/>
        <v>0</v>
      </c>
      <c r="J18" s="628"/>
    </row>
    <row r="21" spans="1:10" ht="18.75" x14ac:dyDescent="0.2">
      <c r="A21" s="627" t="s">
        <v>567</v>
      </c>
      <c r="B21" s="627"/>
      <c r="C21" s="627"/>
      <c r="D21" s="627"/>
      <c r="E21" s="627"/>
      <c r="F21" s="627"/>
      <c r="G21" s="627"/>
      <c r="H21" s="627"/>
      <c r="I21" s="627"/>
    </row>
  </sheetData>
  <mergeCells count="10">
    <mergeCell ref="A21:I21"/>
    <mergeCell ref="J7:J18"/>
    <mergeCell ref="A1:I1"/>
    <mergeCell ref="A18:B18"/>
    <mergeCell ref="I3:I4"/>
    <mergeCell ref="E3:H3"/>
    <mergeCell ref="A3:A4"/>
    <mergeCell ref="B3:B4"/>
    <mergeCell ref="C3:C4"/>
    <mergeCell ref="D3:D4"/>
  </mergeCells>
  <phoneticPr fontId="0" type="noConversion"/>
  <printOptions horizontalCentered="1"/>
  <pageMargins left="0.78740157480314965" right="0.78740157480314965" top="1.03" bottom="0.98425196850393704" header="0.78740157480314965" footer="0.78740157480314965"/>
  <pageSetup paperSize="9" scale="95" orientation="landscape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2B97-8B7B-4FE2-8230-6F3F0F2257D7}">
  <sheetPr codeName="Munka25">
    <tabColor rgb="FF92D050"/>
  </sheetPr>
  <dimension ref="A1:O81"/>
  <sheetViews>
    <sheetView zoomScale="175" zoomScaleNormal="175" workbookViewId="0">
      <selection activeCell="O28" sqref="O28"/>
    </sheetView>
  </sheetViews>
  <sheetFormatPr defaultRowHeight="15.75" x14ac:dyDescent="0.25"/>
  <cols>
    <col min="1" max="1" width="4.83203125" style="90" customWidth="1"/>
    <col min="2" max="2" width="31.1640625" style="103" customWidth="1"/>
    <col min="3" max="4" width="9" style="103" customWidth="1"/>
    <col min="5" max="5" width="9.5" style="103" customWidth="1"/>
    <col min="6" max="6" width="8.83203125" style="103" customWidth="1"/>
    <col min="7" max="7" width="8.6640625" style="103" customWidth="1"/>
    <col min="8" max="8" width="8.83203125" style="103" customWidth="1"/>
    <col min="9" max="9" width="8.1640625" style="103" customWidth="1"/>
    <col min="10" max="14" width="9.5" style="103" customWidth="1"/>
    <col min="15" max="15" width="12.6640625" style="90" customWidth="1"/>
    <col min="16" max="16384" width="9.33203125" style="103"/>
  </cols>
  <sheetData>
    <row r="1" spans="1:15" ht="31.5" customHeight="1" x14ac:dyDescent="0.25">
      <c r="A1" s="642" t="str">
        <f>+CONCATENATE("Előirányzat-felhasználási terv",CHAR(10),LEFT(ÖSSZEFÜGGÉSEK!A5,4),". évre")</f>
        <v>Előirányzat-felhasználási terv
2018. évre</v>
      </c>
      <c r="B1" s="643"/>
      <c r="C1" s="643"/>
      <c r="D1" s="643"/>
      <c r="E1" s="643"/>
      <c r="F1" s="643"/>
      <c r="G1" s="643"/>
      <c r="H1" s="643"/>
      <c r="I1" s="643"/>
      <c r="J1" s="643"/>
      <c r="K1" s="643"/>
      <c r="L1" s="643"/>
      <c r="M1" s="643"/>
      <c r="N1" s="643"/>
      <c r="O1" s="643"/>
    </row>
    <row r="2" spans="1:15" ht="16.5" thickBot="1" x14ac:dyDescent="0.3">
      <c r="O2" s="4" t="e">
        <f>#REF!</f>
        <v>#REF!</v>
      </c>
    </row>
    <row r="3" spans="1:15" s="90" customFormat="1" ht="26.1" customHeight="1" thickBot="1" x14ac:dyDescent="0.3">
      <c r="A3" s="87" t="s">
        <v>13</v>
      </c>
      <c r="B3" s="88" t="s">
        <v>57</v>
      </c>
      <c r="C3" s="88" t="s">
        <v>67</v>
      </c>
      <c r="D3" s="88" t="s">
        <v>68</v>
      </c>
      <c r="E3" s="88" t="s">
        <v>69</v>
      </c>
      <c r="F3" s="88" t="s">
        <v>70</v>
      </c>
      <c r="G3" s="88" t="s">
        <v>71</v>
      </c>
      <c r="H3" s="88" t="s">
        <v>72</v>
      </c>
      <c r="I3" s="88" t="s">
        <v>73</v>
      </c>
      <c r="J3" s="88" t="s">
        <v>74</v>
      </c>
      <c r="K3" s="88" t="s">
        <v>75</v>
      </c>
      <c r="L3" s="88" t="s">
        <v>76</v>
      </c>
      <c r="M3" s="88" t="s">
        <v>77</v>
      </c>
      <c r="N3" s="88" t="s">
        <v>78</v>
      </c>
      <c r="O3" s="89" t="s">
        <v>49</v>
      </c>
    </row>
    <row r="4" spans="1:15" s="92" customFormat="1" ht="15" customHeight="1" thickBot="1" x14ac:dyDescent="0.25">
      <c r="A4" s="91" t="s">
        <v>15</v>
      </c>
      <c r="B4" s="639" t="s">
        <v>52</v>
      </c>
      <c r="C4" s="640"/>
      <c r="D4" s="640"/>
      <c r="E4" s="640"/>
      <c r="F4" s="640"/>
      <c r="G4" s="640"/>
      <c r="H4" s="640"/>
      <c r="I4" s="640"/>
      <c r="J4" s="640"/>
      <c r="K4" s="640"/>
      <c r="L4" s="640"/>
      <c r="M4" s="640"/>
      <c r="N4" s="640"/>
      <c r="O4" s="641"/>
    </row>
    <row r="5" spans="1:15" s="92" customFormat="1" ht="22.5" x14ac:dyDescent="0.2">
      <c r="A5" s="93" t="s">
        <v>16</v>
      </c>
      <c r="B5" s="469" t="s">
        <v>354</v>
      </c>
      <c r="C5" s="541">
        <v>9079690</v>
      </c>
      <c r="D5" s="541">
        <v>9079690</v>
      </c>
      <c r="E5" s="541">
        <v>9079690</v>
      </c>
      <c r="F5" s="541">
        <v>9079690</v>
      </c>
      <c r="G5" s="541">
        <v>9079690</v>
      </c>
      <c r="H5" s="541">
        <v>9079690</v>
      </c>
      <c r="I5" s="541">
        <v>9079690</v>
      </c>
      <c r="J5" s="541">
        <v>9079690</v>
      </c>
      <c r="K5" s="541">
        <v>9079690</v>
      </c>
      <c r="L5" s="541">
        <v>9079690</v>
      </c>
      <c r="M5" s="541">
        <v>9079690</v>
      </c>
      <c r="N5" s="541">
        <v>9079684</v>
      </c>
      <c r="O5" s="94">
        <f t="shared" ref="O5:O25" si="0">SUM(C5:N5)</f>
        <v>108956274</v>
      </c>
    </row>
    <row r="6" spans="1:15" s="97" customFormat="1" ht="22.5" x14ac:dyDescent="0.2">
      <c r="A6" s="95" t="s">
        <v>17</v>
      </c>
      <c r="B6" s="272" t="s">
        <v>400</v>
      </c>
      <c r="C6" s="542">
        <v>1238710</v>
      </c>
      <c r="D6" s="542">
        <v>1238710</v>
      </c>
      <c r="E6" s="542">
        <v>1238710</v>
      </c>
      <c r="F6" s="542">
        <v>1238710</v>
      </c>
      <c r="G6" s="542">
        <v>1238710</v>
      </c>
      <c r="H6" s="542">
        <v>1238710</v>
      </c>
      <c r="I6" s="542">
        <v>1238710</v>
      </c>
      <c r="J6" s="542">
        <v>1238710</v>
      </c>
      <c r="K6" s="542">
        <v>1238710</v>
      </c>
      <c r="L6" s="542">
        <v>1238710</v>
      </c>
      <c r="M6" s="542">
        <v>1238709</v>
      </c>
      <c r="N6" s="542">
        <v>1238730</v>
      </c>
      <c r="O6" s="96">
        <f t="shared" si="0"/>
        <v>14864539</v>
      </c>
    </row>
    <row r="7" spans="1:15" s="97" customFormat="1" ht="22.5" x14ac:dyDescent="0.2">
      <c r="A7" s="95" t="s">
        <v>18</v>
      </c>
      <c r="B7" s="271" t="s">
        <v>401</v>
      </c>
      <c r="C7" s="543"/>
      <c r="D7" s="543"/>
      <c r="E7" s="543"/>
      <c r="F7" s="543"/>
      <c r="G7" s="543"/>
      <c r="H7" s="543"/>
      <c r="I7" s="543"/>
      <c r="J7" s="543"/>
      <c r="K7" s="543"/>
      <c r="L7" s="543"/>
      <c r="M7" s="543"/>
      <c r="N7" s="543"/>
      <c r="O7" s="98">
        <f t="shared" si="0"/>
        <v>0</v>
      </c>
    </row>
    <row r="8" spans="1:15" s="97" customFormat="1" ht="14.1" customHeight="1" x14ac:dyDescent="0.2">
      <c r="A8" s="95" t="s">
        <v>19</v>
      </c>
      <c r="B8" s="270" t="s">
        <v>153</v>
      </c>
      <c r="C8" s="542"/>
      <c r="D8" s="542"/>
      <c r="E8" s="542">
        <v>41343324</v>
      </c>
      <c r="F8" s="542">
        <v>14472212</v>
      </c>
      <c r="G8" s="542">
        <v>14610826</v>
      </c>
      <c r="H8" s="542">
        <v>14610826</v>
      </c>
      <c r="I8" s="542">
        <v>14610826</v>
      </c>
      <c r="J8" s="542">
        <v>14610826</v>
      </c>
      <c r="K8" s="542">
        <v>13698617</v>
      </c>
      <c r="L8" s="542">
        <v>14610826</v>
      </c>
      <c r="M8" s="542">
        <v>14610827</v>
      </c>
      <c r="N8" s="542">
        <v>14610890</v>
      </c>
      <c r="O8" s="96">
        <f t="shared" si="0"/>
        <v>171790000</v>
      </c>
    </row>
    <row r="9" spans="1:15" s="97" customFormat="1" ht="14.1" customHeight="1" x14ac:dyDescent="0.2">
      <c r="A9" s="95" t="s">
        <v>20</v>
      </c>
      <c r="B9" s="270" t="s">
        <v>402</v>
      </c>
      <c r="C9" s="542">
        <v>2575114</v>
      </c>
      <c r="D9" s="542">
        <v>2575114</v>
      </c>
      <c r="E9" s="542">
        <v>2577177</v>
      </c>
      <c r="F9" s="542">
        <v>2575114</v>
      </c>
      <c r="G9" s="542">
        <v>2575114</v>
      </c>
      <c r="H9" s="542">
        <v>2575114</v>
      </c>
      <c r="I9" s="542">
        <v>2575114</v>
      </c>
      <c r="J9" s="542">
        <v>2575114</v>
      </c>
      <c r="K9" s="542">
        <v>2575114</v>
      </c>
      <c r="L9" s="542">
        <v>2575114</v>
      </c>
      <c r="M9" s="542">
        <v>2575114</v>
      </c>
      <c r="N9" s="542">
        <v>2575109</v>
      </c>
      <c r="O9" s="96">
        <f t="shared" si="0"/>
        <v>30903426</v>
      </c>
    </row>
    <row r="10" spans="1:15" s="97" customFormat="1" ht="14.1" customHeight="1" x14ac:dyDescent="0.2">
      <c r="A10" s="95" t="s">
        <v>21</v>
      </c>
      <c r="B10" s="270" t="s">
        <v>7</v>
      </c>
      <c r="C10" s="542">
        <v>138614</v>
      </c>
      <c r="D10" s="542">
        <v>138614</v>
      </c>
      <c r="E10" s="542">
        <v>138614</v>
      </c>
      <c r="F10" s="542">
        <v>138614</v>
      </c>
      <c r="G10" s="542">
        <v>138614</v>
      </c>
      <c r="H10" s="542">
        <v>138614</v>
      </c>
      <c r="I10" s="542">
        <v>138614</v>
      </c>
      <c r="J10" s="542">
        <v>138614</v>
      </c>
      <c r="K10" s="542">
        <v>300793683</v>
      </c>
      <c r="L10" s="542">
        <v>138614</v>
      </c>
      <c r="M10" s="542">
        <v>138614</v>
      </c>
      <c r="N10" s="542">
        <v>138614</v>
      </c>
      <c r="O10" s="96">
        <f t="shared" si="0"/>
        <v>302318437</v>
      </c>
    </row>
    <row r="11" spans="1:15" s="97" customFormat="1" ht="14.1" customHeight="1" x14ac:dyDescent="0.2">
      <c r="A11" s="95" t="s">
        <v>22</v>
      </c>
      <c r="B11" s="270" t="s">
        <v>356</v>
      </c>
      <c r="C11" s="542"/>
      <c r="D11" s="542"/>
      <c r="E11" s="542"/>
      <c r="F11" s="542"/>
      <c r="G11" s="542"/>
      <c r="H11" s="542"/>
      <c r="I11" s="542"/>
      <c r="J11" s="542"/>
      <c r="K11" s="542"/>
      <c r="L11" s="542"/>
      <c r="M11" s="542"/>
      <c r="N11" s="542"/>
      <c r="O11" s="96">
        <f t="shared" si="0"/>
        <v>0</v>
      </c>
    </row>
    <row r="12" spans="1:15" s="97" customFormat="1" ht="22.5" x14ac:dyDescent="0.2">
      <c r="A12" s="95" t="s">
        <v>23</v>
      </c>
      <c r="B12" s="272" t="s">
        <v>388</v>
      </c>
      <c r="C12" s="542"/>
      <c r="D12" s="542"/>
      <c r="E12" s="542"/>
      <c r="F12" s="542"/>
      <c r="G12" s="542"/>
      <c r="H12" s="542"/>
      <c r="I12" s="542"/>
      <c r="J12" s="542"/>
      <c r="K12" s="542"/>
      <c r="L12" s="542"/>
      <c r="M12" s="542"/>
      <c r="N12" s="542"/>
      <c r="O12" s="96">
        <f t="shared" si="0"/>
        <v>0</v>
      </c>
    </row>
    <row r="13" spans="1:15" s="97" customFormat="1" ht="14.1" customHeight="1" thickBot="1" x14ac:dyDescent="0.25">
      <c r="A13" s="95" t="s">
        <v>24</v>
      </c>
      <c r="B13" s="270" t="s">
        <v>8</v>
      </c>
      <c r="C13" s="542">
        <v>14472212</v>
      </c>
      <c r="D13" s="542">
        <v>14472212</v>
      </c>
      <c r="E13" s="542">
        <v>4055576</v>
      </c>
      <c r="F13" s="542"/>
      <c r="G13" s="542"/>
      <c r="H13" s="542"/>
      <c r="I13" s="542"/>
      <c r="J13" s="542"/>
      <c r="K13" s="542">
        <v>160841945</v>
      </c>
      <c r="L13" s="542"/>
      <c r="M13" s="542"/>
      <c r="N13" s="542"/>
      <c r="O13" s="96">
        <f t="shared" si="0"/>
        <v>193841945</v>
      </c>
    </row>
    <row r="14" spans="1:15" s="92" customFormat="1" ht="15.95" customHeight="1" thickBot="1" x14ac:dyDescent="0.25">
      <c r="A14" s="91" t="s">
        <v>25</v>
      </c>
      <c r="B14" s="35" t="s">
        <v>103</v>
      </c>
      <c r="C14" s="544">
        <f t="shared" ref="C14:N14" si="1">SUM(C5:C13)</f>
        <v>27504340</v>
      </c>
      <c r="D14" s="544">
        <f t="shared" si="1"/>
        <v>27504340</v>
      </c>
      <c r="E14" s="544">
        <f t="shared" si="1"/>
        <v>58433091</v>
      </c>
      <c r="F14" s="544">
        <f t="shared" si="1"/>
        <v>27504340</v>
      </c>
      <c r="G14" s="544">
        <f t="shared" si="1"/>
        <v>27642954</v>
      </c>
      <c r="H14" s="544">
        <f t="shared" si="1"/>
        <v>27642954</v>
      </c>
      <c r="I14" s="544">
        <f t="shared" si="1"/>
        <v>27642954</v>
      </c>
      <c r="J14" s="544">
        <f t="shared" si="1"/>
        <v>27642954</v>
      </c>
      <c r="K14" s="544">
        <f t="shared" si="1"/>
        <v>488227759</v>
      </c>
      <c r="L14" s="544">
        <f t="shared" si="1"/>
        <v>27642954</v>
      </c>
      <c r="M14" s="544">
        <f t="shared" si="1"/>
        <v>27642954</v>
      </c>
      <c r="N14" s="544">
        <f t="shared" si="1"/>
        <v>27643027</v>
      </c>
      <c r="O14" s="99">
        <f>SUM(C14:N14)</f>
        <v>822674621</v>
      </c>
    </row>
    <row r="15" spans="1:15" s="92" customFormat="1" ht="15" customHeight="1" thickBot="1" x14ac:dyDescent="0.25">
      <c r="A15" s="91" t="s">
        <v>26</v>
      </c>
      <c r="B15" s="639" t="s">
        <v>53</v>
      </c>
      <c r="C15" s="640"/>
      <c r="D15" s="640"/>
      <c r="E15" s="640"/>
      <c r="F15" s="640"/>
      <c r="G15" s="640"/>
      <c r="H15" s="640"/>
      <c r="I15" s="640"/>
      <c r="J15" s="640"/>
      <c r="K15" s="640"/>
      <c r="L15" s="640"/>
      <c r="M15" s="640"/>
      <c r="N15" s="640"/>
      <c r="O15" s="641"/>
    </row>
    <row r="16" spans="1:15" s="97" customFormat="1" ht="14.1" customHeight="1" x14ac:dyDescent="0.2">
      <c r="A16" s="100" t="s">
        <v>27</v>
      </c>
      <c r="B16" s="273" t="s">
        <v>58</v>
      </c>
      <c r="C16" s="543">
        <v>10660202</v>
      </c>
      <c r="D16" s="543">
        <v>10660202</v>
      </c>
      <c r="E16" s="543">
        <v>12565202</v>
      </c>
      <c r="F16" s="543">
        <v>10660202</v>
      </c>
      <c r="G16" s="543">
        <v>10660202</v>
      </c>
      <c r="H16" s="543">
        <v>10660202</v>
      </c>
      <c r="I16" s="543">
        <v>10660202</v>
      </c>
      <c r="J16" s="543">
        <v>10660202</v>
      </c>
      <c r="K16" s="543">
        <v>10660202</v>
      </c>
      <c r="L16" s="543">
        <v>10660202</v>
      </c>
      <c r="M16" s="543">
        <v>10660202</v>
      </c>
      <c r="N16" s="543">
        <v>10660210</v>
      </c>
      <c r="O16" s="98">
        <f t="shared" si="0"/>
        <v>129827432</v>
      </c>
    </row>
    <row r="17" spans="1:15" s="97" customFormat="1" ht="27" customHeight="1" x14ac:dyDescent="0.2">
      <c r="A17" s="95" t="s">
        <v>28</v>
      </c>
      <c r="B17" s="272" t="s">
        <v>162</v>
      </c>
      <c r="C17" s="542">
        <v>2209015</v>
      </c>
      <c r="D17" s="542">
        <v>2209015</v>
      </c>
      <c r="E17" s="542">
        <v>2656078</v>
      </c>
      <c r="F17" s="542">
        <v>2209015</v>
      </c>
      <c r="G17" s="542">
        <v>2209015</v>
      </c>
      <c r="H17" s="542">
        <v>2209015</v>
      </c>
      <c r="I17" s="542">
        <v>2209015</v>
      </c>
      <c r="J17" s="542">
        <v>2209015</v>
      </c>
      <c r="K17" s="542">
        <v>2209015</v>
      </c>
      <c r="L17" s="542">
        <v>2209015</v>
      </c>
      <c r="M17" s="542">
        <v>2209015</v>
      </c>
      <c r="N17" s="542">
        <v>2209017</v>
      </c>
      <c r="O17" s="96">
        <f t="shared" si="0"/>
        <v>26955245</v>
      </c>
    </row>
    <row r="18" spans="1:15" s="97" customFormat="1" ht="14.1" customHeight="1" x14ac:dyDescent="0.2">
      <c r="A18" s="95" t="s">
        <v>29</v>
      </c>
      <c r="B18" s="270" t="s">
        <v>128</v>
      </c>
      <c r="C18" s="542">
        <v>10702572</v>
      </c>
      <c r="D18" s="542">
        <v>10702572</v>
      </c>
      <c r="E18" s="542">
        <v>10702572</v>
      </c>
      <c r="F18" s="542">
        <v>10702572</v>
      </c>
      <c r="G18" s="542">
        <v>10702572</v>
      </c>
      <c r="H18" s="542">
        <v>10702572</v>
      </c>
      <c r="I18" s="542">
        <v>10702572</v>
      </c>
      <c r="J18" s="542">
        <v>10702572</v>
      </c>
      <c r="K18" s="542">
        <v>10702572</v>
      </c>
      <c r="L18" s="542">
        <v>10702572</v>
      </c>
      <c r="M18" s="542">
        <v>10702572</v>
      </c>
      <c r="N18" s="542">
        <v>10702602</v>
      </c>
      <c r="O18" s="96">
        <f t="shared" si="0"/>
        <v>128430894</v>
      </c>
    </row>
    <row r="19" spans="1:15" s="97" customFormat="1" ht="14.1" customHeight="1" x14ac:dyDescent="0.2">
      <c r="A19" s="95" t="s">
        <v>30</v>
      </c>
      <c r="B19" s="270" t="s">
        <v>163</v>
      </c>
      <c r="C19" s="542">
        <v>848333</v>
      </c>
      <c r="D19" s="542">
        <v>848333</v>
      </c>
      <c r="E19" s="542">
        <v>848333</v>
      </c>
      <c r="F19" s="542">
        <v>848333</v>
      </c>
      <c r="G19" s="542">
        <v>848333</v>
      </c>
      <c r="H19" s="542">
        <v>848333</v>
      </c>
      <c r="I19" s="542">
        <v>848333</v>
      </c>
      <c r="J19" s="542">
        <v>848333</v>
      </c>
      <c r="K19" s="542">
        <v>848333</v>
      </c>
      <c r="L19" s="542">
        <v>848333</v>
      </c>
      <c r="M19" s="542">
        <v>848333</v>
      </c>
      <c r="N19" s="542">
        <v>848337</v>
      </c>
      <c r="O19" s="96">
        <f t="shared" si="0"/>
        <v>10180000</v>
      </c>
    </row>
    <row r="20" spans="1:15" s="97" customFormat="1" ht="14.1" customHeight="1" x14ac:dyDescent="0.2">
      <c r="A20" s="95" t="s">
        <v>31</v>
      </c>
      <c r="B20" s="270" t="s">
        <v>9</v>
      </c>
      <c r="C20" s="542">
        <v>3084218</v>
      </c>
      <c r="D20" s="542">
        <v>3084218</v>
      </c>
      <c r="E20" s="542">
        <v>3084218</v>
      </c>
      <c r="F20" s="542">
        <v>3084218</v>
      </c>
      <c r="G20" s="542">
        <v>3084218</v>
      </c>
      <c r="H20" s="542">
        <v>3084218</v>
      </c>
      <c r="I20" s="542">
        <v>3084218</v>
      </c>
      <c r="J20" s="542">
        <v>3084218</v>
      </c>
      <c r="K20" s="542">
        <v>3084218</v>
      </c>
      <c r="L20" s="542">
        <v>3084218</v>
      </c>
      <c r="M20" s="542">
        <v>3084218</v>
      </c>
      <c r="N20" s="542">
        <v>3084217</v>
      </c>
      <c r="O20" s="96">
        <f t="shared" si="0"/>
        <v>37010615</v>
      </c>
    </row>
    <row r="21" spans="1:15" s="97" customFormat="1" ht="14.1" customHeight="1" x14ac:dyDescent="0.2">
      <c r="A21" s="95" t="s">
        <v>32</v>
      </c>
      <c r="B21" s="270" t="s">
        <v>209</v>
      </c>
      <c r="C21" s="542"/>
      <c r="D21" s="542"/>
      <c r="E21" s="542">
        <v>23806688</v>
      </c>
      <c r="F21" s="542"/>
      <c r="G21" s="542"/>
      <c r="H21" s="542"/>
      <c r="I21" s="542"/>
      <c r="J21" s="542"/>
      <c r="K21" s="542">
        <v>457193747</v>
      </c>
      <c r="L21" s="542"/>
      <c r="M21" s="542"/>
      <c r="N21" s="542"/>
      <c r="O21" s="96">
        <f t="shared" si="0"/>
        <v>481000435</v>
      </c>
    </row>
    <row r="22" spans="1:15" s="97" customFormat="1" x14ac:dyDescent="0.2">
      <c r="A22" s="95" t="s">
        <v>33</v>
      </c>
      <c r="B22" s="272" t="s">
        <v>166</v>
      </c>
      <c r="C22" s="542"/>
      <c r="D22" s="542"/>
      <c r="E22" s="542">
        <v>1270000</v>
      </c>
      <c r="F22" s="542"/>
      <c r="G22" s="542"/>
      <c r="H22" s="542"/>
      <c r="I22" s="542"/>
      <c r="J22" s="542"/>
      <c r="K22" s="542"/>
      <c r="L22" s="542"/>
      <c r="M22" s="542"/>
      <c r="N22" s="542"/>
      <c r="O22" s="96">
        <f t="shared" si="0"/>
        <v>1270000</v>
      </c>
    </row>
    <row r="23" spans="1:15" s="97" customFormat="1" ht="14.1" customHeight="1" x14ac:dyDescent="0.2">
      <c r="A23" s="95" t="s">
        <v>34</v>
      </c>
      <c r="B23" s="270" t="s">
        <v>211</v>
      </c>
      <c r="C23" s="542"/>
      <c r="D23" s="542"/>
      <c r="E23" s="542">
        <v>3500000</v>
      </c>
      <c r="F23" s="542"/>
      <c r="G23" s="542"/>
      <c r="H23" s="542"/>
      <c r="I23" s="542"/>
      <c r="J23" s="542"/>
      <c r="K23" s="542">
        <v>2000000</v>
      </c>
      <c r="L23" s="542"/>
      <c r="M23" s="542"/>
      <c r="N23" s="542"/>
      <c r="O23" s="96">
        <f t="shared" si="0"/>
        <v>5500000</v>
      </c>
    </row>
    <row r="24" spans="1:15" s="97" customFormat="1" ht="14.1" customHeight="1" thickBot="1" x14ac:dyDescent="0.25">
      <c r="A24" s="95" t="s">
        <v>35</v>
      </c>
      <c r="B24" s="270" t="s">
        <v>10</v>
      </c>
      <c r="C24" s="542"/>
      <c r="D24" s="542"/>
      <c r="E24" s="542"/>
      <c r="F24" s="542"/>
      <c r="G24" s="542">
        <v>138614</v>
      </c>
      <c r="H24" s="542">
        <v>138614</v>
      </c>
      <c r="I24" s="542">
        <v>138614</v>
      </c>
      <c r="J24" s="542">
        <v>138614</v>
      </c>
      <c r="K24" s="542">
        <v>1529672</v>
      </c>
      <c r="L24" s="542">
        <v>138614</v>
      </c>
      <c r="M24" s="542">
        <v>138614</v>
      </c>
      <c r="N24" s="542">
        <v>138644</v>
      </c>
      <c r="O24" s="96">
        <f t="shared" si="0"/>
        <v>2500000</v>
      </c>
    </row>
    <row r="25" spans="1:15" s="92" customFormat="1" ht="15.95" customHeight="1" thickBot="1" x14ac:dyDescent="0.25">
      <c r="A25" s="101" t="s">
        <v>36</v>
      </c>
      <c r="B25" s="35" t="s">
        <v>104</v>
      </c>
      <c r="C25" s="544">
        <f t="shared" ref="C25:N25" si="2">SUM(C16:C24)</f>
        <v>27504340</v>
      </c>
      <c r="D25" s="544">
        <f t="shared" si="2"/>
        <v>27504340</v>
      </c>
      <c r="E25" s="544">
        <f t="shared" si="2"/>
        <v>58433091</v>
      </c>
      <c r="F25" s="544">
        <f t="shared" si="2"/>
        <v>27504340</v>
      </c>
      <c r="G25" s="544">
        <f t="shared" si="2"/>
        <v>27642954</v>
      </c>
      <c r="H25" s="544">
        <f t="shared" si="2"/>
        <v>27642954</v>
      </c>
      <c r="I25" s="544">
        <f t="shared" si="2"/>
        <v>27642954</v>
      </c>
      <c r="J25" s="544">
        <f t="shared" si="2"/>
        <v>27642954</v>
      </c>
      <c r="K25" s="544">
        <f t="shared" si="2"/>
        <v>488227759</v>
      </c>
      <c r="L25" s="544">
        <f t="shared" si="2"/>
        <v>27642954</v>
      </c>
      <c r="M25" s="544">
        <f t="shared" si="2"/>
        <v>27642954</v>
      </c>
      <c r="N25" s="544">
        <f t="shared" si="2"/>
        <v>27643027</v>
      </c>
      <c r="O25" s="99">
        <f t="shared" si="0"/>
        <v>822674621</v>
      </c>
    </row>
    <row r="26" spans="1:15" ht="16.5" thickBot="1" x14ac:dyDescent="0.3">
      <c r="A26" s="101" t="s">
        <v>37</v>
      </c>
      <c r="B26" s="274" t="s">
        <v>105</v>
      </c>
      <c r="C26" s="545">
        <f t="shared" ref="C26:O26" si="3">C14-C25</f>
        <v>0</v>
      </c>
      <c r="D26" s="545">
        <f t="shared" si="3"/>
        <v>0</v>
      </c>
      <c r="E26" s="545">
        <f t="shared" si="3"/>
        <v>0</v>
      </c>
      <c r="F26" s="545">
        <f t="shared" si="3"/>
        <v>0</v>
      </c>
      <c r="G26" s="545">
        <f t="shared" si="3"/>
        <v>0</v>
      </c>
      <c r="H26" s="545">
        <f t="shared" si="3"/>
        <v>0</v>
      </c>
      <c r="I26" s="545">
        <f t="shared" si="3"/>
        <v>0</v>
      </c>
      <c r="J26" s="545">
        <f t="shared" si="3"/>
        <v>0</v>
      </c>
      <c r="K26" s="545">
        <f t="shared" si="3"/>
        <v>0</v>
      </c>
      <c r="L26" s="545">
        <f t="shared" si="3"/>
        <v>0</v>
      </c>
      <c r="M26" s="545">
        <f t="shared" si="3"/>
        <v>0</v>
      </c>
      <c r="N26" s="545">
        <f t="shared" si="3"/>
        <v>0</v>
      </c>
      <c r="O26" s="102">
        <f t="shared" si="3"/>
        <v>0</v>
      </c>
    </row>
    <row r="27" spans="1:15" x14ac:dyDescent="0.25">
      <c r="A27" s="104"/>
    </row>
    <row r="28" spans="1:15" x14ac:dyDescent="0.25">
      <c r="B28" s="105"/>
      <c r="C28" s="106"/>
      <c r="D28" s="106"/>
      <c r="O28" s="103"/>
    </row>
    <row r="29" spans="1:15" x14ac:dyDescent="0.25">
      <c r="O29" s="103"/>
    </row>
    <row r="30" spans="1:15" x14ac:dyDescent="0.25">
      <c r="O30" s="103"/>
    </row>
    <row r="31" spans="1:15" x14ac:dyDescent="0.25">
      <c r="O31" s="103"/>
    </row>
    <row r="32" spans="1:15" x14ac:dyDescent="0.25">
      <c r="O32" s="103"/>
    </row>
    <row r="33" spans="15:15" x14ac:dyDescent="0.25">
      <c r="O33" s="103"/>
    </row>
    <row r="34" spans="15:15" x14ac:dyDescent="0.25">
      <c r="O34" s="103"/>
    </row>
    <row r="35" spans="15:15" x14ac:dyDescent="0.25">
      <c r="O35" s="103"/>
    </row>
    <row r="36" spans="15:15" x14ac:dyDescent="0.25">
      <c r="O36" s="103"/>
    </row>
    <row r="37" spans="15:15" x14ac:dyDescent="0.25">
      <c r="O37" s="103"/>
    </row>
    <row r="38" spans="15:15" x14ac:dyDescent="0.25">
      <c r="O38" s="103"/>
    </row>
    <row r="39" spans="15:15" x14ac:dyDescent="0.25">
      <c r="O39" s="103"/>
    </row>
    <row r="40" spans="15:15" x14ac:dyDescent="0.25">
      <c r="O40" s="103"/>
    </row>
    <row r="41" spans="15:15" x14ac:dyDescent="0.25">
      <c r="O41" s="103"/>
    </row>
    <row r="42" spans="15:15" x14ac:dyDescent="0.25">
      <c r="O42" s="103"/>
    </row>
    <row r="43" spans="15:15" x14ac:dyDescent="0.25">
      <c r="O43" s="103"/>
    </row>
    <row r="44" spans="15:15" x14ac:dyDescent="0.25">
      <c r="O44" s="103"/>
    </row>
    <row r="45" spans="15:15" x14ac:dyDescent="0.25">
      <c r="O45" s="103"/>
    </row>
    <row r="46" spans="15:15" x14ac:dyDescent="0.25">
      <c r="O46" s="103"/>
    </row>
    <row r="47" spans="15:15" x14ac:dyDescent="0.25">
      <c r="O47" s="103"/>
    </row>
    <row r="48" spans="15:15" x14ac:dyDescent="0.25">
      <c r="O48" s="103"/>
    </row>
    <row r="49" spans="15:15" x14ac:dyDescent="0.25">
      <c r="O49" s="103"/>
    </row>
    <row r="50" spans="15:15" x14ac:dyDescent="0.25">
      <c r="O50" s="103"/>
    </row>
    <row r="51" spans="15:15" x14ac:dyDescent="0.25">
      <c r="O51" s="103"/>
    </row>
    <row r="52" spans="15:15" x14ac:dyDescent="0.25">
      <c r="O52" s="103"/>
    </row>
    <row r="53" spans="15:15" x14ac:dyDescent="0.25">
      <c r="O53" s="103"/>
    </row>
    <row r="54" spans="15:15" x14ac:dyDescent="0.25">
      <c r="O54" s="103"/>
    </row>
    <row r="55" spans="15:15" x14ac:dyDescent="0.25">
      <c r="O55" s="103"/>
    </row>
    <row r="56" spans="15:15" x14ac:dyDescent="0.25">
      <c r="O56" s="103"/>
    </row>
    <row r="57" spans="15:15" x14ac:dyDescent="0.25">
      <c r="O57" s="103"/>
    </row>
    <row r="58" spans="15:15" x14ac:dyDescent="0.25">
      <c r="O58" s="103"/>
    </row>
    <row r="59" spans="15:15" x14ac:dyDescent="0.25">
      <c r="O59" s="103"/>
    </row>
    <row r="60" spans="15:15" x14ac:dyDescent="0.25">
      <c r="O60" s="103"/>
    </row>
    <row r="61" spans="15:15" x14ac:dyDescent="0.25">
      <c r="O61" s="103"/>
    </row>
    <row r="62" spans="15:15" x14ac:dyDescent="0.25">
      <c r="O62" s="103"/>
    </row>
    <row r="63" spans="15:15" x14ac:dyDescent="0.25">
      <c r="O63" s="103"/>
    </row>
    <row r="64" spans="15:15" x14ac:dyDescent="0.25">
      <c r="O64" s="103"/>
    </row>
    <row r="65" spans="15:15" x14ac:dyDescent="0.25">
      <c r="O65" s="103"/>
    </row>
    <row r="66" spans="15:15" x14ac:dyDescent="0.25">
      <c r="O66" s="103"/>
    </row>
    <row r="67" spans="15:15" x14ac:dyDescent="0.25">
      <c r="O67" s="103"/>
    </row>
    <row r="68" spans="15:15" x14ac:dyDescent="0.25">
      <c r="O68" s="103"/>
    </row>
    <row r="69" spans="15:15" x14ac:dyDescent="0.25">
      <c r="O69" s="103"/>
    </row>
    <row r="70" spans="15:15" x14ac:dyDescent="0.25">
      <c r="O70" s="103"/>
    </row>
    <row r="71" spans="15:15" x14ac:dyDescent="0.25">
      <c r="O71" s="103"/>
    </row>
    <row r="72" spans="15:15" x14ac:dyDescent="0.25">
      <c r="O72" s="103"/>
    </row>
    <row r="73" spans="15:15" x14ac:dyDescent="0.25">
      <c r="O73" s="103"/>
    </row>
    <row r="74" spans="15:15" x14ac:dyDescent="0.25">
      <c r="O74" s="103"/>
    </row>
    <row r="75" spans="15:15" x14ac:dyDescent="0.25">
      <c r="O75" s="103"/>
    </row>
    <row r="76" spans="15:15" x14ac:dyDescent="0.25">
      <c r="O76" s="103"/>
    </row>
    <row r="77" spans="15:15" x14ac:dyDescent="0.25">
      <c r="O77" s="103"/>
    </row>
    <row r="78" spans="15:15" x14ac:dyDescent="0.25">
      <c r="O78" s="103"/>
    </row>
    <row r="79" spans="15:15" x14ac:dyDescent="0.25">
      <c r="O79" s="103"/>
    </row>
    <row r="80" spans="15:15" x14ac:dyDescent="0.25">
      <c r="O80" s="103"/>
    </row>
    <row r="81" spans="15:15" x14ac:dyDescent="0.25">
      <c r="O81" s="103"/>
    </row>
  </sheetData>
  <mergeCells count="3">
    <mergeCell ref="B4:O4"/>
    <mergeCell ref="B15:O15"/>
    <mergeCell ref="A1:O1"/>
  </mergeCells>
  <phoneticPr fontId="0" type="noConversion"/>
  <printOptions horizontalCentered="1"/>
  <pageMargins left="0.78740157480314965" right="0.78740157480314965" top="1.0687500000000001" bottom="0.98425196850393704" header="0.78740157480314965" footer="0.78740157480314965"/>
  <pageSetup paperSize="9" scale="90" orientation="landscape" r:id="rId1"/>
  <headerFooter alignWithMargins="0">
    <oddHeader>&amp;R&amp;"Times New Roman CE,Félkövér dőlt"&amp;11 4. tájékoztató tábla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27564-1709-465A-99CF-5E7F0D14C4D9}">
  <sheetPr>
    <tabColor rgb="FF92D050"/>
  </sheetPr>
  <dimension ref="A1:D40"/>
  <sheetViews>
    <sheetView zoomScale="145" zoomScaleNormal="145" workbookViewId="0">
      <selection activeCell="D19" sqref="D19"/>
    </sheetView>
  </sheetViews>
  <sheetFormatPr defaultRowHeight="12.75" x14ac:dyDescent="0.2"/>
  <cols>
    <col min="1" max="1" width="6.6640625" customWidth="1"/>
    <col min="2" max="2" width="43.33203125" customWidth="1"/>
    <col min="3" max="3" width="31.1640625" customWidth="1"/>
    <col min="4" max="4" width="14.83203125" customWidth="1"/>
  </cols>
  <sheetData>
    <row r="1" spans="1:4" ht="45" customHeight="1" x14ac:dyDescent="0.25">
      <c r="A1" s="647" t="str">
        <f>+CONCATENATE("K I M U T A T Á S",CHAR(10),"a ",LEFT(ÖSSZEFÜGGÉSEK!A5,4),". évben céljelleggel juttatott támogatásokról")</f>
        <v>K I M U T A T Á S
a 2018. évben céljelleggel juttatott támogatásokról</v>
      </c>
      <c r="B1" s="647"/>
      <c r="C1" s="647"/>
      <c r="D1" s="647"/>
    </row>
    <row r="2" spans="1:4" ht="17.25" customHeight="1" x14ac:dyDescent="0.25">
      <c r="A2" s="364"/>
      <c r="B2" s="364"/>
      <c r="C2" s="364"/>
      <c r="D2" s="364"/>
    </row>
    <row r="3" spans="1:4" ht="13.5" thickBot="1" x14ac:dyDescent="0.25">
      <c r="A3" s="187"/>
      <c r="B3" s="187"/>
      <c r="C3" s="644" t="s">
        <v>605</v>
      </c>
      <c r="D3" s="644"/>
    </row>
    <row r="4" spans="1:4" ht="42.75" customHeight="1" thickBot="1" x14ac:dyDescent="0.25">
      <c r="A4" s="365" t="s">
        <v>65</v>
      </c>
      <c r="B4" s="366" t="s">
        <v>114</v>
      </c>
      <c r="C4" s="366" t="s">
        <v>115</v>
      </c>
      <c r="D4" s="367" t="s">
        <v>11</v>
      </c>
    </row>
    <row r="5" spans="1:4" ht="15.95" customHeight="1" x14ac:dyDescent="0.2">
      <c r="A5" s="188" t="s">
        <v>15</v>
      </c>
      <c r="B5" s="29" t="s">
        <v>590</v>
      </c>
      <c r="C5" s="29" t="s">
        <v>591</v>
      </c>
      <c r="D5" s="546">
        <v>3850000</v>
      </c>
    </row>
    <row r="6" spans="1:4" ht="15.95" customHeight="1" thickBot="1" x14ac:dyDescent="0.25">
      <c r="A6" s="189" t="s">
        <v>16</v>
      </c>
      <c r="B6" s="30" t="s">
        <v>592</v>
      </c>
      <c r="C6" s="30" t="s">
        <v>591</v>
      </c>
      <c r="D6" s="547">
        <v>1630000</v>
      </c>
    </row>
    <row r="7" spans="1:4" ht="15.95" customHeight="1" x14ac:dyDescent="0.2">
      <c r="A7" s="188" t="s">
        <v>17</v>
      </c>
      <c r="B7" s="30" t="s">
        <v>593</v>
      </c>
      <c r="C7" s="30" t="s">
        <v>591</v>
      </c>
      <c r="D7" s="547">
        <v>1000000</v>
      </c>
    </row>
    <row r="8" spans="1:4" ht="15.95" customHeight="1" thickBot="1" x14ac:dyDescent="0.25">
      <c r="A8" s="189" t="s">
        <v>18</v>
      </c>
      <c r="B8" s="30" t="s">
        <v>594</v>
      </c>
      <c r="C8" s="30" t="s">
        <v>591</v>
      </c>
      <c r="D8" s="547">
        <v>26600000</v>
      </c>
    </row>
    <row r="9" spans="1:4" ht="15.95" customHeight="1" x14ac:dyDescent="0.2">
      <c r="A9" s="188" t="s">
        <v>19</v>
      </c>
      <c r="B9" s="30" t="s">
        <v>594</v>
      </c>
      <c r="C9" s="30" t="s">
        <v>603</v>
      </c>
      <c r="D9" s="547">
        <v>3500000</v>
      </c>
    </row>
    <row r="10" spans="1:4" ht="15.95" customHeight="1" thickBot="1" x14ac:dyDescent="0.25">
      <c r="A10" s="189" t="s">
        <v>20</v>
      </c>
      <c r="B10" s="30" t="s">
        <v>595</v>
      </c>
      <c r="C10" s="30" t="s">
        <v>596</v>
      </c>
      <c r="D10" s="547">
        <v>500000</v>
      </c>
    </row>
    <row r="11" spans="1:4" ht="15.95" customHeight="1" x14ac:dyDescent="0.2">
      <c r="A11" s="188" t="s">
        <v>21</v>
      </c>
      <c r="B11" s="30" t="s">
        <v>597</v>
      </c>
      <c r="C11" s="30" t="s">
        <v>598</v>
      </c>
      <c r="D11" s="547">
        <v>232000</v>
      </c>
    </row>
    <row r="12" spans="1:4" ht="20.25" customHeight="1" thickBot="1" x14ac:dyDescent="0.25">
      <c r="A12" s="189" t="s">
        <v>22</v>
      </c>
      <c r="B12" s="30" t="s">
        <v>599</v>
      </c>
      <c r="C12" s="573" t="s">
        <v>604</v>
      </c>
      <c r="D12" s="547">
        <v>3198615</v>
      </c>
    </row>
    <row r="13" spans="1:4" ht="15.95" customHeight="1" x14ac:dyDescent="0.2">
      <c r="A13" s="188" t="s">
        <v>23</v>
      </c>
      <c r="B13" s="30" t="s">
        <v>600</v>
      </c>
      <c r="C13" s="30" t="s">
        <v>601</v>
      </c>
      <c r="D13" s="572">
        <v>56589547</v>
      </c>
    </row>
    <row r="14" spans="1:4" ht="15.95" customHeight="1" x14ac:dyDescent="0.2">
      <c r="A14" s="189" t="s">
        <v>24</v>
      </c>
      <c r="B14" s="30" t="s">
        <v>602</v>
      </c>
      <c r="C14" s="30" t="s">
        <v>601</v>
      </c>
      <c r="D14" s="572">
        <v>106719256</v>
      </c>
    </row>
    <row r="15" spans="1:4" ht="15.95" customHeight="1" x14ac:dyDescent="0.2">
      <c r="A15" s="189" t="s">
        <v>24</v>
      </c>
      <c r="B15" s="30"/>
      <c r="C15" s="30"/>
      <c r="D15" s="547"/>
    </row>
    <row r="16" spans="1:4" ht="15.95" customHeight="1" x14ac:dyDescent="0.2">
      <c r="A16" s="189" t="s">
        <v>25</v>
      </c>
      <c r="B16" s="30"/>
      <c r="C16" s="30"/>
      <c r="D16" s="547"/>
    </row>
    <row r="17" spans="1:4" ht="15.95" customHeight="1" x14ac:dyDescent="0.2">
      <c r="A17" s="189" t="s">
        <v>26</v>
      </c>
      <c r="B17" s="30"/>
      <c r="C17" s="30"/>
      <c r="D17" s="547"/>
    </row>
    <row r="18" spans="1:4" ht="15.95" customHeight="1" x14ac:dyDescent="0.2">
      <c r="A18" s="189" t="s">
        <v>27</v>
      </c>
      <c r="B18" s="30"/>
      <c r="C18" s="30"/>
      <c r="D18" s="547"/>
    </row>
    <row r="19" spans="1:4" ht="15.95" customHeight="1" x14ac:dyDescent="0.2">
      <c r="A19" s="189" t="s">
        <v>28</v>
      </c>
      <c r="B19" s="30"/>
      <c r="C19" s="30"/>
      <c r="D19" s="547"/>
    </row>
    <row r="20" spans="1:4" ht="15.95" customHeight="1" x14ac:dyDescent="0.2">
      <c r="A20" s="189" t="s">
        <v>29</v>
      </c>
      <c r="B20" s="30"/>
      <c r="C20" s="30"/>
      <c r="D20" s="547"/>
    </row>
    <row r="21" spans="1:4" ht="15.95" customHeight="1" x14ac:dyDescent="0.2">
      <c r="A21" s="189" t="s">
        <v>30</v>
      </c>
      <c r="B21" s="30"/>
      <c r="C21" s="30"/>
      <c r="D21" s="547"/>
    </row>
    <row r="22" spans="1:4" ht="15.95" customHeight="1" x14ac:dyDescent="0.2">
      <c r="A22" s="189" t="s">
        <v>31</v>
      </c>
      <c r="B22" s="30"/>
      <c r="C22" s="30"/>
      <c r="D22" s="547"/>
    </row>
    <row r="23" spans="1:4" ht="15.95" customHeight="1" x14ac:dyDescent="0.2">
      <c r="A23" s="189" t="s">
        <v>32</v>
      </c>
      <c r="B23" s="30"/>
      <c r="C23" s="30"/>
      <c r="D23" s="547"/>
    </row>
    <row r="24" spans="1:4" ht="15.95" customHeight="1" x14ac:dyDescent="0.2">
      <c r="A24" s="189" t="s">
        <v>33</v>
      </c>
      <c r="B24" s="30"/>
      <c r="C24" s="30"/>
      <c r="D24" s="547"/>
    </row>
    <row r="25" spans="1:4" ht="15.95" customHeight="1" x14ac:dyDescent="0.2">
      <c r="A25" s="189" t="s">
        <v>34</v>
      </c>
      <c r="B25" s="30"/>
      <c r="C25" s="30"/>
      <c r="D25" s="547"/>
    </row>
    <row r="26" spans="1:4" ht="15.95" customHeight="1" x14ac:dyDescent="0.2">
      <c r="A26" s="189" t="s">
        <v>35</v>
      </c>
      <c r="B26" s="30"/>
      <c r="C26" s="30"/>
      <c r="D26" s="547"/>
    </row>
    <row r="27" spans="1:4" ht="15.95" customHeight="1" x14ac:dyDescent="0.2">
      <c r="A27" s="189" t="s">
        <v>36</v>
      </c>
      <c r="B27" s="30"/>
      <c r="C27" s="30"/>
      <c r="D27" s="547"/>
    </row>
    <row r="28" spans="1:4" ht="15.95" customHeight="1" x14ac:dyDescent="0.2">
      <c r="A28" s="189" t="s">
        <v>37</v>
      </c>
      <c r="B28" s="30"/>
      <c r="C28" s="30"/>
      <c r="D28" s="547"/>
    </row>
    <row r="29" spans="1:4" ht="15.95" customHeight="1" x14ac:dyDescent="0.2">
      <c r="A29" s="189" t="s">
        <v>38</v>
      </c>
      <c r="B29" s="30"/>
      <c r="C29" s="30"/>
      <c r="D29" s="547"/>
    </row>
    <row r="30" spans="1:4" ht="15.95" customHeight="1" x14ac:dyDescent="0.2">
      <c r="A30" s="189" t="s">
        <v>39</v>
      </c>
      <c r="B30" s="30"/>
      <c r="C30" s="30"/>
      <c r="D30" s="547"/>
    </row>
    <row r="31" spans="1:4" ht="15.95" customHeight="1" x14ac:dyDescent="0.2">
      <c r="A31" s="189" t="s">
        <v>40</v>
      </c>
      <c r="B31" s="30"/>
      <c r="C31" s="30"/>
      <c r="D31" s="547"/>
    </row>
    <row r="32" spans="1:4" ht="15.95" customHeight="1" x14ac:dyDescent="0.2">
      <c r="A32" s="189" t="s">
        <v>41</v>
      </c>
      <c r="B32" s="30"/>
      <c r="C32" s="30"/>
      <c r="D32" s="547"/>
    </row>
    <row r="33" spans="1:4" ht="15.95" customHeight="1" x14ac:dyDescent="0.2">
      <c r="A33" s="189" t="s">
        <v>42</v>
      </c>
      <c r="B33" s="30"/>
      <c r="C33" s="30"/>
      <c r="D33" s="547"/>
    </row>
    <row r="34" spans="1:4" ht="15.95" customHeight="1" x14ac:dyDescent="0.2">
      <c r="A34" s="189" t="s">
        <v>43</v>
      </c>
      <c r="B34" s="30"/>
      <c r="C34" s="30"/>
      <c r="D34" s="547"/>
    </row>
    <row r="35" spans="1:4" ht="15.95" customHeight="1" x14ac:dyDescent="0.2">
      <c r="A35" s="189" t="s">
        <v>116</v>
      </c>
      <c r="B35" s="30"/>
      <c r="C35" s="30"/>
      <c r="D35" s="548"/>
    </row>
    <row r="36" spans="1:4" ht="15.95" customHeight="1" x14ac:dyDescent="0.2">
      <c r="A36" s="189" t="s">
        <v>117</v>
      </c>
      <c r="B36" s="30"/>
      <c r="C36" s="30"/>
      <c r="D36" s="548"/>
    </row>
    <row r="37" spans="1:4" ht="15.95" customHeight="1" x14ac:dyDescent="0.2">
      <c r="A37" s="189" t="s">
        <v>118</v>
      </c>
      <c r="B37" s="30"/>
      <c r="C37" s="30"/>
      <c r="D37" s="548"/>
    </row>
    <row r="38" spans="1:4" ht="15.95" customHeight="1" thickBot="1" x14ac:dyDescent="0.25">
      <c r="A38" s="190" t="s">
        <v>119</v>
      </c>
      <c r="B38" s="31"/>
      <c r="C38" s="31"/>
      <c r="D38" s="549"/>
    </row>
    <row r="39" spans="1:4" ht="15.95" customHeight="1" thickBot="1" x14ac:dyDescent="0.25">
      <c r="A39" s="645" t="s">
        <v>49</v>
      </c>
      <c r="B39" s="646"/>
      <c r="C39" s="191"/>
      <c r="D39" s="550">
        <f>SUM(D5:D38)</f>
        <v>203819418</v>
      </c>
    </row>
    <row r="40" spans="1:4" x14ac:dyDescent="0.2">
      <c r="A40" t="s">
        <v>181</v>
      </c>
    </row>
  </sheetData>
  <mergeCells count="3">
    <mergeCell ref="C3:D3"/>
    <mergeCell ref="A39:B39"/>
    <mergeCell ref="A1:D1"/>
  </mergeCells>
  <phoneticPr fontId="29" type="noConversion"/>
  <conditionalFormatting sqref="D39">
    <cfRule type="cellIs" dxfId="0" priority="1" stopIfTrue="1" operator="equal">
      <formula>0</formula>
    </cfRule>
  </conditionalFormatting>
  <printOptions horizontalCentered="1"/>
  <pageMargins left="0.78740157480314965" right="0.78740157480314965" top="1.06" bottom="0.98425196850393704" header="0.78740157480314965" footer="0.78740157480314965"/>
  <pageSetup paperSize="9" scale="95" orientation="portrait" r:id="rId1"/>
  <headerFooter alignWithMargins="0">
    <oddHeader>&amp;R&amp;"Times New Roman CE,Félkövér dőlt"&amp;11 4. tájékoztató tábla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FA0D9-178D-4988-A9A0-1393ACBA578C}">
  <sheetPr>
    <tabColor rgb="FF92D050"/>
  </sheetPr>
  <dimension ref="A1:G48"/>
  <sheetViews>
    <sheetView zoomScale="120" zoomScaleNormal="120" zoomScaleSheetLayoutView="100" workbookViewId="0">
      <selection activeCell="E39" sqref="E39"/>
    </sheetView>
  </sheetViews>
  <sheetFormatPr defaultRowHeight="15.75" x14ac:dyDescent="0.25"/>
  <cols>
    <col min="1" max="1" width="9" style="369" customWidth="1"/>
    <col min="2" max="2" width="66.33203125" style="369" bestFit="1" customWidth="1"/>
    <col min="3" max="3" width="15.5" style="370" customWidth="1"/>
    <col min="4" max="5" width="15.5" style="369" customWidth="1"/>
    <col min="6" max="6" width="9" style="402" customWidth="1"/>
    <col min="7" max="16384" width="9.33203125" style="402"/>
  </cols>
  <sheetData>
    <row r="1" spans="1:5" ht="15.95" customHeight="1" x14ac:dyDescent="0.25">
      <c r="A1" s="600" t="s">
        <v>12</v>
      </c>
      <c r="B1" s="600"/>
      <c r="C1" s="600"/>
      <c r="D1" s="600"/>
      <c r="E1" s="600"/>
    </row>
    <row r="2" spans="1:5" ht="15.95" customHeight="1" thickBot="1" x14ac:dyDescent="0.3">
      <c r="A2" s="601" t="s">
        <v>140</v>
      </c>
      <c r="B2" s="601"/>
      <c r="D2" s="124"/>
      <c r="E2" s="291" t="s">
        <v>605</v>
      </c>
    </row>
    <row r="3" spans="1:5" ht="38.1" customHeight="1" thickBot="1" x14ac:dyDescent="0.3">
      <c r="A3" s="23" t="s">
        <v>65</v>
      </c>
      <c r="B3" s="24" t="s">
        <v>14</v>
      </c>
      <c r="C3" s="24" t="str">
        <f>+CONCATENATE(LEFT(ÖSSZEFÜGGÉSEK!A5,4)+1,". évi")</f>
        <v>2019. évi</v>
      </c>
      <c r="D3" s="394" t="str">
        <f>+CONCATENATE(LEFT(ÖSSZEFÜGGÉSEK!A5,4)+2,". évi")</f>
        <v>2020. évi</v>
      </c>
      <c r="E3" s="144" t="str">
        <f>+CONCATENATE(LEFT(ÖSSZEFÜGGÉSEK!A5,4)+3,". évi")</f>
        <v>2021. évi</v>
      </c>
    </row>
    <row r="4" spans="1:5" s="403" customFormat="1" ht="12" customHeight="1" thickBot="1" x14ac:dyDescent="0.25">
      <c r="A4" s="32" t="s">
        <v>474</v>
      </c>
      <c r="B4" s="33" t="s">
        <v>475</v>
      </c>
      <c r="C4" s="33" t="s">
        <v>476</v>
      </c>
      <c r="D4" s="33" t="s">
        <v>478</v>
      </c>
      <c r="E4" s="437" t="s">
        <v>477</v>
      </c>
    </row>
    <row r="5" spans="1:5" s="404" customFormat="1" ht="12" customHeight="1" thickBot="1" x14ac:dyDescent="0.25">
      <c r="A5" s="20" t="s">
        <v>15</v>
      </c>
      <c r="B5" s="21" t="s">
        <v>513</v>
      </c>
      <c r="C5" s="454">
        <v>102000000</v>
      </c>
      <c r="D5" s="454">
        <v>102000000</v>
      </c>
      <c r="E5" s="455">
        <v>102000000</v>
      </c>
    </row>
    <row r="6" spans="1:5" s="404" customFormat="1" ht="12" customHeight="1" thickBot="1" x14ac:dyDescent="0.25">
      <c r="A6" s="20" t="s">
        <v>16</v>
      </c>
      <c r="B6" s="276" t="s">
        <v>355</v>
      </c>
      <c r="C6" s="454">
        <v>10000000</v>
      </c>
      <c r="D6" s="454">
        <v>10000000</v>
      </c>
      <c r="E6" s="455">
        <v>10000000</v>
      </c>
    </row>
    <row r="7" spans="1:5" s="404" customFormat="1" ht="12" customHeight="1" thickBot="1" x14ac:dyDescent="0.25">
      <c r="A7" s="20" t="s">
        <v>17</v>
      </c>
      <c r="B7" s="21" t="s">
        <v>363</v>
      </c>
      <c r="C7" s="454"/>
      <c r="D7" s="454"/>
      <c r="E7" s="455"/>
    </row>
    <row r="8" spans="1:5" s="404" customFormat="1" ht="12" customHeight="1" thickBot="1" x14ac:dyDescent="0.25">
      <c r="A8" s="20" t="s">
        <v>152</v>
      </c>
      <c r="B8" s="21" t="s">
        <v>247</v>
      </c>
      <c r="C8" s="393">
        <f>SUM(C9:C15)</f>
        <v>169400000</v>
      </c>
      <c r="D8" s="393">
        <f>SUM(D9:D15)</f>
        <v>169400000</v>
      </c>
      <c r="E8" s="393">
        <f>SUM(E9:E15)</f>
        <v>169400000</v>
      </c>
    </row>
    <row r="9" spans="1:5" s="404" customFormat="1" ht="12" customHeight="1" x14ac:dyDescent="0.2">
      <c r="A9" s="15" t="s">
        <v>248</v>
      </c>
      <c r="B9" s="405" t="s">
        <v>561</v>
      </c>
      <c r="C9" s="388">
        <v>101000000</v>
      </c>
      <c r="D9" s="388">
        <v>101000000</v>
      </c>
      <c r="E9" s="250">
        <v>101000000</v>
      </c>
    </row>
    <row r="10" spans="1:5" s="404" customFormat="1" ht="12" customHeight="1" x14ac:dyDescent="0.2">
      <c r="A10" s="14" t="s">
        <v>249</v>
      </c>
      <c r="B10" s="406" t="s">
        <v>538</v>
      </c>
      <c r="C10" s="387"/>
      <c r="D10" s="387"/>
      <c r="E10" s="249"/>
    </row>
    <row r="11" spans="1:5" s="404" customFormat="1" ht="12" customHeight="1" x14ac:dyDescent="0.2">
      <c r="A11" s="14" t="s">
        <v>250</v>
      </c>
      <c r="B11" s="406" t="s">
        <v>539</v>
      </c>
      <c r="C11" s="387">
        <v>60300000</v>
      </c>
      <c r="D11" s="387">
        <v>60300000</v>
      </c>
      <c r="E11" s="249">
        <v>60300000</v>
      </c>
    </row>
    <row r="12" spans="1:5" s="404" customFormat="1" ht="12" customHeight="1" x14ac:dyDescent="0.2">
      <c r="A12" s="14" t="s">
        <v>251</v>
      </c>
      <c r="B12" s="406" t="s">
        <v>540</v>
      </c>
      <c r="C12" s="387"/>
      <c r="D12" s="387"/>
      <c r="E12" s="249"/>
    </row>
    <row r="13" spans="1:5" s="404" customFormat="1" ht="12" customHeight="1" x14ac:dyDescent="0.2">
      <c r="A13" s="14" t="s">
        <v>534</v>
      </c>
      <c r="B13" s="406" t="s">
        <v>252</v>
      </c>
      <c r="C13" s="387">
        <v>8000000</v>
      </c>
      <c r="D13" s="387">
        <v>8000000</v>
      </c>
      <c r="E13" s="249">
        <v>8000000</v>
      </c>
    </row>
    <row r="14" spans="1:5" s="404" customFormat="1" ht="12" customHeight="1" x14ac:dyDescent="0.2">
      <c r="A14" s="14" t="s">
        <v>535</v>
      </c>
      <c r="B14" s="406" t="s">
        <v>253</v>
      </c>
      <c r="C14" s="387"/>
      <c r="D14" s="387"/>
      <c r="E14" s="249"/>
    </row>
    <row r="15" spans="1:5" s="404" customFormat="1" ht="12" customHeight="1" thickBot="1" x14ac:dyDescent="0.25">
      <c r="A15" s="16" t="s">
        <v>536</v>
      </c>
      <c r="B15" s="407" t="s">
        <v>254</v>
      </c>
      <c r="C15" s="389">
        <v>100000</v>
      </c>
      <c r="D15" s="389">
        <v>100000</v>
      </c>
      <c r="E15" s="251">
        <v>100000</v>
      </c>
    </row>
    <row r="16" spans="1:5" s="404" customFormat="1" ht="12" customHeight="1" thickBot="1" x14ac:dyDescent="0.25">
      <c r="A16" s="20" t="s">
        <v>19</v>
      </c>
      <c r="B16" s="21" t="s">
        <v>516</v>
      </c>
      <c r="C16" s="454"/>
      <c r="D16" s="454"/>
      <c r="E16" s="455"/>
    </row>
    <row r="17" spans="1:6" s="404" customFormat="1" ht="12" customHeight="1" thickBot="1" x14ac:dyDescent="0.25">
      <c r="A17" s="20" t="s">
        <v>20</v>
      </c>
      <c r="B17" s="21" t="s">
        <v>7</v>
      </c>
      <c r="C17" s="454"/>
      <c r="D17" s="454"/>
      <c r="E17" s="455"/>
    </row>
    <row r="18" spans="1:6" s="404" customFormat="1" ht="12" customHeight="1" thickBot="1" x14ac:dyDescent="0.25">
      <c r="A18" s="20" t="s">
        <v>159</v>
      </c>
      <c r="B18" s="21" t="s">
        <v>515</v>
      </c>
      <c r="C18" s="454"/>
      <c r="D18" s="454"/>
      <c r="E18" s="455"/>
    </row>
    <row r="19" spans="1:6" s="404" customFormat="1" ht="12" customHeight="1" thickBot="1" x14ac:dyDescent="0.25">
      <c r="A19" s="20" t="s">
        <v>22</v>
      </c>
      <c r="B19" s="276" t="s">
        <v>514</v>
      </c>
      <c r="C19" s="454"/>
      <c r="D19" s="454"/>
      <c r="E19" s="455"/>
    </row>
    <row r="20" spans="1:6" s="404" customFormat="1" ht="12" customHeight="1" thickBot="1" x14ac:dyDescent="0.25">
      <c r="A20" s="20" t="s">
        <v>23</v>
      </c>
      <c r="B20" s="21" t="s">
        <v>287</v>
      </c>
      <c r="C20" s="393">
        <f>+C5+C6+C7+C8+C16+C17+C18+C19</f>
        <v>281400000</v>
      </c>
      <c r="D20" s="393">
        <f>+D5+D6+D7+D8+D16+D17+D18+D19</f>
        <v>281400000</v>
      </c>
      <c r="E20" s="287">
        <f>+E5+E6+E7+E8+E16+E17+E18+E19</f>
        <v>281400000</v>
      </c>
    </row>
    <row r="21" spans="1:6" s="404" customFormat="1" ht="12" customHeight="1" thickBot="1" x14ac:dyDescent="0.25">
      <c r="A21" s="20" t="s">
        <v>24</v>
      </c>
      <c r="B21" s="21" t="s">
        <v>517</v>
      </c>
      <c r="C21" s="501"/>
      <c r="D21" s="501"/>
      <c r="E21" s="502"/>
    </row>
    <row r="22" spans="1:6" s="404" customFormat="1" ht="12" customHeight="1" thickBot="1" x14ac:dyDescent="0.25">
      <c r="A22" s="20" t="s">
        <v>25</v>
      </c>
      <c r="B22" s="21" t="s">
        <v>518</v>
      </c>
      <c r="C22" s="393">
        <f>+C20+C21</f>
        <v>281400000</v>
      </c>
      <c r="D22" s="393">
        <f>+D20+D21</f>
        <v>281400000</v>
      </c>
      <c r="E22" s="436">
        <f>+E20+E21</f>
        <v>281400000</v>
      </c>
    </row>
    <row r="23" spans="1:6" s="404" customFormat="1" ht="12" customHeight="1" x14ac:dyDescent="0.2">
      <c r="A23" s="359"/>
      <c r="B23" s="360"/>
      <c r="C23" s="361"/>
      <c r="D23" s="498"/>
      <c r="E23" s="499"/>
    </row>
    <row r="24" spans="1:6" s="404" customFormat="1" ht="12" customHeight="1" x14ac:dyDescent="0.2">
      <c r="A24" s="600" t="s">
        <v>44</v>
      </c>
      <c r="B24" s="600"/>
      <c r="C24" s="600"/>
      <c r="D24" s="600"/>
      <c r="E24" s="600"/>
    </row>
    <row r="25" spans="1:6" s="404" customFormat="1" ht="12" customHeight="1" thickBot="1" x14ac:dyDescent="0.25">
      <c r="A25" s="602" t="s">
        <v>141</v>
      </c>
      <c r="B25" s="602"/>
      <c r="C25" s="370"/>
      <c r="D25" s="124"/>
      <c r="E25" s="291" t="str">
        <f>E2</f>
        <v>Forintban</v>
      </c>
    </row>
    <row r="26" spans="1:6" s="404" customFormat="1" ht="24" customHeight="1" thickBot="1" x14ac:dyDescent="0.25">
      <c r="A26" s="23" t="s">
        <v>13</v>
      </c>
      <c r="B26" s="24" t="s">
        <v>45</v>
      </c>
      <c r="C26" s="24" t="str">
        <f>+C3</f>
        <v>2019. évi</v>
      </c>
      <c r="D26" s="24" t="str">
        <f>+D3</f>
        <v>2020. évi</v>
      </c>
      <c r="E26" s="144" t="str">
        <f>+E3</f>
        <v>2021. évi</v>
      </c>
      <c r="F26" s="500"/>
    </row>
    <row r="27" spans="1:6" s="404" customFormat="1" ht="12" customHeight="1" thickBot="1" x14ac:dyDescent="0.25">
      <c r="A27" s="397" t="s">
        <v>474</v>
      </c>
      <c r="B27" s="398" t="s">
        <v>475</v>
      </c>
      <c r="C27" s="398" t="s">
        <v>476</v>
      </c>
      <c r="D27" s="398" t="s">
        <v>478</v>
      </c>
      <c r="E27" s="494" t="s">
        <v>477</v>
      </c>
      <c r="F27" s="500"/>
    </row>
    <row r="28" spans="1:6" s="404" customFormat="1" ht="15" customHeight="1" thickBot="1" x14ac:dyDescent="0.25">
      <c r="A28" s="20" t="s">
        <v>15</v>
      </c>
      <c r="B28" s="27" t="s">
        <v>519</v>
      </c>
      <c r="C28" s="454">
        <v>275400000</v>
      </c>
      <c r="D28" s="454">
        <v>275400000</v>
      </c>
      <c r="E28" s="454">
        <v>275400000</v>
      </c>
      <c r="F28" s="500"/>
    </row>
    <row r="29" spans="1:6" ht="12" customHeight="1" thickBot="1" x14ac:dyDescent="0.3">
      <c r="A29" s="472" t="s">
        <v>16</v>
      </c>
      <c r="B29" s="495" t="s">
        <v>524</v>
      </c>
      <c r="C29" s="496">
        <v>6000000</v>
      </c>
      <c r="D29" s="496">
        <v>6000000</v>
      </c>
      <c r="E29" s="497">
        <v>6000000</v>
      </c>
    </row>
    <row r="30" spans="1:6" ht="12" customHeight="1" x14ac:dyDescent="0.25">
      <c r="A30" s="15" t="s">
        <v>98</v>
      </c>
      <c r="B30" s="8" t="s">
        <v>209</v>
      </c>
      <c r="C30" s="388"/>
      <c r="D30" s="388"/>
      <c r="E30" s="250"/>
    </row>
    <row r="31" spans="1:6" ht="12" customHeight="1" x14ac:dyDescent="0.25">
      <c r="A31" s="15" t="s">
        <v>99</v>
      </c>
      <c r="B31" s="12" t="s">
        <v>166</v>
      </c>
      <c r="C31" s="387"/>
      <c r="D31" s="387"/>
      <c r="E31" s="249"/>
    </row>
    <row r="32" spans="1:6" ht="12" customHeight="1" thickBot="1" x14ac:dyDescent="0.3">
      <c r="A32" s="15" t="s">
        <v>100</v>
      </c>
      <c r="B32" s="278" t="s">
        <v>211</v>
      </c>
      <c r="C32" s="387"/>
      <c r="D32" s="387"/>
      <c r="E32" s="249"/>
    </row>
    <row r="33" spans="1:7" ht="12" customHeight="1" thickBot="1" x14ac:dyDescent="0.3">
      <c r="A33" s="20" t="s">
        <v>17</v>
      </c>
      <c r="B33" s="111" t="s">
        <v>429</v>
      </c>
      <c r="C33" s="386">
        <f>+C28+C29</f>
        <v>281400000</v>
      </c>
      <c r="D33" s="386">
        <f>+D28+D29</f>
        <v>281400000</v>
      </c>
      <c r="E33" s="248">
        <f>+E28+E29</f>
        <v>281400000</v>
      </c>
    </row>
    <row r="34" spans="1:7" ht="15" customHeight="1" thickBot="1" x14ac:dyDescent="0.3">
      <c r="A34" s="20" t="s">
        <v>18</v>
      </c>
      <c r="B34" s="111" t="s">
        <v>520</v>
      </c>
      <c r="C34" s="503"/>
      <c r="D34" s="503"/>
      <c r="E34" s="504"/>
      <c r="F34" s="417"/>
    </row>
    <row r="35" spans="1:7" s="404" customFormat="1" ht="12.95" customHeight="1" thickBot="1" x14ac:dyDescent="0.25">
      <c r="A35" s="279" t="s">
        <v>19</v>
      </c>
      <c r="B35" s="368" t="s">
        <v>521</v>
      </c>
      <c r="C35" s="493">
        <f>+C33+C34</f>
        <v>281400000</v>
      </c>
      <c r="D35" s="493">
        <f>+D33+D34</f>
        <v>281400000</v>
      </c>
      <c r="E35" s="487">
        <f>+E33+E34</f>
        <v>281400000</v>
      </c>
    </row>
    <row r="36" spans="1:7" x14ac:dyDescent="0.25">
      <c r="C36" s="369"/>
    </row>
    <row r="37" spans="1:7" x14ac:dyDescent="0.25">
      <c r="C37" s="369"/>
    </row>
    <row r="38" spans="1:7" x14ac:dyDescent="0.25">
      <c r="C38" s="369"/>
    </row>
    <row r="39" spans="1:7" ht="16.5" customHeight="1" x14ac:dyDescent="0.25">
      <c r="C39" s="369"/>
    </row>
    <row r="40" spans="1:7" x14ac:dyDescent="0.25">
      <c r="C40" s="369"/>
    </row>
    <row r="41" spans="1:7" x14ac:dyDescent="0.25">
      <c r="C41" s="369"/>
    </row>
    <row r="42" spans="1:7" s="369" customFormat="1" x14ac:dyDescent="0.25">
      <c r="F42" s="402"/>
      <c r="G42" s="402"/>
    </row>
    <row r="43" spans="1:7" s="369" customFormat="1" x14ac:dyDescent="0.25">
      <c r="F43" s="402"/>
      <c r="G43" s="402"/>
    </row>
    <row r="44" spans="1:7" s="369" customFormat="1" x14ac:dyDescent="0.25">
      <c r="F44" s="402"/>
      <c r="G44" s="402"/>
    </row>
    <row r="45" spans="1:7" s="369" customFormat="1" x14ac:dyDescent="0.25">
      <c r="F45" s="402"/>
      <c r="G45" s="402"/>
    </row>
    <row r="46" spans="1:7" s="369" customFormat="1" x14ac:dyDescent="0.25">
      <c r="F46" s="402"/>
      <c r="G46" s="402"/>
    </row>
    <row r="47" spans="1:7" s="369" customFormat="1" x14ac:dyDescent="0.25">
      <c r="F47" s="402"/>
      <c r="G47" s="402"/>
    </row>
    <row r="48" spans="1:7" s="369" customFormat="1" x14ac:dyDescent="0.25">
      <c r="F48" s="402"/>
      <c r="G48" s="402"/>
    </row>
  </sheetData>
  <mergeCells count="4">
    <mergeCell ref="A1:E1"/>
    <mergeCell ref="A2:B2"/>
    <mergeCell ref="A24:E24"/>
    <mergeCell ref="A25:B25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5" fitToWidth="3" fitToHeight="2" orientation="portrait" r:id="rId1"/>
  <headerFooter alignWithMargins="0">
    <oddHeader>&amp;C&amp;"Times New Roman CE,Félkövér"&amp;12Sajószöged Község Önkormányzat
2018. ÉVI KÖLTSÉGVETÉSI ÉVET KÖVETŐ 3 ÉV TERVEZETT BEVÉTELEI, KIADÁSAI&amp;R&amp;"Times New Roman CE,Félkövér dőlt"&amp;11 5. számú tájékoztató tábla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DE7A1-5FEA-4DFC-9623-3B1A6BC0BE4B}">
  <sheetPr>
    <tabColor rgb="FF00B050"/>
  </sheetPr>
  <dimension ref="A1:D30"/>
  <sheetViews>
    <sheetView workbookViewId="0">
      <selection activeCell="D39" sqref="D39"/>
    </sheetView>
  </sheetViews>
  <sheetFormatPr defaultRowHeight="12.75" x14ac:dyDescent="0.2"/>
  <cols>
    <col min="1" max="1" width="5.83203125" customWidth="1"/>
    <col min="2" max="2" width="54.83203125" customWidth="1"/>
    <col min="3" max="4" width="17.6640625" customWidth="1"/>
  </cols>
  <sheetData>
    <row r="1" spans="1:4" ht="15.75" x14ac:dyDescent="0.25">
      <c r="A1" s="574"/>
      <c r="B1" s="648" t="s">
        <v>606</v>
      </c>
      <c r="C1" s="648"/>
      <c r="D1" s="648"/>
    </row>
    <row r="2" spans="1:4" ht="16.5" thickBot="1" x14ac:dyDescent="0.3">
      <c r="A2" s="576"/>
      <c r="B2" s="575"/>
      <c r="C2" s="577"/>
      <c r="D2" s="578" t="str">
        <f>'[1]2. sz tájékoztató t'!I2</f>
        <v>Forintban!</v>
      </c>
    </row>
    <row r="3" spans="1:4" ht="36.75" thickBot="1" x14ac:dyDescent="0.25">
      <c r="A3" s="579" t="s">
        <v>13</v>
      </c>
      <c r="B3" s="179" t="s">
        <v>14</v>
      </c>
      <c r="C3" s="179" t="s">
        <v>607</v>
      </c>
      <c r="D3" s="180" t="s">
        <v>608</v>
      </c>
    </row>
    <row r="4" spans="1:4" ht="13.5" thickBot="1" x14ac:dyDescent="0.25">
      <c r="A4" s="580" t="s">
        <v>474</v>
      </c>
      <c r="B4" s="182" t="s">
        <v>475</v>
      </c>
      <c r="C4" s="182" t="s">
        <v>476</v>
      </c>
      <c r="D4" s="183" t="s">
        <v>478</v>
      </c>
    </row>
    <row r="5" spans="1:4" x14ac:dyDescent="0.2">
      <c r="A5" s="581" t="s">
        <v>15</v>
      </c>
      <c r="B5" s="582" t="s">
        <v>609</v>
      </c>
      <c r="C5" s="583"/>
      <c r="D5" s="596" t="s">
        <v>568</v>
      </c>
    </row>
    <row r="6" spans="1:4" x14ac:dyDescent="0.2">
      <c r="A6" s="584" t="s">
        <v>16</v>
      </c>
      <c r="B6" s="585" t="s">
        <v>610</v>
      </c>
      <c r="C6" s="586"/>
      <c r="D6" s="73"/>
    </row>
    <row r="7" spans="1:4" x14ac:dyDescent="0.2">
      <c r="A7" s="584" t="s">
        <v>17</v>
      </c>
      <c r="B7" s="585" t="s">
        <v>611</v>
      </c>
      <c r="C7" s="586"/>
      <c r="D7" s="73"/>
    </row>
    <row r="8" spans="1:4" x14ac:dyDescent="0.2">
      <c r="A8" s="584" t="s">
        <v>18</v>
      </c>
      <c r="B8" s="585" t="s">
        <v>612</v>
      </c>
      <c r="C8" s="586"/>
      <c r="D8" s="73"/>
    </row>
    <row r="9" spans="1:4" x14ac:dyDescent="0.2">
      <c r="A9" s="584" t="s">
        <v>19</v>
      </c>
      <c r="B9" s="585" t="s">
        <v>613</v>
      </c>
      <c r="C9" s="586"/>
      <c r="D9" s="73"/>
    </row>
    <row r="10" spans="1:4" x14ac:dyDescent="0.2">
      <c r="A10" s="584" t="s">
        <v>20</v>
      </c>
      <c r="B10" s="585" t="s">
        <v>614</v>
      </c>
      <c r="C10" s="586"/>
      <c r="D10" s="73"/>
    </row>
    <row r="11" spans="1:4" x14ac:dyDescent="0.2">
      <c r="A11" s="584" t="s">
        <v>21</v>
      </c>
      <c r="B11" s="587" t="s">
        <v>615</v>
      </c>
      <c r="C11" s="586"/>
      <c r="D11" s="73"/>
    </row>
    <row r="12" spans="1:4" x14ac:dyDescent="0.2">
      <c r="A12" s="584" t="s">
        <v>23</v>
      </c>
      <c r="B12" s="587" t="s">
        <v>616</v>
      </c>
      <c r="C12" s="586"/>
      <c r="D12" s="73"/>
    </row>
    <row r="13" spans="1:4" x14ac:dyDescent="0.2">
      <c r="A13" s="584" t="s">
        <v>24</v>
      </c>
      <c r="B13" s="587" t="s">
        <v>617</v>
      </c>
      <c r="C13" s="586"/>
      <c r="D13" s="73"/>
    </row>
    <row r="14" spans="1:4" x14ac:dyDescent="0.2">
      <c r="A14" s="584" t="s">
        <v>25</v>
      </c>
      <c r="B14" s="587" t="s">
        <v>618</v>
      </c>
      <c r="C14" s="586"/>
      <c r="D14" s="73"/>
    </row>
    <row r="15" spans="1:4" ht="22.5" x14ac:dyDescent="0.2">
      <c r="A15" s="584" t="s">
        <v>26</v>
      </c>
      <c r="B15" s="587" t="s">
        <v>619</v>
      </c>
      <c r="C15" s="586"/>
      <c r="D15" s="73"/>
    </row>
    <row r="16" spans="1:4" x14ac:dyDescent="0.2">
      <c r="A16" s="584" t="s">
        <v>27</v>
      </c>
      <c r="B16" s="585" t="s">
        <v>620</v>
      </c>
      <c r="C16" s="586"/>
      <c r="D16" s="73"/>
    </row>
    <row r="17" spans="1:4" x14ac:dyDescent="0.2">
      <c r="A17" s="584" t="s">
        <v>28</v>
      </c>
      <c r="B17" s="585" t="s">
        <v>621</v>
      </c>
      <c r="C17" s="586"/>
      <c r="D17" s="73"/>
    </row>
    <row r="18" spans="1:4" x14ac:dyDescent="0.2">
      <c r="A18" s="584" t="s">
        <v>29</v>
      </c>
      <c r="B18" s="585" t="s">
        <v>622</v>
      </c>
      <c r="C18" s="586"/>
      <c r="D18" s="73"/>
    </row>
    <row r="19" spans="1:4" x14ac:dyDescent="0.2">
      <c r="A19" s="584" t="s">
        <v>30</v>
      </c>
      <c r="B19" s="585" t="s">
        <v>623</v>
      </c>
      <c r="C19" s="586"/>
      <c r="D19" s="73"/>
    </row>
    <row r="20" spans="1:4" x14ac:dyDescent="0.2">
      <c r="A20" s="584" t="s">
        <v>31</v>
      </c>
      <c r="B20" s="585" t="s">
        <v>624</v>
      </c>
      <c r="C20" s="586"/>
      <c r="D20" s="73"/>
    </row>
    <row r="21" spans="1:4" x14ac:dyDescent="0.2">
      <c r="A21" s="584" t="s">
        <v>32</v>
      </c>
      <c r="B21" s="588"/>
      <c r="C21" s="72"/>
      <c r="D21" s="73"/>
    </row>
    <row r="22" spans="1:4" x14ac:dyDescent="0.2">
      <c r="A22" s="584" t="s">
        <v>33</v>
      </c>
      <c r="B22" s="589"/>
      <c r="C22" s="72"/>
      <c r="D22" s="73"/>
    </row>
    <row r="23" spans="1:4" x14ac:dyDescent="0.2">
      <c r="A23" s="584" t="s">
        <v>34</v>
      </c>
      <c r="B23" s="589"/>
      <c r="C23" s="72"/>
      <c r="D23" s="73"/>
    </row>
    <row r="24" spans="1:4" x14ac:dyDescent="0.2">
      <c r="A24" s="584" t="s">
        <v>35</v>
      </c>
      <c r="B24" s="589"/>
      <c r="C24" s="72"/>
      <c r="D24" s="73"/>
    </row>
    <row r="25" spans="1:4" x14ac:dyDescent="0.2">
      <c r="A25" s="584" t="s">
        <v>36</v>
      </c>
      <c r="B25" s="589"/>
      <c r="C25" s="72"/>
      <c r="D25" s="73"/>
    </row>
    <row r="26" spans="1:4" x14ac:dyDescent="0.2">
      <c r="A26" s="584" t="s">
        <v>37</v>
      </c>
      <c r="B26" s="589"/>
      <c r="C26" s="72"/>
      <c r="D26" s="73"/>
    </row>
    <row r="27" spans="1:4" x14ac:dyDescent="0.2">
      <c r="A27" s="584" t="s">
        <v>38</v>
      </c>
      <c r="B27" s="589"/>
      <c r="C27" s="72"/>
      <c r="D27" s="73"/>
    </row>
    <row r="28" spans="1:4" x14ac:dyDescent="0.2">
      <c r="A28" s="584" t="s">
        <v>39</v>
      </c>
      <c r="B28" s="589"/>
      <c r="C28" s="72"/>
      <c r="D28" s="73"/>
    </row>
    <row r="29" spans="1:4" ht="13.5" thickBot="1" x14ac:dyDescent="0.25">
      <c r="A29" s="590" t="s">
        <v>40</v>
      </c>
      <c r="B29" s="591"/>
      <c r="C29" s="592"/>
      <c r="D29" s="74"/>
    </row>
    <row r="30" spans="1:4" ht="13.5" thickBot="1" x14ac:dyDescent="0.25">
      <c r="A30" s="593" t="s">
        <v>41</v>
      </c>
      <c r="B30" s="594" t="s">
        <v>49</v>
      </c>
      <c r="C30" s="595">
        <f>+C5+C6+C7+C8+C9+C16+C17+C18+C19+C20+C21+C22+C23+C24+C25+C26+C27+C28+C29</f>
        <v>0</v>
      </c>
      <c r="D30" s="597">
        <v>0</v>
      </c>
    </row>
  </sheetData>
  <mergeCells count="1">
    <mergeCell ref="B1:D1"/>
  </mergeCells>
  <phoneticPr fontId="2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33</vt:i4>
      </vt:variant>
      <vt:variant>
        <vt:lpstr>Névvel ellátott tartományok</vt:lpstr>
      </vt:variant>
      <vt:variant>
        <vt:i4>18</vt:i4>
      </vt:variant>
    </vt:vector>
  </HeadingPairs>
  <TitlesOfParts>
    <vt:vector size="51" baseType="lpstr">
      <vt:lpstr>ÖSSZEFÜGGÉSEK</vt:lpstr>
      <vt:lpstr>1.1.sz.mell.</vt:lpstr>
      <vt:lpstr>1.2.sz.mell.</vt:lpstr>
      <vt:lpstr>1.3.sz.mell.</vt:lpstr>
      <vt:lpstr>1.4.sz.mell.</vt:lpstr>
      <vt:lpstr>2.1.sz.mell  </vt:lpstr>
      <vt:lpstr>2.2.sz.mell  </vt:lpstr>
      <vt:lpstr>ELLENŐRZÉS-1.sz.2.a.sz.2.b.sz.</vt:lpstr>
      <vt:lpstr>3.sz.mell.  </vt:lpstr>
      <vt:lpstr>4.sz.mell.</vt:lpstr>
      <vt:lpstr>5.sz.mell.</vt:lpstr>
      <vt:lpstr>6.sz.mell.</vt:lpstr>
      <vt:lpstr>7.sz.mell.</vt:lpstr>
      <vt:lpstr>8. sz. mell. </vt:lpstr>
      <vt:lpstr>9.1. sz. mell</vt:lpstr>
      <vt:lpstr>9.1.1. sz. mell </vt:lpstr>
      <vt:lpstr>9.1.2. sz. mell </vt:lpstr>
      <vt:lpstr>9.1.3. sz. mell</vt:lpstr>
      <vt:lpstr>9.2. sz. mell</vt:lpstr>
      <vt:lpstr>9.2.1. sz. mell</vt:lpstr>
      <vt:lpstr>9.2.2. sz.  mell</vt:lpstr>
      <vt:lpstr>9.2.3. sz. mell</vt:lpstr>
      <vt:lpstr>9.3. sz. mell</vt:lpstr>
      <vt:lpstr>9.3.1. sz. mell</vt:lpstr>
      <vt:lpstr>9.3.2. sz. mell</vt:lpstr>
      <vt:lpstr>9.3.3. sz. mell</vt:lpstr>
      <vt:lpstr>10.sz.mell</vt:lpstr>
      <vt:lpstr>1. sz tájékoztató t.</vt:lpstr>
      <vt:lpstr>2. sz tájékoztató t</vt:lpstr>
      <vt:lpstr>3.sz tájékoztató t.</vt:lpstr>
      <vt:lpstr>4.sz tájékoztató t.</vt:lpstr>
      <vt:lpstr>5. sz tájékoztató t.</vt:lpstr>
      <vt:lpstr>6.sz.tájékoztató t.</vt:lpstr>
      <vt:lpstr>'9.1. sz. mell'!Nyomtatási_cím</vt:lpstr>
      <vt:lpstr>'9.1.1. sz. mell '!Nyomtatási_cím</vt:lpstr>
      <vt:lpstr>'9.1.2. sz. mell '!Nyomtatási_cím</vt:lpstr>
      <vt:lpstr>'9.1.3. sz. mell'!Nyomtatási_cím</vt:lpstr>
      <vt:lpstr>'9.2. sz. mell'!Nyomtatási_cím</vt:lpstr>
      <vt:lpstr>'9.2.1. sz. mell'!Nyomtatási_cím</vt:lpstr>
      <vt:lpstr>'9.2.2. sz.  mell'!Nyomtatási_cím</vt:lpstr>
      <vt:lpstr>'9.2.3. sz. mell'!Nyomtatási_cím</vt:lpstr>
      <vt:lpstr>'9.3. sz. mell'!Nyomtatási_cím</vt:lpstr>
      <vt:lpstr>'9.3.1. sz. mell'!Nyomtatási_cím</vt:lpstr>
      <vt:lpstr>'9.3.2. sz. mell'!Nyomtatási_cím</vt:lpstr>
      <vt:lpstr>'9.3.3. sz. mell'!Nyomtatási_cím</vt:lpstr>
      <vt:lpstr>'1. sz tájékoztató t.'!Nyomtatási_terület</vt:lpstr>
      <vt:lpstr>'1.1.sz.mell.'!Nyomtatási_terület</vt:lpstr>
      <vt:lpstr>'1.2.sz.mell.'!Nyomtatási_terület</vt:lpstr>
      <vt:lpstr>'1.3.sz.mell.'!Nyomtatási_terület</vt:lpstr>
      <vt:lpstr>'1.4.sz.mell.'!Nyomtatási_terület</vt:lpstr>
      <vt:lpstr>'5. sz tájékoztató t.'!Nyomtatási_terület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informatika</cp:lastModifiedBy>
  <cp:lastPrinted>2018-01-19T08:02:20Z</cp:lastPrinted>
  <dcterms:created xsi:type="dcterms:W3CDTF">1999-10-30T10:30:45Z</dcterms:created>
  <dcterms:modified xsi:type="dcterms:W3CDTF">2026-09-19T11:23:44Z</dcterms:modified>
</cp:coreProperties>
</file>