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arsadalmi_egyeztetes\"/>
    </mc:Choice>
  </mc:AlternateContent>
  <xr:revisionPtr revIDLastSave="0" documentId="8_{CCA4AD3A-4D50-407B-BF2C-257088F1F314}" xr6:coauthVersionLast="47" xr6:coauthVersionMax="47" xr10:uidLastSave="{00000000-0000-0000-0000-000000000000}"/>
  <bookViews>
    <workbookView xWindow="-120" yWindow="-120" windowWidth="29040" windowHeight="16440" tabRatio="727" firstSheet="25" activeTab="31" xr2:uid="{C3ED69D5-5A55-4B91-9811-3B049601EFC9}"/>
  </bookViews>
  <sheets>
    <sheet name="ÖSSZEFÜGGÉSEK" sheetId="75" r:id="rId1"/>
    <sheet name="1.1.sz.mell." sheetId="1" r:id="rId2"/>
    <sheet name="1.2.sz.mell." sheetId="116" r:id="rId3"/>
    <sheet name="1.3.sz.mell." sheetId="117" r:id="rId4"/>
    <sheet name="1.4.sz.mell." sheetId="118" r:id="rId5"/>
    <sheet name="2.1.sz.mell  " sheetId="73" r:id="rId6"/>
    <sheet name="2.2.sz.mell  " sheetId="61" r:id="rId7"/>
    <sheet name="ELLENŐRZÉS-1.sz.2.a.sz.2.b.sz." sheetId="76" r:id="rId8"/>
    <sheet name="3.sz.mell.  " sheetId="62" r:id="rId9"/>
    <sheet name="4.sz.mell." sheetId="77" r:id="rId10"/>
    <sheet name="5.sz.mell." sheetId="78" r:id="rId11"/>
    <sheet name="6.sz.mell." sheetId="63" r:id="rId12"/>
    <sheet name="7.sz.mell." sheetId="64" r:id="rId13"/>
    <sheet name="8. sz. mell. " sheetId="71" r:id="rId14"/>
    <sheet name="9.1. sz. mell" sheetId="3" r:id="rId15"/>
    <sheet name="9.1.1. sz. mell " sheetId="119" r:id="rId16"/>
    <sheet name="9.1.2. sz. mell " sheetId="120" r:id="rId17"/>
    <sheet name="9.1.3. sz. mell" sheetId="121" r:id="rId18"/>
    <sheet name="9.2. sz. mell" sheetId="79" r:id="rId19"/>
    <sheet name="9.2.1. sz. mell" sheetId="122" r:id="rId20"/>
    <sheet name="9.2.2. sz.  mell" sheetId="123" r:id="rId21"/>
    <sheet name="9.2.3. sz. mell" sheetId="124" r:id="rId22"/>
    <sheet name="9.3. sz. mell" sheetId="105" r:id="rId23"/>
    <sheet name="9.3.1. sz. mell" sheetId="125" r:id="rId24"/>
    <sheet name="9.3.2. sz. mell" sheetId="126" r:id="rId25"/>
    <sheet name="9.3.3. sz. mell" sheetId="127" r:id="rId26"/>
    <sheet name="1. sz tájékoztató t." sheetId="87" r:id="rId27"/>
    <sheet name="2. sz tájékoztató t" sheetId="66" r:id="rId28"/>
    <sheet name="3.sz tájékoztató t." sheetId="24" r:id="rId29"/>
    <sheet name="4.sz tájékoztató t." sheetId="70" r:id="rId30"/>
    <sheet name="5.sz tájékoztató t." sheetId="128" r:id="rId31"/>
    <sheet name="6.sz tájékoztató t." sheetId="94" r:id="rId32"/>
  </sheets>
  <definedNames>
    <definedName name="_xlnm.Print_Titles" localSheetId="14">'9.1. sz. mell'!$1:$6</definedName>
    <definedName name="_xlnm.Print_Titles" localSheetId="15">'9.1.1. sz. mell '!$1:$6</definedName>
    <definedName name="_xlnm.Print_Titles" localSheetId="16">'9.1.2. sz. mell '!$1:$6</definedName>
    <definedName name="_xlnm.Print_Titles" localSheetId="17">'9.1.3. sz. mell'!$1:$6</definedName>
    <definedName name="_xlnm.Print_Titles" localSheetId="18">'9.2. sz. mell'!$1:$6</definedName>
    <definedName name="_xlnm.Print_Titles" localSheetId="19">'9.2.1. sz. mell'!$1:$6</definedName>
    <definedName name="_xlnm.Print_Titles" localSheetId="20">'9.2.2. sz.  mell'!$1:$6</definedName>
    <definedName name="_xlnm.Print_Titles" localSheetId="21">'9.2.3. sz. mell'!$1:$6</definedName>
    <definedName name="_xlnm.Print_Titles" localSheetId="22">'9.3. sz. mell'!$1:$6</definedName>
    <definedName name="_xlnm.Print_Titles" localSheetId="23">'9.3.1. sz. mell'!$1:$6</definedName>
    <definedName name="_xlnm.Print_Titles" localSheetId="24">'9.3.2. sz. mell'!$1:$6</definedName>
    <definedName name="_xlnm.Print_Titles" localSheetId="25">'9.3.3. sz. mell'!$1:$6</definedName>
    <definedName name="_xlnm.Print_Area" localSheetId="26">'1. sz tájékoztató t.'!$A$1:$E$147</definedName>
    <definedName name="_xlnm.Print_Area" localSheetId="1">'1.1.sz.mell.'!$A$1:$C$159</definedName>
    <definedName name="_xlnm.Print_Area" localSheetId="2">'1.2.sz.mell.'!$A$1:$C$159</definedName>
    <definedName name="_xlnm.Print_Area" localSheetId="3">'1.3.sz.mell.'!$A$1:$C$159</definedName>
    <definedName name="_xlnm.Print_Area" localSheetId="4">'1.4.sz.mell.'!$A$1:$C$159</definedName>
    <definedName name="_xlnm.Print_Area" localSheetId="30">'5.sz tájékoztató t.'!$A$1:$E$37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127" l="1"/>
  <c r="C1" i="126"/>
  <c r="C1" i="125"/>
  <c r="C1" i="105"/>
  <c r="C1" i="124"/>
  <c r="C1" i="123"/>
  <c r="C1" i="122"/>
  <c r="C1" i="79"/>
  <c r="C1" i="121"/>
  <c r="C1" i="120"/>
  <c r="C1" i="119"/>
  <c r="C1" i="3"/>
  <c r="F1" i="61"/>
  <c r="F1" i="73"/>
  <c r="I13" i="94"/>
  <c r="I36" i="94" s="1"/>
  <c r="C29" i="3"/>
  <c r="C8" i="128"/>
  <c r="C20" i="128" s="1"/>
  <c r="C22" i="128" s="1"/>
  <c r="E26" i="87"/>
  <c r="D26" i="87"/>
  <c r="C26" i="87"/>
  <c r="C29" i="121"/>
  <c r="C29" i="120"/>
  <c r="C29" i="119"/>
  <c r="C26" i="118"/>
  <c r="C26" i="117"/>
  <c r="C26" i="116"/>
  <c r="C26" i="1"/>
  <c r="F3" i="64"/>
  <c r="C3" i="1"/>
  <c r="E3" i="63"/>
  <c r="E3" i="64"/>
  <c r="C18" i="73"/>
  <c r="C146" i="121"/>
  <c r="C140" i="121"/>
  <c r="C146" i="120"/>
  <c r="C140" i="120"/>
  <c r="C146" i="119"/>
  <c r="C140" i="119"/>
  <c r="C140" i="3"/>
  <c r="C154" i="3" s="1"/>
  <c r="E3" i="128"/>
  <c r="E26" i="128" s="1"/>
  <c r="C3" i="128"/>
  <c r="C26" i="128" s="1"/>
  <c r="D3" i="128"/>
  <c r="D26" i="128" s="1"/>
  <c r="E29" i="128"/>
  <c r="D29" i="128"/>
  <c r="D33" i="128" s="1"/>
  <c r="D35" i="128" s="1"/>
  <c r="C29" i="128"/>
  <c r="E8" i="128"/>
  <c r="E20" i="128" s="1"/>
  <c r="E22" i="128" s="1"/>
  <c r="D8" i="128"/>
  <c r="D20" i="128" s="1"/>
  <c r="D22" i="128" s="1"/>
  <c r="C51" i="127"/>
  <c r="C57" i="127" s="1"/>
  <c r="C45" i="127"/>
  <c r="C51" i="126"/>
  <c r="C45" i="126"/>
  <c r="C57" i="126"/>
  <c r="C51" i="125"/>
  <c r="C45" i="125"/>
  <c r="C57" i="125"/>
  <c r="C51" i="105"/>
  <c r="C45" i="105"/>
  <c r="C52" i="124"/>
  <c r="C46" i="124"/>
  <c r="C58" i="124"/>
  <c r="C52" i="123"/>
  <c r="C46" i="123"/>
  <c r="C58" i="123"/>
  <c r="C52" i="122"/>
  <c r="C46" i="122"/>
  <c r="D93" i="87"/>
  <c r="D128" i="87" s="1"/>
  <c r="D154" i="87" s="1"/>
  <c r="E93" i="87"/>
  <c r="D114" i="87"/>
  <c r="E114" i="87"/>
  <c r="D129" i="87"/>
  <c r="D153" i="87" s="1"/>
  <c r="E129" i="87"/>
  <c r="E153" i="87" s="1"/>
  <c r="E154" i="87" s="1"/>
  <c r="D133" i="87"/>
  <c r="E133" i="87"/>
  <c r="D140" i="87"/>
  <c r="E140" i="87"/>
  <c r="D145" i="87"/>
  <c r="E145" i="87"/>
  <c r="C145" i="87"/>
  <c r="C140" i="87"/>
  <c r="C133" i="87"/>
  <c r="C129" i="87"/>
  <c r="C114" i="87"/>
  <c r="C93" i="87"/>
  <c r="D5" i="87"/>
  <c r="D62" i="87" s="1"/>
  <c r="E5" i="87"/>
  <c r="D12" i="87"/>
  <c r="E12" i="87"/>
  <c r="D19" i="87"/>
  <c r="E19" i="87"/>
  <c r="D34" i="87"/>
  <c r="E34" i="87"/>
  <c r="D46" i="87"/>
  <c r="E46" i="87"/>
  <c r="D52" i="87"/>
  <c r="E52" i="87"/>
  <c r="D57" i="87"/>
  <c r="E57" i="87"/>
  <c r="D63" i="87"/>
  <c r="D86" i="87" s="1"/>
  <c r="E63" i="87"/>
  <c r="D67" i="87"/>
  <c r="E67" i="87"/>
  <c r="D72" i="87"/>
  <c r="E72" i="87"/>
  <c r="D75" i="87"/>
  <c r="E75" i="87"/>
  <c r="D79" i="87"/>
  <c r="E79" i="87"/>
  <c r="E86" i="87" s="1"/>
  <c r="C79" i="87"/>
  <c r="C75" i="87"/>
  <c r="C72" i="87"/>
  <c r="C67" i="87"/>
  <c r="C63" i="87"/>
  <c r="C57" i="87"/>
  <c r="C52" i="87"/>
  <c r="C46" i="87"/>
  <c r="C62" i="87" s="1"/>
  <c r="C87" i="87" s="1"/>
  <c r="C34" i="87"/>
  <c r="C19" i="87"/>
  <c r="C12" i="87"/>
  <c r="C5" i="87"/>
  <c r="C37" i="127"/>
  <c r="C30" i="127"/>
  <c r="C26" i="127"/>
  <c r="C20" i="127"/>
  <c r="C8" i="127"/>
  <c r="C36" i="127" s="1"/>
  <c r="C41" i="127" s="1"/>
  <c r="C37" i="126"/>
  <c r="C30" i="126"/>
  <c r="C26" i="126"/>
  <c r="C20" i="126"/>
  <c r="C8" i="126"/>
  <c r="C36" i="126" s="1"/>
  <c r="C41" i="126" s="1"/>
  <c r="C37" i="125"/>
  <c r="C30" i="125"/>
  <c r="C26" i="125"/>
  <c r="C20" i="125"/>
  <c r="C8" i="125"/>
  <c r="C36" i="125"/>
  <c r="C41" i="125" s="1"/>
  <c r="C38" i="124"/>
  <c r="C31" i="124"/>
  <c r="C26" i="124"/>
  <c r="C20" i="124"/>
  <c r="C8" i="124"/>
  <c r="C37" i="124"/>
  <c r="C42" i="124"/>
  <c r="C38" i="123"/>
  <c r="C31" i="123"/>
  <c r="C26" i="123"/>
  <c r="C20" i="123"/>
  <c r="C8" i="123"/>
  <c r="C37" i="123" s="1"/>
  <c r="C42" i="123" s="1"/>
  <c r="C38" i="122"/>
  <c r="C31" i="122"/>
  <c r="C26" i="122"/>
  <c r="C20" i="122"/>
  <c r="C8" i="122"/>
  <c r="C37" i="122" s="1"/>
  <c r="C42" i="122" s="1"/>
  <c r="C133" i="121"/>
  <c r="C129" i="121"/>
  <c r="C154" i="121"/>
  <c r="C114" i="121"/>
  <c r="C93" i="121"/>
  <c r="C128" i="121" s="1"/>
  <c r="C155" i="121" s="1"/>
  <c r="C82" i="121"/>
  <c r="C78" i="121"/>
  <c r="C75" i="121"/>
  <c r="C70" i="121"/>
  <c r="C66" i="121"/>
  <c r="C89" i="121" s="1"/>
  <c r="C60" i="121"/>
  <c r="C55" i="121"/>
  <c r="C49" i="121"/>
  <c r="C37" i="121"/>
  <c r="C22" i="121"/>
  <c r="C15" i="121"/>
  <c r="C8" i="121"/>
  <c r="C65" i="121" s="1"/>
  <c r="C133" i="120"/>
  <c r="C129" i="120"/>
  <c r="C154" i="120" s="1"/>
  <c r="C114" i="120"/>
  <c r="C93" i="120"/>
  <c r="C128" i="120" s="1"/>
  <c r="C82" i="120"/>
  <c r="C78" i="120"/>
  <c r="C75" i="120"/>
  <c r="C70" i="120"/>
  <c r="C66" i="120"/>
  <c r="C89" i="120" s="1"/>
  <c r="C60" i="120"/>
  <c r="C55" i="120"/>
  <c r="C49" i="120"/>
  <c r="C37" i="120"/>
  <c r="C22" i="120"/>
  <c r="C15" i="120"/>
  <c r="C8" i="120"/>
  <c r="C65" i="120"/>
  <c r="C133" i="119"/>
  <c r="C154" i="119" s="1"/>
  <c r="C155" i="119" s="1"/>
  <c r="C129" i="119"/>
  <c r="C114" i="119"/>
  <c r="C93" i="119"/>
  <c r="C82" i="119"/>
  <c r="C78" i="119"/>
  <c r="C89" i="119" s="1"/>
  <c r="C75" i="119"/>
  <c r="C70" i="119"/>
  <c r="C66" i="119"/>
  <c r="C60" i="119"/>
  <c r="C55" i="119"/>
  <c r="C49" i="119"/>
  <c r="C37" i="119"/>
  <c r="C22" i="119"/>
  <c r="C65" i="119" s="1"/>
  <c r="C90" i="119" s="1"/>
  <c r="C15" i="119"/>
  <c r="C8" i="119"/>
  <c r="C4" i="73"/>
  <c r="E4" i="61" s="1"/>
  <c r="C145" i="118"/>
  <c r="C140" i="118"/>
  <c r="C133" i="118"/>
  <c r="C153" i="118"/>
  <c r="C129" i="118"/>
  <c r="C114" i="118"/>
  <c r="C93" i="118"/>
  <c r="C128" i="118" s="1"/>
  <c r="C154" i="118" s="1"/>
  <c r="C79" i="118"/>
  <c r="C75" i="118"/>
  <c r="C72" i="118"/>
  <c r="C67" i="118"/>
  <c r="C63" i="118"/>
  <c r="C86" i="118" s="1"/>
  <c r="C159" i="118" s="1"/>
  <c r="C57" i="118"/>
  <c r="C52" i="118"/>
  <c r="C46" i="118"/>
  <c r="C34" i="118"/>
  <c r="C19" i="118"/>
  <c r="C12" i="118"/>
  <c r="C5" i="118"/>
  <c r="C62" i="118" s="1"/>
  <c r="C3" i="118"/>
  <c r="C91" i="118"/>
  <c r="C145" i="117"/>
  <c r="C140" i="117"/>
  <c r="C133" i="117"/>
  <c r="C129" i="117"/>
  <c r="C153" i="117" s="1"/>
  <c r="C114" i="117"/>
  <c r="C93" i="117"/>
  <c r="C128" i="117" s="1"/>
  <c r="C154" i="117" s="1"/>
  <c r="C79" i="117"/>
  <c r="C75" i="117"/>
  <c r="C72" i="117"/>
  <c r="C67" i="117"/>
  <c r="C63" i="117"/>
  <c r="C86" i="117" s="1"/>
  <c r="C159" i="117" s="1"/>
  <c r="C57" i="117"/>
  <c r="C52" i="117"/>
  <c r="C46" i="117"/>
  <c r="C34" i="117"/>
  <c r="C62" i="117" s="1"/>
  <c r="C19" i="117"/>
  <c r="C12" i="117"/>
  <c r="C5" i="117"/>
  <c r="C3" i="117"/>
  <c r="C91" i="117"/>
  <c r="C3" i="116"/>
  <c r="C91" i="116" s="1"/>
  <c r="C145" i="116"/>
  <c r="C140" i="116"/>
  <c r="C133" i="116"/>
  <c r="C153" i="116"/>
  <c r="C129" i="116"/>
  <c r="C114" i="116"/>
  <c r="C93" i="116"/>
  <c r="C128" i="116" s="1"/>
  <c r="C154" i="116" s="1"/>
  <c r="C79" i="116"/>
  <c r="C75" i="116"/>
  <c r="C72" i="116"/>
  <c r="C67" i="116"/>
  <c r="C63" i="116"/>
  <c r="C57" i="116"/>
  <c r="C52" i="116"/>
  <c r="C46" i="116"/>
  <c r="C34" i="116"/>
  <c r="C19" i="116"/>
  <c r="C12" i="116"/>
  <c r="C5" i="116"/>
  <c r="C26" i="79"/>
  <c r="C146" i="3"/>
  <c r="C133" i="3"/>
  <c r="C93" i="3"/>
  <c r="C128" i="3" s="1"/>
  <c r="C155" i="3" s="1"/>
  <c r="E29" i="73"/>
  <c r="C145" i="1"/>
  <c r="C133" i="1"/>
  <c r="C93" i="1"/>
  <c r="A1" i="70"/>
  <c r="A1" i="24"/>
  <c r="H4" i="66"/>
  <c r="G4" i="66"/>
  <c r="F4" i="66"/>
  <c r="E4" i="66"/>
  <c r="D3" i="66"/>
  <c r="C3" i="87"/>
  <c r="C91" i="87"/>
  <c r="D3" i="87"/>
  <c r="D91" i="87"/>
  <c r="A47" i="71"/>
  <c r="D4" i="71"/>
  <c r="D14" i="71" s="1"/>
  <c r="D27" i="71" s="1"/>
  <c r="D37" i="71" s="1"/>
  <c r="C4" i="71"/>
  <c r="C14" i="71" s="1"/>
  <c r="C27" i="71" s="1"/>
  <c r="C37" i="71" s="1"/>
  <c r="B4" i="71"/>
  <c r="B14" i="71" s="1"/>
  <c r="B27" i="71" s="1"/>
  <c r="B37" i="71" s="1"/>
  <c r="F3" i="63"/>
  <c r="D3" i="63"/>
  <c r="D3" i="64"/>
  <c r="C4" i="62"/>
  <c r="D4" i="62" s="1"/>
  <c r="E4" i="62" s="1"/>
  <c r="A12" i="75"/>
  <c r="A11" i="76"/>
  <c r="A4" i="76"/>
  <c r="C37" i="105"/>
  <c r="C30" i="105"/>
  <c r="C26" i="105"/>
  <c r="C20" i="105"/>
  <c r="C36" i="105" s="1"/>
  <c r="C41" i="105" s="1"/>
  <c r="C8" i="105"/>
  <c r="H16" i="66"/>
  <c r="G16" i="66"/>
  <c r="F16" i="66"/>
  <c r="E16" i="66"/>
  <c r="E18" i="66" s="1"/>
  <c r="D16" i="66"/>
  <c r="D18" i="66" s="1"/>
  <c r="H14" i="66"/>
  <c r="G14" i="66"/>
  <c r="F14" i="66"/>
  <c r="E14" i="66"/>
  <c r="D14" i="66"/>
  <c r="I14" i="66"/>
  <c r="H12" i="66"/>
  <c r="G12" i="66"/>
  <c r="I12" i="66" s="1"/>
  <c r="F12" i="66"/>
  <c r="E12" i="66"/>
  <c r="D12" i="66"/>
  <c r="H9" i="66"/>
  <c r="H18" i="66" s="1"/>
  <c r="G9" i="66"/>
  <c r="G18" i="66" s="1"/>
  <c r="F9" i="66"/>
  <c r="F18" i="66" s="1"/>
  <c r="I9" i="66"/>
  <c r="C52" i="79"/>
  <c r="C38" i="79"/>
  <c r="C31" i="79"/>
  <c r="C20" i="79"/>
  <c r="C129" i="3"/>
  <c r="C114" i="3"/>
  <c r="C82" i="3"/>
  <c r="C78" i="3"/>
  <c r="C75" i="3"/>
  <c r="C70" i="3"/>
  <c r="C66" i="3"/>
  <c r="C60" i="3"/>
  <c r="C55" i="3"/>
  <c r="C49" i="3"/>
  <c r="C37" i="3"/>
  <c r="C22" i="3"/>
  <c r="C15" i="3"/>
  <c r="C8" i="3"/>
  <c r="E17" i="61"/>
  <c r="E31" i="61" s="1"/>
  <c r="C17" i="61"/>
  <c r="E32" i="61" s="1"/>
  <c r="C140" i="1"/>
  <c r="C129" i="1"/>
  <c r="C153" i="1" s="1"/>
  <c r="B14" i="76" s="1"/>
  <c r="E14" i="76" s="1"/>
  <c r="C114" i="1"/>
  <c r="C128" i="1" s="1"/>
  <c r="C79" i="1"/>
  <c r="C75" i="1"/>
  <c r="C72" i="1"/>
  <c r="C67" i="1"/>
  <c r="C63" i="1"/>
  <c r="C57" i="1"/>
  <c r="C52" i="1"/>
  <c r="C46" i="1"/>
  <c r="C34" i="1"/>
  <c r="C19" i="1"/>
  <c r="C12" i="1"/>
  <c r="C5" i="1"/>
  <c r="E30" i="61"/>
  <c r="D14" i="76"/>
  <c r="C18" i="61"/>
  <c r="E18" i="73"/>
  <c r="E30" i="73" s="1"/>
  <c r="C19" i="73"/>
  <c r="C24" i="61"/>
  <c r="C24" i="73"/>
  <c r="C29" i="73" s="1"/>
  <c r="C46" i="79"/>
  <c r="C58" i="79"/>
  <c r="C8" i="79"/>
  <c r="C37" i="79"/>
  <c r="C42" i="79" s="1"/>
  <c r="C8" i="78"/>
  <c r="C11" i="77"/>
  <c r="C11" i="62"/>
  <c r="D11" i="62"/>
  <c r="E11" i="62"/>
  <c r="F8" i="62"/>
  <c r="F9" i="62"/>
  <c r="F10" i="62"/>
  <c r="F7" i="62"/>
  <c r="F6" i="62"/>
  <c r="O21" i="24"/>
  <c r="O9" i="24"/>
  <c r="B35" i="71"/>
  <c r="E28" i="71"/>
  <c r="E35" i="71" s="1"/>
  <c r="E30" i="71"/>
  <c r="E31" i="71"/>
  <c r="E32" i="71"/>
  <c r="E33" i="71"/>
  <c r="E34" i="71"/>
  <c r="D35" i="71"/>
  <c r="C35" i="71"/>
  <c r="E5" i="71"/>
  <c r="E12" i="71"/>
  <c r="E7" i="71"/>
  <c r="E8" i="71"/>
  <c r="E9" i="71"/>
  <c r="E10" i="71"/>
  <c r="E11" i="71"/>
  <c r="D12" i="71"/>
  <c r="C12" i="71"/>
  <c r="B12" i="71"/>
  <c r="E6" i="71"/>
  <c r="E15" i="71"/>
  <c r="E16" i="71"/>
  <c r="E17" i="71"/>
  <c r="E22" i="71" s="1"/>
  <c r="E18" i="71"/>
  <c r="E19" i="71"/>
  <c r="E20" i="71"/>
  <c r="E21" i="71"/>
  <c r="B22" i="71"/>
  <c r="C22" i="71"/>
  <c r="D22" i="71"/>
  <c r="E29" i="71"/>
  <c r="E38" i="71"/>
  <c r="E45" i="71" s="1"/>
  <c r="E39" i="71"/>
  <c r="E40" i="71"/>
  <c r="E41" i="71"/>
  <c r="E42" i="71"/>
  <c r="E43" i="71"/>
  <c r="E44" i="71"/>
  <c r="B45" i="71"/>
  <c r="C45" i="71"/>
  <c r="D45" i="71"/>
  <c r="D52" i="71"/>
  <c r="D38" i="70"/>
  <c r="I7" i="66"/>
  <c r="I8" i="66"/>
  <c r="I10" i="66"/>
  <c r="I11" i="66"/>
  <c r="I13" i="66"/>
  <c r="I15" i="66"/>
  <c r="F5" i="64"/>
  <c r="F6" i="64"/>
  <c r="F7" i="64"/>
  <c r="F8" i="64"/>
  <c r="F9" i="64"/>
  <c r="F10" i="64"/>
  <c r="F24" i="64" s="1"/>
  <c r="F11" i="64"/>
  <c r="F12" i="64"/>
  <c r="F13" i="64"/>
  <c r="F14" i="64"/>
  <c r="F15" i="64"/>
  <c r="F16" i="64"/>
  <c r="F17" i="64"/>
  <c r="F18" i="64"/>
  <c r="F19" i="64"/>
  <c r="F20" i="64"/>
  <c r="F21" i="64"/>
  <c r="F22" i="64"/>
  <c r="F23" i="64"/>
  <c r="B24" i="64"/>
  <c r="D24" i="64"/>
  <c r="E24" i="64"/>
  <c r="F5" i="63"/>
  <c r="F6" i="63"/>
  <c r="F23" i="63" s="1"/>
  <c r="F7" i="63"/>
  <c r="F8" i="63"/>
  <c r="F9" i="63"/>
  <c r="F10" i="63"/>
  <c r="F11" i="63"/>
  <c r="F12" i="63"/>
  <c r="F13" i="63"/>
  <c r="F14" i="63"/>
  <c r="F15" i="63"/>
  <c r="F16" i="63"/>
  <c r="F17" i="63"/>
  <c r="F18" i="63"/>
  <c r="F19" i="63"/>
  <c r="F20" i="63"/>
  <c r="F21" i="63"/>
  <c r="F22" i="63"/>
  <c r="B23" i="63"/>
  <c r="D23" i="63"/>
  <c r="E23" i="63"/>
  <c r="O5" i="24"/>
  <c r="N14" i="24"/>
  <c r="N26" i="24" s="1"/>
  <c r="N25" i="24"/>
  <c r="M14" i="24"/>
  <c r="M26" i="24" s="1"/>
  <c r="M25" i="24"/>
  <c r="L14" i="24"/>
  <c r="L25" i="24"/>
  <c r="K14" i="24"/>
  <c r="K25" i="24"/>
  <c r="J14" i="24"/>
  <c r="I14" i="24"/>
  <c r="H14" i="24"/>
  <c r="H26" i="24" s="1"/>
  <c r="G14" i="24"/>
  <c r="G25" i="24"/>
  <c r="F14" i="24"/>
  <c r="E14" i="24"/>
  <c r="E26" i="24" s="1"/>
  <c r="E25" i="24"/>
  <c r="D14" i="24"/>
  <c r="D26" i="24" s="1"/>
  <c r="C14" i="24"/>
  <c r="O14" i="24" s="1"/>
  <c r="C25" i="24"/>
  <c r="D25" i="24"/>
  <c r="O25" i="24" s="1"/>
  <c r="F25" i="24"/>
  <c r="H25" i="24"/>
  <c r="I25" i="24"/>
  <c r="J25" i="24"/>
  <c r="O24" i="24"/>
  <c r="O23" i="24"/>
  <c r="O22" i="24"/>
  <c r="O20" i="24"/>
  <c r="O19" i="24"/>
  <c r="O18" i="24"/>
  <c r="O17" i="24"/>
  <c r="O16" i="24"/>
  <c r="O13" i="24"/>
  <c r="O12" i="24"/>
  <c r="O11" i="24"/>
  <c r="O10" i="24"/>
  <c r="O8" i="24"/>
  <c r="O7" i="24"/>
  <c r="O6" i="24"/>
  <c r="C32" i="61"/>
  <c r="C30" i="61"/>
  <c r="C33" i="61" s="1"/>
  <c r="C31" i="61"/>
  <c r="C91" i="1"/>
  <c r="C3" i="77"/>
  <c r="C33" i="128"/>
  <c r="C35" i="128"/>
  <c r="E33" i="128"/>
  <c r="E35" i="128"/>
  <c r="C153" i="87"/>
  <c r="F11" i="62"/>
  <c r="E33" i="61"/>
  <c r="E4" i="73"/>
  <c r="C4" i="61"/>
  <c r="E3" i="87"/>
  <c r="E91" i="87" s="1"/>
  <c r="I6" i="66"/>
  <c r="C89" i="3"/>
  <c r="C65" i="3"/>
  <c r="C90" i="3" s="1"/>
  <c r="C57" i="105"/>
  <c r="C128" i="119"/>
  <c r="C128" i="87"/>
  <c r="C154" i="87" s="1"/>
  <c r="C86" i="87"/>
  <c r="C86" i="116"/>
  <c r="C159" i="116" s="1"/>
  <c r="C86" i="1"/>
  <c r="C159" i="1" s="1"/>
  <c r="E128" i="87"/>
  <c r="E62" i="87"/>
  <c r="E87" i="87" s="1"/>
  <c r="E31" i="73"/>
  <c r="C62" i="116"/>
  <c r="C158" i="116" s="1"/>
  <c r="C62" i="1"/>
  <c r="B6" i="76" s="1"/>
  <c r="C58" i="122"/>
  <c r="I26" i="24"/>
  <c r="L26" i="24"/>
  <c r="K26" i="24"/>
  <c r="J26" i="24"/>
  <c r="G26" i="24"/>
  <c r="F26" i="24"/>
  <c r="E6" i="76" l="1"/>
  <c r="E32" i="73"/>
  <c r="D7" i="76"/>
  <c r="C32" i="73"/>
  <c r="C30" i="73"/>
  <c r="D8" i="76" s="1"/>
  <c r="O26" i="24"/>
  <c r="C87" i="117"/>
  <c r="C158" i="117"/>
  <c r="D15" i="76"/>
  <c r="C154" i="1"/>
  <c r="B15" i="76" s="1"/>
  <c r="E15" i="76" s="1"/>
  <c r="B13" i="76"/>
  <c r="C158" i="118"/>
  <c r="C87" i="118"/>
  <c r="C155" i="120"/>
  <c r="C90" i="121"/>
  <c r="I18" i="66"/>
  <c r="D87" i="87"/>
  <c r="C90" i="120"/>
  <c r="C26" i="24"/>
  <c r="D6" i="76"/>
  <c r="C87" i="1"/>
  <c r="B8" i="76" s="1"/>
  <c r="C87" i="116"/>
  <c r="D13" i="76"/>
  <c r="C31" i="73"/>
  <c r="C158" i="1"/>
  <c r="B7" i="76"/>
  <c r="E7" i="76" s="1"/>
  <c r="I16" i="66"/>
  <c r="E8" i="76" l="1"/>
  <c r="E13" i="76"/>
</calcChain>
</file>

<file path=xl/sharedStrings.xml><?xml version="1.0" encoding="utf-8"?>
<sst xmlns="http://schemas.openxmlformats.org/spreadsheetml/2006/main" count="4275" uniqueCount="611">
  <si>
    <t>Beruházási (felhalmozási) kiadások előirányzata beruházásonként</t>
  </si>
  <si>
    <t>Felújítási kiadások előirányzata felújításonként</t>
  </si>
  <si>
    <t>Vállalkozási maradvány igénybevétele</t>
  </si>
  <si>
    <t>Többéves kihatással járó döntések számszerűsítése évenkénti bontásban és összesítve célok szerint</t>
  </si>
  <si>
    <t>Felhalmozási bevételek</t>
  </si>
  <si>
    <t>Finanszírozási bevételek</t>
  </si>
  <si>
    <t xml:space="preserve"> Egyéb működési célú kiadások</t>
  </si>
  <si>
    <t>Finanszírozási kiadások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</si>
  <si>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</si>
  <si>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</si>
  <si>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</si>
  <si>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</si>
  <si>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</si>
  <si>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</si>
  <si>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</si>
  <si>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</si>
  <si>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</si>
  <si>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</si>
  <si>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</si>
  <si>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</si>
  <si>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</si>
  <si>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</si>
  <si>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</si>
  <si>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</si>
  <si>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</si>
  <si>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</si>
  <si>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</si>
  <si>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</si>
  <si>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</si>
  <si>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</si>
  <si>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</si>
  <si>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</si>
  <si>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</si>
  <si>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</si>
  <si>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</si>
  <si>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</si>
  <si>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</si>
  <si>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</si>
  <si>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</si>
  <si>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</si>
  <si>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</si>
  <si>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</si>
  <si>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</si>
  <si>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</si>
  <si>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</si>
  <si>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</si>
  <si>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Összesen:</t>
  </si>
  <si>
    <t>01</t>
  </si>
  <si>
    <t>Ezer forintban !</t>
  </si>
  <si>
    <t>Előirányzat</t>
  </si>
  <si>
    <t>Bevételek</t>
  </si>
  <si>
    <t>Kiadások</t>
  </si>
  <si>
    <t>Egyéb fejlesztési célú kiadások</t>
  </si>
  <si>
    <t>02</t>
  </si>
  <si>
    <t>03</t>
  </si>
  <si>
    <t xml:space="preserve"> Ezer forintban !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</si>
  <si>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</si>
  <si>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</si>
  <si>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</si>
  <si>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</si>
  <si>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</si>
  <si>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</si>
  <si>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</si>
  <si>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</si>
  <si>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</si>
  <si>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</si>
  <si>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</si>
  <si>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</si>
  <si>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</si>
  <si>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</si>
  <si>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</si>
  <si>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</si>
  <si>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</si>
  <si>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</si>
  <si>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</si>
  <si>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</si>
  <si>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</si>
  <si>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</si>
  <si>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</si>
  <si>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</si>
  <si>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</si>
  <si>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</si>
  <si>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</si>
  <si>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</si>
  <si>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</si>
  <si>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</si>
  <si>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</si>
  <si>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</si>
  <si>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</si>
  <si>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</si>
  <si>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</si>
  <si>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</si>
  <si>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</si>
  <si>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</si>
  <si>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</si>
  <si>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</si>
  <si>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</si>
  <si>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</si>
  <si>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</si>
  <si>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</si>
  <si>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</si>
  <si>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</si>
  <si>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</si>
  <si>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</si>
  <si>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</si>
  <si>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</si>
  <si>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</si>
  <si>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</si>
  <si>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</si>
  <si>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</si>
  <si>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</si>
  <si>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</si>
  <si>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</si>
  <si>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</si>
  <si>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</si>
  <si>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</si>
  <si>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</si>
  <si>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</si>
  <si>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</si>
  <si>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Ezer forintban!</t>
  </si>
  <si>
    <t>Saját erő</t>
  </si>
  <si>
    <t>EU-s forrás</t>
  </si>
  <si>
    <t>Hitel</t>
  </si>
  <si>
    <t>Egyéb forrás</t>
  </si>
  <si>
    <t>Kiadások, költségek</t>
  </si>
  <si>
    <t>Források összesen:</t>
  </si>
  <si>
    <t>EU-s projekt neve, azonosítója: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</si>
  <si>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</si>
  <si>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</si>
  <si>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</si>
  <si>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</si>
  <si>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</si>
  <si>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</si>
  <si>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</si>
  <si>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</si>
  <si>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</si>
  <si>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Hozzájárulás  (E Ft)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</si>
  <si>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</si>
  <si>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</si>
  <si>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</si>
  <si>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</si>
  <si>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</si>
  <si>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</si>
  <si>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</si>
  <si>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</si>
  <si>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</si>
  <si>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</si>
  <si>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</si>
  <si>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</si>
  <si>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</si>
  <si>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</si>
  <si>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</si>
  <si>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</si>
  <si>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</si>
  <si>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</si>
  <si>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</si>
  <si>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</si>
  <si>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</si>
  <si>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</si>
  <si>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</si>
  <si>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</si>
  <si>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</si>
  <si>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</si>
  <si>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</si>
  <si>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</si>
  <si>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</si>
  <si>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</si>
  <si>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</si>
  <si>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</si>
  <si>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</si>
  <si>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</si>
  <si>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</si>
  <si>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</si>
  <si>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</si>
  <si>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</si>
  <si>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</si>
  <si>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</si>
  <si>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MEGNEVEZÉS</t>
  </si>
  <si>
    <t>ÖSSZES KÖTELEZETTSÉG</t>
  </si>
  <si>
    <t>SAJÁT BEVÉTELEK ÖSSZESEN*</t>
  </si>
  <si>
    <t>Fejlesztési cél leírása</t>
  </si>
  <si>
    <t>ADÓSSÁGOT KELETKEZTETŐ ÜGYLETEK VÁRHATÓ EGYÜTTES ÖSSZEGE</t>
  </si>
  <si>
    <t>Nem kötelező!</t>
  </si>
  <si>
    <t>Feladat megnevezése</t>
  </si>
  <si>
    <t>Költségvetési szerv megnevezése</t>
  </si>
  <si>
    <t>Száma</t>
  </si>
  <si>
    <t>Közfoglalkoztatottak létszáma (fő)</t>
  </si>
  <si>
    <t>Fejlesztés várható kiadása</t>
  </si>
  <si>
    <t>Önkormányzat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</si>
  <si>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</si>
  <si>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</si>
  <si>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</si>
  <si>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</si>
  <si>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Ezer forintban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</si>
  <si>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</si>
  <si>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</si>
  <si>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</si>
  <si>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</si>
  <si>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</si>
  <si>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</si>
  <si>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Tárgyévi  hiány:</t>
  </si>
  <si>
    <t>Tárgyévi  többlet: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</si>
  <si>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</si>
  <si>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</si>
  <si>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</si>
  <si>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</si>
  <si>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</si>
  <si>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</si>
  <si>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</si>
  <si>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</si>
  <si>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</si>
  <si>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</si>
  <si>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</si>
  <si>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</si>
  <si>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</si>
  <si>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</si>
  <si>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</si>
  <si>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</si>
  <si>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</si>
  <si>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</si>
  <si>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</si>
  <si>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</si>
  <si>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</si>
  <si>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</si>
  <si>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</si>
  <si>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</si>
  <si>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</si>
  <si>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</si>
  <si>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</si>
  <si>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</si>
  <si>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</si>
  <si>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</si>
  <si>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</si>
  <si>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</si>
  <si>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</si>
  <si>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</si>
  <si>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</si>
  <si>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</si>
  <si>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</si>
  <si>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</si>
  <si>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</si>
  <si>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</si>
  <si>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</si>
  <si>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</si>
  <si>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</si>
  <si>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</si>
  <si>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</si>
  <si>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</si>
  <si>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</si>
  <si>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</si>
  <si>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</si>
  <si>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</si>
  <si>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</si>
  <si>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</si>
  <si>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</si>
  <si>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</si>
  <si>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</si>
  <si>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</si>
  <si>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</si>
  <si>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</si>
  <si>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</si>
  <si>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</si>
  <si>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</si>
  <si>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</si>
  <si>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</si>
  <si>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</si>
  <si>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</si>
  <si>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</si>
  <si>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</si>
  <si>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</si>
  <si>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</si>
  <si>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</si>
  <si>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</si>
  <si>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</si>
  <si>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</si>
  <si>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</si>
  <si>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</si>
  <si>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</si>
  <si>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</si>
  <si>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</si>
  <si>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</si>
  <si>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</si>
  <si>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</si>
  <si>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</si>
  <si>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</si>
  <si>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</si>
  <si>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</si>
  <si>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</si>
  <si>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</si>
  <si>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</si>
  <si>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</si>
  <si>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</si>
  <si>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</si>
  <si>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</si>
  <si>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</si>
  <si>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</si>
  <si>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</si>
  <si>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</si>
  <si>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</si>
  <si>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</si>
  <si>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</si>
  <si>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</si>
  <si>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</si>
  <si>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</si>
  <si>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</si>
  <si>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</si>
  <si>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</si>
  <si>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</si>
  <si>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</si>
  <si>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</si>
  <si>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</si>
  <si>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</si>
  <si>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</si>
  <si>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</si>
  <si>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</si>
  <si>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</si>
  <si>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</si>
  <si>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</si>
  <si>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</si>
  <si>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</si>
  <si>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</si>
  <si>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</si>
  <si>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</si>
  <si>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</si>
  <si>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</si>
  <si>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</si>
  <si>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</si>
  <si>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</si>
  <si>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</si>
  <si>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</si>
  <si>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</si>
  <si>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</si>
  <si>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</si>
  <si>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</si>
  <si>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</si>
  <si>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</si>
  <si>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</si>
  <si>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</si>
  <si>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</si>
  <si>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</si>
  <si>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</si>
  <si>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</si>
  <si>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</si>
  <si>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</si>
  <si>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</si>
  <si>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</si>
  <si>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</si>
  <si>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</si>
  <si>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</si>
  <si>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</si>
  <si>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</si>
  <si>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</si>
  <si>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</si>
  <si>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</si>
  <si>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</si>
  <si>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</si>
  <si>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</si>
  <si>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</si>
  <si>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</si>
  <si>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</si>
  <si>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</si>
  <si>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</si>
  <si>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</si>
  <si>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</si>
  <si>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</si>
  <si>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</si>
  <si>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</si>
  <si>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</si>
  <si>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</si>
  <si>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</si>
  <si>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</si>
  <si>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</si>
  <si>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</si>
  <si>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</si>
  <si>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</si>
  <si>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</si>
  <si>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</si>
  <si>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</si>
  <si>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</si>
  <si>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</si>
  <si>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</si>
  <si>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</si>
  <si>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</si>
  <si>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</si>
  <si>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</si>
  <si>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</si>
  <si>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</si>
  <si>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</si>
  <si>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</si>
  <si>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</si>
  <si>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</si>
  <si>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</si>
  <si>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</si>
  <si>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</si>
  <si>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</si>
  <si>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</si>
  <si>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</si>
  <si>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</si>
  <si>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</si>
  <si>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</si>
  <si>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</si>
  <si>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</si>
  <si>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</si>
  <si>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</si>
  <si>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</si>
  <si>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</si>
  <si>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</si>
  <si>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</si>
  <si>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</si>
  <si>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</si>
  <si>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</si>
  <si>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</si>
  <si>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</si>
  <si>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</si>
  <si>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</si>
  <si>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</si>
  <si>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</si>
  <si>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</si>
  <si>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</si>
  <si>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</si>
  <si>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</si>
  <si>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</si>
  <si>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</si>
  <si>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</si>
  <si>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</si>
  <si>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</si>
  <si>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</si>
  <si>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</si>
  <si>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</si>
  <si>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</si>
  <si>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</si>
  <si>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</si>
  <si>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</si>
  <si>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</si>
  <si>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</si>
  <si>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</si>
  <si>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</si>
  <si>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</si>
  <si>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</si>
  <si>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</si>
  <si>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</si>
  <si>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</si>
  <si>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</si>
  <si>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</si>
  <si>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</si>
  <si>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</si>
  <si>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</si>
  <si>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</si>
  <si>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</si>
  <si>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</si>
  <si>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</si>
  <si>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</si>
  <si>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</si>
  <si>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</si>
  <si>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</si>
  <si>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</si>
  <si>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</si>
  <si>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</si>
  <si>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</si>
  <si>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</si>
  <si>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</si>
  <si>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</si>
  <si>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</si>
  <si>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</si>
  <si>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</si>
  <si>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</si>
  <si>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</si>
  <si>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</si>
  <si>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</si>
  <si>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</si>
  <si>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</si>
  <si>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</si>
  <si>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</si>
  <si>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</si>
  <si>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</si>
  <si>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</si>
  <si>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</si>
  <si>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</si>
  <si>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</si>
  <si>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</si>
  <si>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</si>
  <si>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</si>
  <si>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</si>
  <si>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</si>
  <si>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</si>
  <si>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</si>
  <si>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</si>
  <si>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</si>
  <si>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</si>
  <si>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</si>
  <si>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</si>
  <si>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</si>
  <si>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</si>
  <si>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</si>
  <si>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</si>
  <si>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</si>
  <si>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</si>
  <si>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</si>
  <si>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 xml:space="preserve">2. tájékoztató tábla  </t>
  </si>
  <si>
    <t>Államigazgatási feladatok bevételei, kiadása</t>
  </si>
  <si>
    <t>KIADÁSOK ÖSSZESEN: (1.+2.+3.)</t>
  </si>
  <si>
    <t>Államigazgatási feladatok bevételei, kiadásai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</si>
  <si>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</si>
  <si>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</si>
  <si>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</si>
  <si>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</si>
  <si>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</si>
  <si>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</si>
  <si>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</si>
  <si>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</si>
  <si>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</si>
  <si>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</si>
  <si>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</si>
  <si>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</si>
  <si>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</si>
  <si>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</si>
  <si>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</si>
  <si>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</si>
  <si>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</si>
  <si>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</si>
  <si>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</si>
  <si>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</si>
  <si>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</si>
  <si>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</si>
  <si>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</si>
  <si>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</si>
  <si>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</si>
  <si>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</si>
  <si>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</si>
  <si>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</si>
  <si>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2016. évi előirányzat BEVÉTELEK</t>
  </si>
  <si>
    <t>Kamatbevételek és más nyereségjellegű bevételek</t>
  </si>
  <si>
    <t>Közhatalmi bevételek (4.1.+...+4.7.)</t>
  </si>
  <si>
    <t>Kamatbevételek és más nyereség jellegű bevételek</t>
  </si>
  <si>
    <t>F=(B-D-E)</t>
  </si>
  <si>
    <t>Kiemelt előirányzat, előirányzat megnevezése</t>
  </si>
  <si>
    <t>Sajószöged Község Önkormányzata adósságot keletkeztető ügyletekből és kezességvállalásokból fennálló kötelezettségei</t>
  </si>
  <si>
    <t>Sajószöged Község Önkormányzata saját bevételeinek részletezése az adósságot keletkeztető ügyletből származó tárgyévi fizetési kötelezettség megállapításához</t>
  </si>
  <si>
    <t>Vagyoni típusú adók</t>
  </si>
  <si>
    <t>Sajószögedi Polgármesteri Hivatal</t>
  </si>
  <si>
    <t>Sajószögedi Általános Művelődési Központ</t>
  </si>
  <si>
    <t>Építményadó és telekadó</t>
  </si>
  <si>
    <t xml:space="preserve"> ---------------------------------</t>
  </si>
  <si>
    <t>Térfigyelő kamerarendszer beüzemelése</t>
  </si>
  <si>
    <t>Szabadidőpark villamos hálózat fejlesztése</t>
  </si>
  <si>
    <t>2015-2015</t>
  </si>
  <si>
    <t>Művelődési Háznál elektromos csatlakozó szekrény kiép.</t>
  </si>
  <si>
    <t>2015-2015.</t>
  </si>
  <si>
    <t>Járdaprogram</t>
  </si>
  <si>
    <t>2014-2015</t>
  </si>
  <si>
    <t>Belterületi utak felújítása</t>
  </si>
  <si>
    <t>Iskolai tetőtéri ablakok cseréje</t>
  </si>
  <si>
    <t>Teraszkorlát felújítás (PH)</t>
  </si>
  <si>
    <t>Tűzlétra és kémény átépítés óvodaépület</t>
  </si>
  <si>
    <t>Művelődési Ház fűtéskorszerűsítés és kazáncsere</t>
  </si>
  <si>
    <t>2016-2016</t>
  </si>
  <si>
    <t>2016-2019</t>
  </si>
  <si>
    <t>Sajószöged Község Önkormányzata 2016. évi adósságot keletkeztető fejlesztési céljai</t>
  </si>
  <si>
    <t>Sajószöged Községi Önkormányzat és  önálló intézményei</t>
  </si>
  <si>
    <t>Sajószöged Községi Önkormányzat</t>
  </si>
  <si>
    <t>1.1</t>
  </si>
  <si>
    <t>Önkormányzati igazgatás-Polgármester</t>
  </si>
  <si>
    <t>fő</t>
  </si>
  <si>
    <t>1.2</t>
  </si>
  <si>
    <t>1.3</t>
  </si>
  <si>
    <t>Házi segítségnyújtás</t>
  </si>
  <si>
    <t>1.4</t>
  </si>
  <si>
    <t>Védőnői szolgálat</t>
  </si>
  <si>
    <t>Községgazdálkodás</t>
  </si>
  <si>
    <t>1.6</t>
  </si>
  <si>
    <t xml:space="preserve">Közfoglalkoztatottak </t>
  </si>
  <si>
    <t>Sajószöged Községi Önkormányzat összesen</t>
  </si>
  <si>
    <t>Polgármesteri Hivatal</t>
  </si>
  <si>
    <t xml:space="preserve">Ebből:    </t>
  </si>
  <si>
    <t>1 fő jegyző</t>
  </si>
  <si>
    <t>6 fő ügyintéző</t>
  </si>
  <si>
    <t>Polgármesteri Hivatal összesen</t>
  </si>
  <si>
    <t>Általános Művelődési Központ</t>
  </si>
  <si>
    <t>Napközi Otthonos Óvoda</t>
  </si>
  <si>
    <t>Ebből:</t>
  </si>
  <si>
    <t>2 fő óvodai nevelő munkát közvetlenül segítő</t>
  </si>
  <si>
    <t>4 fő óvodai konyha ellátása</t>
  </si>
  <si>
    <t>1 fő szakács</t>
  </si>
  <si>
    <t>1 fő élelmezésvezető</t>
  </si>
  <si>
    <t>2 fő konyhalány</t>
  </si>
  <si>
    <t>Művelődési Ház és Könyvtár</t>
  </si>
  <si>
    <t>1 fő könyvtáros</t>
  </si>
  <si>
    <t>1 fő takarító</t>
  </si>
  <si>
    <t>Sajószögedi Általános Művelődési Központ összesen</t>
  </si>
  <si>
    <t>Tervezett létszámkeret összesen</t>
  </si>
  <si>
    <t>Tervezett létszámkeret közfoglalkoztatottak nélkül</t>
  </si>
  <si>
    <t>2016. évi LÉTSZÁMKERETE</t>
  </si>
  <si>
    <t>Család- és gyermekjóléti szolgálat</t>
  </si>
  <si>
    <t>Választott tisztségviselők</t>
  </si>
  <si>
    <t>1 fő ÁMK igazgató/óvodavezető</t>
  </si>
  <si>
    <t>3 fő óvónő</t>
  </si>
  <si>
    <t>Sajószöged Községi Testedző Kör</t>
  </si>
  <si>
    <t>Sajószöged Polgárőr Egyesület</t>
  </si>
  <si>
    <t>Egyéb civil szerzvetetk</t>
  </si>
  <si>
    <t>Sajószöged Önkormányzat Községüzemeltetési Kft.</t>
  </si>
  <si>
    <t xml:space="preserve">működési </t>
  </si>
  <si>
    <t>felhalmozási</t>
  </si>
  <si>
    <t>intézményfinanszírozás</t>
  </si>
  <si>
    <t xml:space="preserve"> -------</t>
  </si>
  <si>
    <t>Bon Copy Kft. (fénymásoló karbantartás)</t>
  </si>
  <si>
    <t>2013</t>
  </si>
  <si>
    <t>Mithrandir Kft (informatikai karbantartás)</t>
  </si>
  <si>
    <t>2014</t>
  </si>
  <si>
    <t>Mi-Véd Kft. (távfelügyelet)</t>
  </si>
  <si>
    <t>2006</t>
  </si>
  <si>
    <t>Közvill Zrt. (közvilágítás korszerűsítéshez hzj)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</si>
</sst>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_-* #,##0.00\ _F_t_-;\-* #,##0.00\ _F_t_-;_-* &quot;-&quot;??\ _F_t_-;_-@_-"/>
    <numFmt numFmtId="166" formatCode="#,###"/>
    <numFmt numFmtId="168" formatCode="_-* #,##0\ _F_t_-;\-* #,##0\ _F_t_-;_-* &quot;-&quot;??\ _F_t_-;_-@_-"/>
    <numFmt numFmtId="174" formatCode="0&quot;.&quot;"/>
  </numFmts>
  <fonts count="52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b/>
      <i/>
      <sz val="16"/>
      <color indexed="8"/>
      <name val="Times New Roman"/>
      <family val="1"/>
      <charset val="238"/>
    </font>
    <font>
      <sz val="13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3"/>
      <name val="Times New Roman"/>
      <family val="1"/>
      <charset val="238"/>
    </font>
    <font>
      <b/>
      <i/>
      <sz val="13"/>
      <color indexed="8"/>
      <name val="Times New Roman"/>
      <family val="1"/>
      <charset val="238"/>
    </font>
    <font>
      <i/>
      <sz val="13"/>
      <color indexed="8"/>
      <name val="Times New Roman"/>
      <family val="1"/>
      <charset val="238"/>
    </font>
    <font>
      <b/>
      <sz val="14"/>
      <color rgb="FFFF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</cellStyleXfs>
  <cellXfs count="621">
    <xf numFmtId="0" fontId="0" fillId="0" borderId="0" xfId="0"/>
    <xf numFmtId="0" fontId="15" fillId="0" borderId="0" xfId="4" applyFont="1" applyFill="1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vertical="center" wrapText="1"/>
    </xf>
    <xf numFmtId="0" fontId="21" fillId="0" borderId="1" xfId="4" applyFont="1" applyFill="1" applyBorder="1" applyAlignment="1" applyProtection="1">
      <alignment horizontal="left" vertical="center" wrapText="1" indent="1"/>
    </xf>
    <xf numFmtId="0" fontId="21" fillId="0" borderId="2" xfId="4" applyFont="1" applyFill="1" applyBorder="1" applyAlignment="1" applyProtection="1">
      <alignment horizontal="left" vertical="center" wrapText="1" indent="1"/>
    </xf>
    <xf numFmtId="0" fontId="21" fillId="0" borderId="3" xfId="4" applyFont="1" applyFill="1" applyBorder="1" applyAlignment="1" applyProtection="1">
      <alignment horizontal="left" vertical="center" wrapText="1" indent="1"/>
    </xf>
    <xf numFmtId="0" fontId="21" fillId="0" borderId="4" xfId="4" applyFont="1" applyFill="1" applyBorder="1" applyAlignment="1" applyProtection="1">
      <alignment horizontal="left" vertical="center" wrapText="1" indent="1"/>
    </xf>
    <xf numFmtId="0" fontId="21" fillId="0" borderId="5" xfId="4" applyFont="1" applyFill="1" applyBorder="1" applyAlignment="1" applyProtection="1">
      <alignment horizontal="left" vertical="center" wrapText="1" indent="1"/>
    </xf>
    <xf numFmtId="0" fontId="21" fillId="0" borderId="6" xfId="4" applyFont="1" applyFill="1" applyBorder="1" applyAlignment="1" applyProtection="1">
      <alignment horizontal="left" vertical="center" wrapText="1" indent="1"/>
    </xf>
    <xf numFmtId="49" fontId="21" fillId="0" borderId="7" xfId="4" applyNumberFormat="1" applyFont="1" applyFill="1" applyBorder="1" applyAlignment="1" applyProtection="1">
      <alignment horizontal="left" vertical="center" wrapText="1" indent="1"/>
    </xf>
    <xf numFmtId="49" fontId="21" fillId="0" borderId="8" xfId="4" applyNumberFormat="1" applyFont="1" applyFill="1" applyBorder="1" applyAlignment="1" applyProtection="1">
      <alignment horizontal="left" vertical="center" wrapText="1" indent="1"/>
    </xf>
    <xf numFmtId="49" fontId="21" fillId="0" borderId="9" xfId="4" applyNumberFormat="1" applyFont="1" applyFill="1" applyBorder="1" applyAlignment="1" applyProtection="1">
      <alignment horizontal="left" vertical="center" wrapText="1" indent="1"/>
    </xf>
    <xf numFmtId="49" fontId="21" fillId="0" borderId="10" xfId="4" applyNumberFormat="1" applyFont="1" applyFill="1" applyBorder="1" applyAlignment="1" applyProtection="1">
      <alignment horizontal="left" vertical="center" wrapText="1" indent="1"/>
    </xf>
    <xf numFmtId="49" fontId="21" fillId="0" borderId="11" xfId="4" applyNumberFormat="1" applyFont="1" applyFill="1" applyBorder="1" applyAlignment="1" applyProtection="1">
      <alignment horizontal="left" vertical="center" wrapText="1" indent="1"/>
    </xf>
    <xf numFmtId="49" fontId="21" fillId="0" borderId="12" xfId="4" applyNumberFormat="1" applyFont="1" applyFill="1" applyBorder="1" applyAlignment="1" applyProtection="1">
      <alignment horizontal="left" vertical="center" wrapText="1" indent="1"/>
    </xf>
    <xf numFmtId="0" fontId="21" fillId="0" borderId="0" xfId="4" applyFont="1" applyFill="1" applyBorder="1" applyAlignment="1" applyProtection="1">
      <alignment horizontal="left" vertical="center" wrapText="1" indent="1"/>
    </xf>
    <xf numFmtId="0" fontId="19" fillId="0" borderId="13" xfId="4" applyFont="1" applyFill="1" applyBorder="1" applyAlignment="1" applyProtection="1">
      <alignment horizontal="left" vertical="center" wrapText="1" indent="1"/>
    </xf>
    <xf numFmtId="0" fontId="19" fillId="0" borderId="14" xfId="4" applyFont="1" applyFill="1" applyBorder="1" applyAlignment="1" applyProtection="1">
      <alignment horizontal="left" vertical="center" wrapText="1" indent="1"/>
    </xf>
    <xf numFmtId="0" fontId="19" fillId="0" borderId="15" xfId="4" applyFont="1" applyFill="1" applyBorder="1" applyAlignment="1" applyProtection="1">
      <alignment horizontal="left" vertical="center" wrapText="1" indent="1"/>
    </xf>
    <xf numFmtId="0" fontId="8" fillId="0" borderId="13" xfId="4" applyFont="1" applyFill="1" applyBorder="1" applyAlignment="1" applyProtection="1">
      <alignment horizontal="center" vertical="center" wrapText="1"/>
    </xf>
    <xf numFmtId="0" fontId="8" fillId="0" borderId="14" xfId="4" applyFont="1" applyFill="1" applyBorder="1" applyAlignment="1" applyProtection="1">
      <alignment horizontal="center" vertical="center" wrapText="1"/>
    </xf>
    <xf numFmtId="166" fontId="21" fillId="0" borderId="16" xfId="0" applyNumberFormat="1" applyFont="1" applyFill="1" applyBorder="1" applyAlignment="1" applyProtection="1">
      <alignment vertical="center" wrapText="1"/>
      <protection locked="0"/>
    </xf>
    <xf numFmtId="166" fontId="21" fillId="0" borderId="17" xfId="0" applyNumberFormat="1" applyFont="1" applyFill="1" applyBorder="1" applyAlignment="1" applyProtection="1">
      <alignment vertical="center" wrapText="1"/>
      <protection locked="0"/>
    </xf>
    <xf numFmtId="166" fontId="21" fillId="0" borderId="18" xfId="0" applyNumberFormat="1" applyFont="1" applyFill="1" applyBorder="1" applyAlignment="1" applyProtection="1">
      <alignment vertical="center" wrapText="1"/>
      <protection locked="0"/>
    </xf>
    <xf numFmtId="166" fontId="21" fillId="0" borderId="2" xfId="0" applyNumberFormat="1" applyFont="1" applyFill="1" applyBorder="1" applyAlignment="1" applyProtection="1">
      <alignment vertical="center" wrapText="1"/>
      <protection locked="0"/>
    </xf>
    <xf numFmtId="166" fontId="21" fillId="0" borderId="6" xfId="0" applyNumberFormat="1" applyFont="1" applyFill="1" applyBorder="1" applyAlignment="1" applyProtection="1">
      <alignment vertical="center" wrapText="1"/>
      <protection locked="0"/>
    </xf>
    <xf numFmtId="0" fontId="19" fillId="0" borderId="14" xfId="4" applyFont="1" applyFill="1" applyBorder="1" applyAlignment="1" applyProtection="1">
      <alignment vertical="center" wrapText="1"/>
    </xf>
    <xf numFmtId="0" fontId="19" fillId="0" borderId="19" xfId="4" applyFont="1" applyFill="1" applyBorder="1" applyAlignment="1" applyProtection="1">
      <alignment vertical="center" wrapText="1"/>
    </xf>
    <xf numFmtId="0" fontId="29" fillId="0" borderId="4" xfId="0" applyFont="1" applyBorder="1" applyAlignment="1" applyProtection="1">
      <alignment horizontal="left" vertical="center" indent="1"/>
      <protection locked="0"/>
    </xf>
    <xf numFmtId="3" fontId="29" fillId="0" borderId="20" xfId="0" applyNumberFormat="1" applyFont="1" applyBorder="1" applyAlignment="1" applyProtection="1">
      <alignment horizontal="right" vertical="center" indent="1"/>
      <protection locked="0"/>
    </xf>
    <xf numFmtId="0" fontId="29" fillId="0" borderId="2" xfId="0" applyFont="1" applyBorder="1" applyAlignment="1" applyProtection="1">
      <alignment horizontal="left" vertical="center" indent="1"/>
      <protection locked="0"/>
    </xf>
    <xf numFmtId="3" fontId="29" fillId="0" borderId="16" xfId="0" applyNumberFormat="1" applyFont="1" applyBorder="1" applyAlignment="1" applyProtection="1">
      <alignment horizontal="right" vertical="center" indent="1"/>
      <protection locked="0"/>
    </xf>
    <xf numFmtId="0" fontId="29" fillId="0" borderId="6" xfId="0" applyFont="1" applyBorder="1" applyAlignment="1" applyProtection="1">
      <alignment horizontal="left" vertical="center" indent="1"/>
      <protection locked="0"/>
    </xf>
    <xf numFmtId="0" fontId="19" fillId="0" borderId="13" xfId="4" applyFont="1" applyFill="1" applyBorder="1" applyAlignment="1" applyProtection="1">
      <alignment horizontal="center" vertical="center" wrapText="1"/>
    </xf>
    <xf numFmtId="0" fontId="19" fillId="0" borderId="14" xfId="4" applyFont="1" applyFill="1" applyBorder="1" applyAlignment="1" applyProtection="1">
      <alignment horizontal="center" vertical="center" wrapText="1"/>
    </xf>
    <xf numFmtId="0" fontId="19" fillId="0" borderId="21" xfId="4" applyFont="1" applyFill="1" applyBorder="1" applyAlignment="1" applyProtection="1">
      <alignment horizontal="center" vertical="center" wrapText="1"/>
    </xf>
    <xf numFmtId="0" fontId="8" fillId="0" borderId="14" xfId="5" applyFont="1" applyFill="1" applyBorder="1" applyAlignment="1" applyProtection="1">
      <alignment horizontal="left" vertical="center" indent="1"/>
    </xf>
    <xf numFmtId="0" fontId="12" fillId="0" borderId="0" xfId="4" applyFill="1"/>
    <xf numFmtId="0" fontId="8" fillId="0" borderId="21" xfId="4" applyFont="1" applyFill="1" applyBorder="1" applyAlignment="1" applyProtection="1">
      <alignment horizontal="center" vertical="center" wrapText="1"/>
    </xf>
    <xf numFmtId="0" fontId="21" fillId="0" borderId="0" xfId="4" applyFont="1" applyFill="1"/>
    <xf numFmtId="0" fontId="24" fillId="0" borderId="0" xfId="4" applyFont="1" applyFill="1"/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21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 applyProtection="1">
      <alignment vertical="center"/>
    </xf>
    <xf numFmtId="166" fontId="6" fillId="0" borderId="0" xfId="0" applyNumberFormat="1" applyFont="1" applyFill="1" applyAlignment="1" applyProtection="1">
      <alignment horizontal="right" wrapText="1"/>
    </xf>
    <xf numFmtId="166" fontId="8" fillId="0" borderId="21" xfId="0" applyNumberFormat="1" applyFont="1" applyFill="1" applyBorder="1" applyAlignment="1" applyProtection="1">
      <alignment horizontal="center" vertical="center" wrapText="1"/>
    </xf>
    <xf numFmtId="166" fontId="19" fillId="0" borderId="22" xfId="0" applyNumberFormat="1" applyFont="1" applyFill="1" applyBorder="1" applyAlignment="1" applyProtection="1">
      <alignment horizontal="center" vertical="center" wrapText="1"/>
    </xf>
    <xf numFmtId="166" fontId="19" fillId="0" borderId="23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21" fillId="0" borderId="16" xfId="0" applyNumberFormat="1" applyFont="1" applyFill="1" applyBorder="1" applyAlignment="1" applyProtection="1">
      <alignment vertical="center" wrapText="1"/>
    </xf>
    <xf numFmtId="166" fontId="21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18" xfId="0" applyNumberFormat="1" applyFont="1" applyFill="1" applyBorder="1" applyAlignment="1" applyProtection="1">
      <alignment vertical="center" wrapText="1"/>
    </xf>
    <xf numFmtId="166" fontId="19" fillId="0" borderId="14" xfId="0" applyNumberFormat="1" applyFont="1" applyFill="1" applyBorder="1" applyAlignment="1" applyProtection="1">
      <alignment vertical="center" wrapText="1"/>
    </xf>
    <xf numFmtId="166" fontId="19" fillId="0" borderId="21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18" fillId="0" borderId="16" xfId="0" applyNumberFormat="1" applyFont="1" applyFill="1" applyBorder="1" applyAlignment="1" applyProtection="1">
      <alignment vertical="center" wrapText="1"/>
    </xf>
    <xf numFmtId="166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6" xfId="0" applyNumberFormat="1" applyFont="1" applyFill="1" applyBorder="1" applyAlignment="1" applyProtection="1">
      <alignment vertical="center" wrapText="1"/>
      <protection locked="0"/>
    </xf>
    <xf numFmtId="166" fontId="18" fillId="0" borderId="18" xfId="0" applyNumberFormat="1" applyFont="1" applyFill="1" applyBorder="1" applyAlignment="1" applyProtection="1">
      <alignment vertical="center" wrapText="1"/>
    </xf>
    <xf numFmtId="166" fontId="8" fillId="0" borderId="21" xfId="0" applyNumberFormat="1" applyFont="1" applyFill="1" applyBorder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6" fontId="21" fillId="0" borderId="24" xfId="0" applyNumberFormat="1" applyFont="1" applyFill="1" applyBorder="1" applyAlignment="1" applyProtection="1">
      <alignment vertical="center" wrapText="1"/>
    </xf>
    <xf numFmtId="166" fontId="21" fillId="0" borderId="13" xfId="0" applyNumberFormat="1" applyFont="1" applyFill="1" applyBorder="1" applyAlignment="1" applyProtection="1">
      <alignment vertical="center" wrapText="1"/>
    </xf>
    <xf numFmtId="166" fontId="21" fillId="0" borderId="14" xfId="0" applyNumberFormat="1" applyFont="1" applyFill="1" applyBorder="1" applyAlignment="1" applyProtection="1">
      <alignment vertical="center" wrapText="1"/>
    </xf>
    <xf numFmtId="166" fontId="21" fillId="0" borderId="21" xfId="0" applyNumberFormat="1" applyFont="1" applyFill="1" applyBorder="1" applyAlignment="1" applyProtection="1">
      <alignment vertical="center" wrapText="1"/>
    </xf>
    <xf numFmtId="166" fontId="21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5" xfId="0" applyNumberFormat="1" applyFont="1" applyFill="1" applyBorder="1" applyAlignment="1" applyProtection="1">
      <alignment vertical="center" wrapText="1"/>
      <protection locked="0"/>
    </xf>
    <xf numFmtId="166" fontId="21" fillId="0" borderId="8" xfId="0" applyNumberFormat="1" applyFont="1" applyFill="1" applyBorder="1" applyAlignment="1" applyProtection="1">
      <alignment vertical="center" wrapText="1"/>
      <protection locked="0"/>
    </xf>
    <xf numFmtId="166" fontId="21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6" xfId="0" applyNumberFormat="1" applyFont="1" applyFill="1" applyBorder="1" applyAlignment="1" applyProtection="1">
      <alignment vertical="center" wrapText="1"/>
      <protection locked="0"/>
    </xf>
    <xf numFmtId="166" fontId="21" fillId="0" borderId="10" xfId="0" applyNumberFormat="1" applyFont="1" applyFill="1" applyBorder="1" applyAlignment="1" applyProtection="1">
      <alignment vertical="center" wrapText="1"/>
      <protection locked="0"/>
    </xf>
    <xf numFmtId="166" fontId="21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8" xfId="0" applyNumberFormat="1" applyFont="1" applyFill="1" applyBorder="1" applyAlignment="1" applyProtection="1">
      <alignment vertical="center" wrapText="1"/>
      <protection locked="0"/>
    </xf>
    <xf numFmtId="166" fontId="21" fillId="0" borderId="7" xfId="0" applyNumberFormat="1" applyFont="1" applyFill="1" applyBorder="1" applyAlignment="1" applyProtection="1">
      <alignment vertical="center" wrapText="1"/>
      <protection locked="0"/>
    </xf>
    <xf numFmtId="166" fontId="21" fillId="0" borderId="1" xfId="0" applyNumberFormat="1" applyFont="1" applyFill="1" applyBorder="1" applyAlignment="1" applyProtection="1">
      <alignment vertical="center" wrapText="1"/>
      <protection locked="0"/>
    </xf>
    <xf numFmtId="166" fontId="29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3" fontId="29" fillId="0" borderId="16" xfId="0" applyNumberFormat="1" applyFont="1" applyFill="1" applyBorder="1" applyAlignment="1" applyProtection="1">
      <alignment horizontal="right" vertical="center" indent="1"/>
      <protection locked="0"/>
    </xf>
    <xf numFmtId="3" fontId="29" fillId="0" borderId="18" xfId="0" applyNumberFormat="1" applyFont="1" applyFill="1" applyBorder="1" applyAlignment="1" applyProtection="1">
      <alignment horizontal="right" vertical="center" indent="1"/>
      <protection locked="0"/>
    </xf>
    <xf numFmtId="0" fontId="23" fillId="0" borderId="0" xfId="0" applyFont="1" applyFill="1"/>
    <xf numFmtId="3" fontId="29" fillId="0" borderId="4" xfId="0" applyNumberFormat="1" applyFont="1" applyFill="1" applyBorder="1" applyAlignment="1" applyProtection="1">
      <alignment vertical="center"/>
      <protection locked="0"/>
    </xf>
    <xf numFmtId="3" fontId="33" fillId="0" borderId="2" xfId="0" applyNumberFormat="1" applyFont="1" applyFill="1" applyBorder="1" applyAlignment="1" applyProtection="1">
      <alignment vertical="center"/>
      <protection locked="0"/>
    </xf>
    <xf numFmtId="3" fontId="29" fillId="0" borderId="2" xfId="0" applyNumberFormat="1" applyFont="1" applyFill="1" applyBorder="1" applyAlignment="1" applyProtection="1">
      <alignment vertical="center"/>
      <protection locked="0"/>
    </xf>
    <xf numFmtId="49" fontId="29" fillId="0" borderId="10" xfId="0" applyNumberFormat="1" applyFont="1" applyFill="1" applyBorder="1" applyAlignment="1" applyProtection="1">
      <alignment vertical="center"/>
      <protection locked="0"/>
    </xf>
    <xf numFmtId="3" fontId="29" fillId="0" borderId="6" xfId="0" applyNumberFormat="1" applyFont="1" applyFill="1" applyBorder="1" applyAlignment="1" applyProtection="1">
      <alignment vertical="center"/>
      <protection locked="0"/>
    </xf>
    <xf numFmtId="49" fontId="29" fillId="0" borderId="8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0" fillId="0" borderId="15" xfId="5" applyFont="1" applyFill="1" applyBorder="1" applyAlignment="1" applyProtection="1">
      <alignment horizontal="center" vertical="center" wrapText="1"/>
    </xf>
    <xf numFmtId="0" fontId="30" fillId="0" borderId="19" xfId="5" applyFont="1" applyFill="1" applyBorder="1" applyAlignment="1" applyProtection="1">
      <alignment horizontal="center" vertical="center"/>
    </xf>
    <xf numFmtId="0" fontId="30" fillId="0" borderId="31" xfId="5" applyFont="1" applyFill="1" applyBorder="1" applyAlignment="1" applyProtection="1">
      <alignment horizontal="center" vertical="center"/>
    </xf>
    <xf numFmtId="0" fontId="12" fillId="0" borderId="0" xfId="5" applyFill="1" applyProtection="1"/>
    <xf numFmtId="0" fontId="21" fillId="0" borderId="13" xfId="5" applyFont="1" applyFill="1" applyBorder="1" applyAlignment="1" applyProtection="1">
      <alignment horizontal="left" vertical="center" indent="1"/>
    </xf>
    <xf numFmtId="0" fontId="12" fillId="0" borderId="0" xfId="5" applyFill="1" applyAlignment="1" applyProtection="1">
      <alignment vertical="center"/>
    </xf>
    <xf numFmtId="0" fontId="21" fillId="0" borderId="7" xfId="5" applyFont="1" applyFill="1" applyBorder="1" applyAlignment="1" applyProtection="1">
      <alignment horizontal="left" vertical="center" indent="1"/>
    </xf>
    <xf numFmtId="166" fontId="21" fillId="0" borderId="1" xfId="5" applyNumberFormat="1" applyFont="1" applyFill="1" applyBorder="1" applyAlignment="1" applyProtection="1">
      <alignment vertical="center"/>
      <protection locked="0"/>
    </xf>
    <xf numFmtId="166" fontId="21" fillId="0" borderId="17" xfId="5" applyNumberFormat="1" applyFont="1" applyFill="1" applyBorder="1" applyAlignment="1" applyProtection="1">
      <alignment vertical="center"/>
    </xf>
    <xf numFmtId="0" fontId="21" fillId="0" borderId="8" xfId="5" applyFont="1" applyFill="1" applyBorder="1" applyAlignment="1" applyProtection="1">
      <alignment horizontal="left" vertical="center" indent="1"/>
    </xf>
    <xf numFmtId="166" fontId="21" fillId="0" borderId="2" xfId="5" applyNumberFormat="1" applyFont="1" applyFill="1" applyBorder="1" applyAlignment="1" applyProtection="1">
      <alignment vertical="center"/>
      <protection locked="0"/>
    </xf>
    <xf numFmtId="166" fontId="21" fillId="0" borderId="16" xfId="5" applyNumberFormat="1" applyFont="1" applyFill="1" applyBorder="1" applyAlignment="1" applyProtection="1">
      <alignment vertical="center"/>
    </xf>
    <xf numFmtId="0" fontId="12" fillId="0" borderId="0" xfId="5" applyFill="1" applyAlignment="1" applyProtection="1">
      <alignment vertical="center"/>
      <protection locked="0"/>
    </xf>
    <xf numFmtId="166" fontId="21" fillId="0" borderId="3" xfId="5" applyNumberFormat="1" applyFont="1" applyFill="1" applyBorder="1" applyAlignment="1" applyProtection="1">
      <alignment vertical="center"/>
      <protection locked="0"/>
    </xf>
    <xf numFmtId="166" fontId="21" fillId="0" borderId="29" xfId="5" applyNumberFormat="1" applyFont="1" applyFill="1" applyBorder="1" applyAlignment="1" applyProtection="1">
      <alignment vertical="center"/>
    </xf>
    <xf numFmtId="166" fontId="19" fillId="0" borderId="14" xfId="5" applyNumberFormat="1" applyFont="1" applyFill="1" applyBorder="1" applyAlignment="1" applyProtection="1">
      <alignment vertical="center"/>
    </xf>
    <xf numFmtId="166" fontId="19" fillId="0" borderId="21" xfId="5" applyNumberFormat="1" applyFont="1" applyFill="1" applyBorder="1" applyAlignment="1" applyProtection="1">
      <alignment vertical="center"/>
    </xf>
    <xf numFmtId="0" fontId="21" fillId="0" borderId="9" xfId="5" applyFont="1" applyFill="1" applyBorder="1" applyAlignment="1" applyProtection="1">
      <alignment horizontal="left" vertical="center" indent="1"/>
    </xf>
    <xf numFmtId="0" fontId="19" fillId="0" borderId="13" xfId="5" applyFont="1" applyFill="1" applyBorder="1" applyAlignment="1" applyProtection="1">
      <alignment horizontal="left" vertical="center" indent="1"/>
    </xf>
    <xf numFmtId="166" fontId="19" fillId="0" borderId="14" xfId="5" applyNumberFormat="1" applyFont="1" applyFill="1" applyBorder="1" applyProtection="1"/>
    <xf numFmtId="166" fontId="19" fillId="0" borderId="21" xfId="5" applyNumberFormat="1" applyFont="1" applyFill="1" applyBorder="1" applyProtection="1"/>
    <xf numFmtId="0" fontId="12" fillId="0" borderId="0" xfId="5" applyFill="1" applyProtection="1">
      <protection locked="0"/>
    </xf>
    <xf numFmtId="0" fontId="15" fillId="0" borderId="0" xfId="5" applyFont="1" applyFill="1" applyProtection="1"/>
    <xf numFmtId="0" fontId="34" fillId="0" borderId="0" xfId="5" applyFont="1" applyFill="1" applyProtection="1">
      <protection locked="0"/>
    </xf>
    <xf numFmtId="0" fontId="23" fillId="0" borderId="0" xfId="5" applyFont="1" applyFill="1" applyProtection="1">
      <protection locked="0"/>
    </xf>
    <xf numFmtId="166" fontId="19" fillId="2" borderId="14" xfId="0" applyNumberFormat="1" applyFont="1" applyFill="1" applyBorder="1" applyAlignment="1" applyProtection="1">
      <alignment vertical="center" wrapText="1"/>
    </xf>
    <xf numFmtId="166" fontId="8" fillId="2" borderId="14" xfId="0" applyNumberFormat="1" applyFont="1" applyFill="1" applyBorder="1" applyAlignment="1" applyProtection="1">
      <alignment vertical="center" wrapText="1"/>
    </xf>
    <xf numFmtId="166" fontId="15" fillId="2" borderId="32" xfId="0" applyNumberFormat="1" applyFont="1" applyFill="1" applyBorder="1" applyAlignment="1" applyProtection="1">
      <alignment horizontal="left" vertical="center" wrapText="1" indent="2"/>
    </xf>
    <xf numFmtId="3" fontId="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8" fillId="0" borderId="14" xfId="4" applyFont="1" applyFill="1" applyBorder="1" applyAlignment="1" applyProtection="1">
      <alignment horizontal="left" vertical="center" wrapText="1" indent="1"/>
    </xf>
    <xf numFmtId="0" fontId="23" fillId="0" borderId="0" xfId="4" applyFont="1" applyFill="1"/>
    <xf numFmtId="166" fontId="28" fillId="0" borderId="13" xfId="0" applyNumberFormat="1" applyFont="1" applyFill="1" applyBorder="1" applyAlignment="1" applyProtection="1">
      <alignment horizontal="left" vertical="center" wrapText="1" indent="1"/>
    </xf>
    <xf numFmtId="0" fontId="36" fillId="0" borderId="0" xfId="0" applyFont="1"/>
    <xf numFmtId="0" fontId="37" fillId="0" borderId="0" xfId="0" applyFont="1"/>
    <xf numFmtId="0" fontId="37" fillId="0" borderId="0" xfId="0" applyFont="1" applyAlignment="1">
      <alignment horizontal="right" indent="1"/>
    </xf>
    <xf numFmtId="0" fontId="24" fillId="0" borderId="0" xfId="0" applyFont="1" applyAlignment="1">
      <alignment horizontal="center"/>
    </xf>
    <xf numFmtId="0" fontId="28" fillId="0" borderId="14" xfId="4" applyFont="1" applyFill="1" applyBorder="1" applyAlignment="1" applyProtection="1">
      <alignment horizontal="left" vertical="center" wrapText="1"/>
    </xf>
    <xf numFmtId="0" fontId="37" fillId="0" borderId="0" xfId="0" applyFont="1" applyFill="1"/>
    <xf numFmtId="3" fontId="37" fillId="0" borderId="0" xfId="0" applyNumberFormat="1" applyFont="1" applyFill="1" applyAlignment="1">
      <alignment horizontal="right" indent="1"/>
    </xf>
    <xf numFmtId="3" fontId="30" fillId="0" borderId="0" xfId="0" applyNumberFormat="1" applyFont="1" applyFill="1" applyAlignment="1">
      <alignment horizontal="right" indent="1"/>
    </xf>
    <xf numFmtId="0" fontId="37" fillId="0" borderId="0" xfId="0" applyFont="1" applyFill="1" applyAlignment="1">
      <alignment horizontal="right" indent="1"/>
    </xf>
    <xf numFmtId="0" fontId="6" fillId="0" borderId="33" xfId="0" applyFont="1" applyFill="1" applyBorder="1" applyAlignment="1" applyProtection="1">
      <alignment horizontal="right"/>
    </xf>
    <xf numFmtId="166" fontId="35" fillId="0" borderId="33" xfId="4" applyNumberFormat="1" applyFont="1" applyFill="1" applyBorder="1" applyAlignment="1" applyProtection="1">
      <alignment horizontal="left" vertical="center"/>
    </xf>
    <xf numFmtId="0" fontId="29" fillId="0" borderId="23" xfId="4" applyFont="1" applyFill="1" applyBorder="1" applyAlignment="1" applyProtection="1">
      <alignment horizontal="left" vertical="center" wrapText="1" indent="1"/>
    </xf>
    <xf numFmtId="0" fontId="21" fillId="0" borderId="2" xfId="4" applyFont="1" applyFill="1" applyBorder="1" applyAlignment="1" applyProtection="1">
      <alignment horizontal="left" indent="6"/>
    </xf>
    <xf numFmtId="0" fontId="21" fillId="0" borderId="2" xfId="4" applyFont="1" applyFill="1" applyBorder="1" applyAlignment="1" applyProtection="1">
      <alignment horizontal="left" vertical="center" wrapText="1" indent="6"/>
    </xf>
    <xf numFmtId="0" fontId="21" fillId="0" borderId="6" xfId="4" applyFont="1" applyFill="1" applyBorder="1" applyAlignment="1" applyProtection="1">
      <alignment horizontal="left" vertical="center" wrapText="1" indent="6"/>
    </xf>
    <xf numFmtId="0" fontId="21" fillId="0" borderId="34" xfId="4" applyFont="1" applyFill="1" applyBorder="1" applyAlignment="1" applyProtection="1">
      <alignment horizontal="left" vertical="center" wrapText="1" indent="6"/>
    </xf>
    <xf numFmtId="0" fontId="40" fillId="0" borderId="0" xfId="0" applyFont="1" applyFill="1"/>
    <xf numFmtId="0" fontId="41" fillId="0" borderId="0" xfId="0" applyFont="1"/>
    <xf numFmtId="0" fontId="15" fillId="0" borderId="0" xfId="4" applyFont="1" applyFill="1" applyBorder="1"/>
    <xf numFmtId="0" fontId="2" fillId="0" borderId="0" xfId="4" applyFont="1" applyFill="1"/>
    <xf numFmtId="166" fontId="5" fillId="0" borderId="0" xfId="4" applyNumberFormat="1" applyFont="1" applyFill="1" applyBorder="1" applyAlignment="1" applyProtection="1">
      <alignment horizontal="centerContinuous" vertical="center"/>
    </xf>
    <xf numFmtId="0" fontId="15" fillId="0" borderId="8" xfId="4" applyFont="1" applyFill="1" applyBorder="1" applyAlignment="1">
      <alignment horizontal="center" vertical="center"/>
    </xf>
    <xf numFmtId="0" fontId="15" fillId="0" borderId="9" xfId="4" applyFont="1" applyFill="1" applyBorder="1" applyAlignment="1">
      <alignment horizontal="center" vertical="center"/>
    </xf>
    <xf numFmtId="0" fontId="15" fillId="0" borderId="13" xfId="4" applyFont="1" applyFill="1" applyBorder="1" applyAlignment="1">
      <alignment horizontal="center" vertical="center"/>
    </xf>
    <xf numFmtId="0" fontId="15" fillId="0" borderId="14" xfId="4" applyFont="1" applyFill="1" applyBorder="1" applyAlignment="1">
      <alignment horizontal="center" vertical="center"/>
    </xf>
    <xf numFmtId="0" fontId="15" fillId="0" borderId="21" xfId="4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4" applyFont="1" applyFill="1" applyBorder="1" applyAlignment="1">
      <alignment horizontal="center" vertical="center"/>
    </xf>
    <xf numFmtId="0" fontId="31" fillId="0" borderId="14" xfId="4" applyFont="1" applyFill="1" applyBorder="1"/>
    <xf numFmtId="168" fontId="15" fillId="0" borderId="29" xfId="1" applyNumberFormat="1" applyFont="1" applyFill="1" applyBorder="1"/>
    <xf numFmtId="168" fontId="15" fillId="0" borderId="16" xfId="1" applyNumberFormat="1" applyFont="1" applyFill="1" applyBorder="1"/>
    <xf numFmtId="0" fontId="22" fillId="0" borderId="0" xfId="0" applyFont="1" applyFill="1" applyBorder="1" applyAlignment="1" applyProtection="1">
      <alignment horizontal="right"/>
    </xf>
    <xf numFmtId="0" fontId="8" fillId="0" borderId="35" xfId="4" applyFont="1" applyFill="1" applyBorder="1" applyAlignment="1" applyProtection="1">
      <alignment horizontal="center" vertical="center" wrapText="1"/>
    </xf>
    <xf numFmtId="0" fontId="15" fillId="0" borderId="3" xfId="4" applyFont="1" applyFill="1" applyBorder="1" applyProtection="1">
      <protection locked="0"/>
    </xf>
    <xf numFmtId="168" fontId="15" fillId="0" borderId="3" xfId="1" applyNumberFormat="1" applyFont="1" applyFill="1" applyBorder="1" applyProtection="1">
      <protection locked="0"/>
    </xf>
    <xf numFmtId="0" fontId="15" fillId="0" borderId="2" xfId="4" applyFont="1" applyFill="1" applyBorder="1" applyProtection="1">
      <protection locked="0"/>
    </xf>
    <xf numFmtId="168" fontId="15" fillId="0" borderId="2" xfId="1" applyNumberFormat="1" applyFont="1" applyFill="1" applyBorder="1" applyProtection="1">
      <protection locked="0"/>
    </xf>
    <xf numFmtId="0" fontId="15" fillId="0" borderId="6" xfId="4" applyFont="1" applyFill="1" applyBorder="1" applyProtection="1">
      <protection locked="0"/>
    </xf>
    <xf numFmtId="168" fontId="15" fillId="0" borderId="6" xfId="1" applyNumberFormat="1" applyFont="1" applyFill="1" applyBorder="1" applyProtection="1">
      <protection locked="0"/>
    </xf>
    <xf numFmtId="0" fontId="28" fillId="0" borderId="11" xfId="4" applyFont="1" applyFill="1" applyBorder="1" applyAlignment="1" applyProtection="1">
      <alignment horizontal="center" vertical="center" wrapText="1"/>
    </xf>
    <xf numFmtId="0" fontId="28" fillId="0" borderId="4" xfId="4" applyFont="1" applyFill="1" applyBorder="1" applyAlignment="1" applyProtection="1">
      <alignment horizontal="center" vertical="center" wrapText="1"/>
    </xf>
    <xf numFmtId="0" fontId="28" fillId="0" borderId="20" xfId="4" applyFont="1" applyFill="1" applyBorder="1" applyAlignment="1" applyProtection="1">
      <alignment horizontal="center" vertical="center" wrapText="1"/>
    </xf>
    <xf numFmtId="0" fontId="29" fillId="0" borderId="13" xfId="4" applyFont="1" applyFill="1" applyBorder="1" applyAlignment="1" applyProtection="1">
      <alignment horizontal="center" vertical="center"/>
    </xf>
    <xf numFmtId="0" fontId="29" fillId="0" borderId="11" xfId="4" applyFont="1" applyFill="1" applyBorder="1" applyAlignment="1" applyProtection="1">
      <alignment horizontal="center" vertical="center"/>
    </xf>
    <xf numFmtId="0" fontId="29" fillId="0" borderId="8" xfId="4" applyFont="1" applyFill="1" applyBorder="1" applyAlignment="1" applyProtection="1">
      <alignment horizontal="center" vertical="center"/>
    </xf>
    <xf numFmtId="0" fontId="29" fillId="0" borderId="10" xfId="4" applyFont="1" applyFill="1" applyBorder="1" applyAlignment="1" applyProtection="1">
      <alignment horizontal="center" vertical="center"/>
    </xf>
    <xf numFmtId="168" fontId="28" fillId="0" borderId="21" xfId="1" applyNumberFormat="1" applyFont="1" applyFill="1" applyBorder="1" applyProtection="1"/>
    <xf numFmtId="168" fontId="29" fillId="0" borderId="20" xfId="1" applyNumberFormat="1" applyFont="1" applyFill="1" applyBorder="1" applyProtection="1">
      <protection locked="0"/>
    </xf>
    <xf numFmtId="168" fontId="29" fillId="0" borderId="16" xfId="1" applyNumberFormat="1" applyFont="1" applyFill="1" applyBorder="1" applyProtection="1">
      <protection locked="0"/>
    </xf>
    <xf numFmtId="168" fontId="29" fillId="0" borderId="18" xfId="1" applyNumberFormat="1" applyFont="1" applyFill="1" applyBorder="1" applyProtection="1">
      <protection locked="0"/>
    </xf>
    <xf numFmtId="0" fontId="29" fillId="0" borderId="4" xfId="4" applyFont="1" applyFill="1" applyBorder="1" applyProtection="1">
      <protection locked="0"/>
    </xf>
    <xf numFmtId="0" fontId="29" fillId="0" borderId="2" xfId="4" applyFont="1" applyFill="1" applyBorder="1" applyProtection="1">
      <protection locked="0"/>
    </xf>
    <xf numFmtId="0" fontId="29" fillId="0" borderId="6" xfId="4" applyFont="1" applyFill="1" applyBorder="1" applyProtection="1">
      <protection locked="0"/>
    </xf>
    <xf numFmtId="166" fontId="0" fillId="0" borderId="0" xfId="0" applyNumberFormat="1" applyFill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center" vertical="center" wrapText="1"/>
    </xf>
    <xf numFmtId="166" fontId="8" fillId="0" borderId="14" xfId="0" applyNumberFormat="1" applyFont="1" applyFill="1" applyBorder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left" vertical="center" wrapText="1"/>
    </xf>
    <xf numFmtId="166" fontId="8" fillId="0" borderId="14" xfId="0" applyNumberFormat="1" applyFont="1" applyFill="1" applyBorder="1" applyAlignment="1" applyProtection="1">
      <alignment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14" xfId="0" applyFont="1" applyFill="1" applyBorder="1" applyAlignment="1" applyProtection="1">
      <alignment horizontal="center" vertical="center" wrapText="1"/>
    </xf>
    <xf numFmtId="0" fontId="19" fillId="0" borderId="21" xfId="0" applyFont="1" applyFill="1" applyBorder="1" applyAlignment="1" applyProtection="1">
      <alignment horizontal="center" vertical="center" wrapText="1"/>
    </xf>
    <xf numFmtId="0" fontId="28" fillId="0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9" fillId="0" borderId="11" xfId="0" applyFont="1" applyBorder="1" applyAlignment="1" applyProtection="1">
      <alignment horizontal="right" vertical="center" indent="1"/>
    </xf>
    <xf numFmtId="0" fontId="29" fillId="0" borderId="8" xfId="0" applyFont="1" applyBorder="1" applyAlignment="1" applyProtection="1">
      <alignment horizontal="right" vertical="center" indent="1"/>
    </xf>
    <xf numFmtId="0" fontId="29" fillId="0" borderId="10" xfId="0" applyFont="1" applyBorder="1" applyAlignment="1" applyProtection="1">
      <alignment horizontal="right" vertical="center" indent="1"/>
    </xf>
    <xf numFmtId="166" fontId="15" fillId="3" borderId="24" xfId="0" applyNumberFormat="1" applyFont="1" applyFill="1" applyBorder="1" applyAlignment="1" applyProtection="1">
      <alignment horizontal="left" vertical="center" wrapText="1" indent="2"/>
    </xf>
    <xf numFmtId="3" fontId="31" fillId="0" borderId="21" xfId="0" applyNumberFormat="1" applyFont="1" applyFill="1" applyBorder="1" applyAlignment="1" applyProtection="1">
      <alignment horizontal="right" vertical="center" indent="1"/>
    </xf>
    <xf numFmtId="0" fontId="0" fillId="0" borderId="0" xfId="0" applyFill="1" applyProtection="1"/>
    <xf numFmtId="0" fontId="23" fillId="0" borderId="0" xfId="0" applyFont="1" applyFill="1" applyProtection="1"/>
    <xf numFmtId="0" fontId="30" fillId="0" borderId="15" xfId="0" applyFont="1" applyFill="1" applyBorder="1" applyAlignment="1" applyProtection="1">
      <alignment vertical="center"/>
    </xf>
    <xf numFmtId="0" fontId="30" fillId="0" borderId="19" xfId="0" applyFont="1" applyFill="1" applyBorder="1" applyAlignment="1" applyProtection="1">
      <alignment horizontal="center" vertical="center"/>
    </xf>
    <xf numFmtId="0" fontId="30" fillId="0" borderId="31" xfId="0" applyFont="1" applyFill="1" applyBorder="1" applyAlignment="1" applyProtection="1">
      <alignment horizontal="center" vertical="center"/>
    </xf>
    <xf numFmtId="49" fontId="29" fillId="0" borderId="11" xfId="0" applyNumberFormat="1" applyFont="1" applyFill="1" applyBorder="1" applyAlignment="1" applyProtection="1">
      <alignment vertical="center"/>
    </xf>
    <xf numFmtId="3" fontId="29" fillId="0" borderId="20" xfId="0" applyNumberFormat="1" applyFont="1" applyFill="1" applyBorder="1" applyAlignment="1" applyProtection="1">
      <alignment vertical="center"/>
    </xf>
    <xf numFmtId="49" fontId="33" fillId="0" borderId="8" xfId="0" quotePrefix="1" applyNumberFormat="1" applyFont="1" applyFill="1" applyBorder="1" applyAlignment="1" applyProtection="1">
      <alignment horizontal="left" vertical="center" indent="1"/>
    </xf>
    <xf numFmtId="3" fontId="33" fillId="0" borderId="16" xfId="0" applyNumberFormat="1" applyFont="1" applyFill="1" applyBorder="1" applyAlignment="1" applyProtection="1">
      <alignment vertical="center"/>
    </xf>
    <xf numFmtId="49" fontId="29" fillId="0" borderId="8" xfId="0" applyNumberFormat="1" applyFont="1" applyFill="1" applyBorder="1" applyAlignment="1" applyProtection="1">
      <alignment vertical="center"/>
    </xf>
    <xf numFmtId="3" fontId="29" fillId="0" borderId="16" xfId="0" applyNumberFormat="1" applyFont="1" applyFill="1" applyBorder="1" applyAlignment="1" applyProtection="1">
      <alignment vertical="center"/>
    </xf>
    <xf numFmtId="49" fontId="30" fillId="0" borderId="13" xfId="0" applyNumberFormat="1" applyFont="1" applyFill="1" applyBorder="1" applyAlignment="1" applyProtection="1">
      <alignment vertical="center"/>
    </xf>
    <xf numFmtId="3" fontId="29" fillId="0" borderId="14" xfId="0" applyNumberFormat="1" applyFont="1" applyFill="1" applyBorder="1" applyAlignment="1" applyProtection="1">
      <alignment vertical="center"/>
    </xf>
    <xf numFmtId="3" fontId="29" fillId="0" borderId="21" xfId="0" applyNumberFormat="1" applyFont="1" applyFill="1" applyBorder="1" applyAlignment="1" applyProtection="1">
      <alignment vertical="center"/>
    </xf>
    <xf numFmtId="49" fontId="29" fillId="0" borderId="8" xfId="0" applyNumberFormat="1" applyFont="1" applyFill="1" applyBorder="1" applyAlignment="1" applyProtection="1">
      <alignment horizontal="left" vertical="center"/>
    </xf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8" fillId="0" borderId="0" xfId="0" applyNumberFormat="1" applyFont="1" applyFill="1" applyAlignment="1" applyProtection="1">
      <alignment vertical="center" wrapText="1"/>
    </xf>
    <xf numFmtId="0" fontId="8" fillId="0" borderId="36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9" xfId="0" applyFont="1" applyFill="1" applyBorder="1" applyAlignment="1" applyProtection="1">
      <alignment horizontal="center" vertical="center" wrapText="1"/>
    </xf>
    <xf numFmtId="0" fontId="8" fillId="0" borderId="31" xfId="0" applyFont="1" applyFill="1" applyBorder="1" applyAlignment="1" applyProtection="1">
      <alignment horizontal="center" vertical="center" wrapText="1"/>
    </xf>
    <xf numFmtId="0" fontId="8" fillId="0" borderId="37" xfId="0" applyFont="1" applyFill="1" applyBorder="1" applyAlignment="1" applyProtection="1">
      <alignment horizontal="center" vertical="center" wrapText="1"/>
    </xf>
    <xf numFmtId="0" fontId="8" fillId="0" borderId="38" xfId="0" applyFont="1" applyFill="1" applyBorder="1" applyAlignment="1" applyProtection="1">
      <alignment horizontal="center" vertical="center" wrapText="1"/>
    </xf>
    <xf numFmtId="166" fontId="8" fillId="0" borderId="39" xfId="0" applyNumberFormat="1" applyFont="1" applyFill="1" applyBorder="1" applyAlignment="1" applyProtection="1">
      <alignment horizontal="center" vertical="center" wrapText="1"/>
    </xf>
    <xf numFmtId="0" fontId="28" fillId="0" borderId="14" xfId="0" applyFont="1" applyFill="1" applyBorder="1" applyAlignment="1" applyProtection="1">
      <alignment horizontal="left" vertical="center" wrapText="1" indent="1"/>
    </xf>
    <xf numFmtId="0" fontId="27" fillId="0" borderId="13" xfId="0" applyFont="1" applyBorder="1" applyAlignment="1" applyProtection="1">
      <alignment horizontal="center" vertical="center" wrapText="1"/>
    </xf>
    <xf numFmtId="0" fontId="38" fillId="0" borderId="40" xfId="0" applyFont="1" applyBorder="1" applyAlignment="1" applyProtection="1">
      <alignment horizontal="left" wrapText="1" indent="1"/>
    </xf>
    <xf numFmtId="0" fontId="21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1" fillId="0" borderId="0" xfId="0" applyFont="1" applyFill="1" applyAlignment="1" applyProtection="1">
      <alignment horizontal="left" vertical="center" wrapText="1"/>
    </xf>
    <xf numFmtId="0" fontId="21" fillId="0" borderId="0" xfId="0" applyFont="1" applyFill="1" applyAlignment="1" applyProtection="1">
      <alignment vertical="center" wrapText="1"/>
    </xf>
    <xf numFmtId="0" fontId="19" fillId="0" borderId="41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40" xfId="0" applyFont="1" applyFill="1" applyBorder="1" applyAlignment="1" applyProtection="1">
      <alignment vertical="center" wrapText="1"/>
    </xf>
    <xf numFmtId="0" fontId="39" fillId="0" borderId="0" xfId="0" applyFont="1" applyAlignment="1" applyProtection="1">
      <alignment horizontal="right" vertical="top"/>
      <protection locked="0"/>
    </xf>
    <xf numFmtId="16" fontId="0" fillId="0" borderId="0" xfId="0" applyNumberFormat="1" applyFill="1" applyAlignment="1">
      <alignment vertical="center" wrapText="1"/>
    </xf>
    <xf numFmtId="166" fontId="19" fillId="0" borderId="35" xfId="4" applyNumberFormat="1" applyFont="1" applyFill="1" applyBorder="1" applyAlignment="1" applyProtection="1">
      <alignment horizontal="right" vertical="center" wrapText="1" indent="1"/>
    </xf>
    <xf numFmtId="166" fontId="21" fillId="0" borderId="43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9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43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9" xfId="4" applyNumberFormat="1" applyFont="1" applyFill="1" applyBorder="1" applyAlignment="1" applyProtection="1">
      <alignment horizontal="right" vertical="center" wrapText="1" indent="1"/>
      <protection locked="0"/>
    </xf>
    <xf numFmtId="166" fontId="8" fillId="0" borderId="45" xfId="0" applyNumberFormat="1" applyFont="1" applyFill="1" applyBorder="1" applyAlignment="1" applyProtection="1">
      <alignment horizontal="center" vertical="center"/>
    </xf>
    <xf numFmtId="166" fontId="8" fillId="0" borderId="30" xfId="0" applyNumberFormat="1" applyFont="1" applyFill="1" applyBorder="1" applyAlignment="1" applyProtection="1">
      <alignment horizontal="center" vertical="center" wrapText="1"/>
    </xf>
    <xf numFmtId="166" fontId="19" fillId="0" borderId="41" xfId="0" applyNumberFormat="1" applyFont="1" applyFill="1" applyBorder="1" applyAlignment="1" applyProtection="1">
      <alignment horizontal="center" vertical="center" wrapText="1"/>
    </xf>
    <xf numFmtId="166" fontId="19" fillId="0" borderId="24" xfId="0" applyNumberFormat="1" applyFont="1" applyFill="1" applyBorder="1" applyAlignment="1" applyProtection="1">
      <alignment horizontal="center" vertical="center" wrapText="1"/>
    </xf>
    <xf numFmtId="166" fontId="19" fillId="0" borderId="32" xfId="0" applyNumberFormat="1" applyFont="1" applyFill="1" applyBorder="1" applyAlignment="1" applyProtection="1">
      <alignment horizontal="center" vertical="center" wrapText="1"/>
    </xf>
    <xf numFmtId="166" fontId="19" fillId="0" borderId="21" xfId="0" applyNumberFormat="1" applyFont="1" applyFill="1" applyBorder="1" applyAlignment="1" applyProtection="1">
      <alignment horizontal="center" vertical="center" wrapText="1"/>
    </xf>
    <xf numFmtId="166" fontId="19" fillId="0" borderId="28" xfId="0" applyNumberFormat="1" applyFont="1" applyFill="1" applyBorder="1" applyAlignment="1" applyProtection="1">
      <alignment horizontal="center" vertical="center" wrapText="1"/>
    </xf>
    <xf numFmtId="166" fontId="19" fillId="0" borderId="13" xfId="0" applyNumberFormat="1" applyFont="1" applyFill="1" applyBorder="1" applyAlignment="1" applyProtection="1">
      <alignment horizontal="center" vertical="center" wrapText="1"/>
    </xf>
    <xf numFmtId="166" fontId="19" fillId="0" borderId="24" xfId="0" applyNumberFormat="1" applyFont="1" applyFill="1" applyBorder="1" applyAlignment="1" applyProtection="1">
      <alignment horizontal="left" vertical="center" wrapText="1" indent="1"/>
    </xf>
    <xf numFmtId="166" fontId="19" fillId="0" borderId="8" xfId="0" applyNumberFormat="1" applyFont="1" applyFill="1" applyBorder="1" applyAlignment="1" applyProtection="1">
      <alignment horizontal="center" vertical="center" wrapText="1"/>
    </xf>
    <xf numFmtId="166" fontId="21" fillId="0" borderId="25" xfId="0" applyNumberFormat="1" applyFont="1" applyFill="1" applyBorder="1" applyAlignment="1" applyProtection="1">
      <alignment vertical="center" wrapText="1"/>
    </xf>
    <xf numFmtId="166" fontId="19" fillId="0" borderId="10" xfId="0" applyNumberFormat="1" applyFont="1" applyFill="1" applyBorder="1" applyAlignment="1" applyProtection="1">
      <alignment horizontal="center" vertical="center" wrapText="1"/>
    </xf>
    <xf numFmtId="166" fontId="21" fillId="0" borderId="26" xfId="0" applyNumberFormat="1" applyFont="1" applyFill="1" applyBorder="1" applyAlignment="1" applyProtection="1">
      <alignment vertical="center" wrapText="1"/>
    </xf>
    <xf numFmtId="166" fontId="28" fillId="0" borderId="24" xfId="0" applyNumberFormat="1" applyFont="1" applyFill="1" applyBorder="1" applyAlignment="1" applyProtection="1">
      <alignment horizontal="left" vertical="center" wrapText="1" indent="1"/>
    </xf>
    <xf numFmtId="166" fontId="19" fillId="0" borderId="7" xfId="0" applyNumberFormat="1" applyFont="1" applyFill="1" applyBorder="1" applyAlignment="1" applyProtection="1">
      <alignment horizontal="center" vertical="center" wrapText="1"/>
    </xf>
    <xf numFmtId="166" fontId="21" fillId="0" borderId="28" xfId="0" applyNumberFormat="1" applyFont="1" applyFill="1" applyBorder="1" applyAlignment="1" applyProtection="1">
      <alignment vertical="center" wrapText="1"/>
    </xf>
    <xf numFmtId="0" fontId="21" fillId="0" borderId="2" xfId="5" applyFont="1" applyFill="1" applyBorder="1" applyAlignment="1" applyProtection="1">
      <alignment horizontal="left" vertical="center" indent="1"/>
    </xf>
    <xf numFmtId="0" fontId="21" fillId="0" borderId="3" xfId="5" applyFont="1" applyFill="1" applyBorder="1" applyAlignment="1" applyProtection="1">
      <alignment horizontal="left" vertical="center" wrapText="1" indent="1"/>
    </xf>
    <xf numFmtId="0" fontId="21" fillId="0" borderId="2" xfId="5" applyFont="1" applyFill="1" applyBorder="1" applyAlignment="1" applyProtection="1">
      <alignment horizontal="left" vertical="center" wrapText="1" indent="1"/>
    </xf>
    <xf numFmtId="0" fontId="21" fillId="0" borderId="3" xfId="5" applyFont="1" applyFill="1" applyBorder="1" applyAlignment="1" applyProtection="1">
      <alignment horizontal="left" vertical="center" indent="1"/>
    </xf>
    <xf numFmtId="0" fontId="8" fillId="0" borderId="14" xfId="5" applyFont="1" applyFill="1" applyBorder="1" applyAlignment="1" applyProtection="1">
      <alignment horizontal="left" indent="1"/>
    </xf>
    <xf numFmtId="166" fontId="29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4" xfId="0" applyFont="1" applyBorder="1" applyAlignment="1" applyProtection="1">
      <alignment horizontal="left" vertical="center" wrapText="1" indent="1"/>
    </xf>
    <xf numFmtId="0" fontId="26" fillId="0" borderId="2" xfId="0" applyFont="1" applyBorder="1" applyAlignment="1" applyProtection="1">
      <alignment horizontal="left" vertical="center" wrapText="1" indent="1"/>
    </xf>
    <xf numFmtId="0" fontId="26" fillId="0" borderId="6" xfId="0" applyFont="1" applyBorder="1" applyAlignment="1" applyProtection="1">
      <alignment horizontal="left" vertical="center" wrapText="1" indent="1"/>
    </xf>
    <xf numFmtId="0" fontId="27" fillId="0" borderId="22" xfId="0" applyFont="1" applyBorder="1" applyAlignment="1" applyProtection="1">
      <alignment horizontal="left" vertical="center" wrapText="1" indent="1"/>
    </xf>
    <xf numFmtId="166" fontId="19" fillId="0" borderId="31" xfId="4" applyNumberFormat="1" applyFont="1" applyFill="1" applyBorder="1" applyAlignment="1" applyProtection="1">
      <alignment horizontal="right" vertical="center" wrapText="1" indent="1"/>
    </xf>
    <xf numFmtId="166" fontId="19" fillId="0" borderId="21" xfId="4" applyNumberFormat="1" applyFont="1" applyFill="1" applyBorder="1" applyAlignment="1" applyProtection="1">
      <alignment horizontal="right" vertical="center" wrapText="1" indent="1"/>
    </xf>
    <xf numFmtId="166" fontId="21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9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21" xfId="4" applyNumberFormat="1" applyFont="1" applyFill="1" applyBorder="1" applyAlignment="1" applyProtection="1">
      <alignment horizontal="right" vertical="center" wrapText="1" indent="1"/>
    </xf>
    <xf numFmtId="166" fontId="7" fillId="0" borderId="0" xfId="4" applyNumberFormat="1" applyFont="1" applyFill="1" applyBorder="1" applyAlignment="1" applyProtection="1">
      <alignment horizontal="right" vertical="center" wrapText="1" indent="1"/>
    </xf>
    <xf numFmtId="166" fontId="21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166" fontId="27" fillId="0" borderId="21" xfId="0" applyNumberFormat="1" applyFont="1" applyBorder="1" applyAlignment="1" applyProtection="1">
      <alignment horizontal="right" vertical="center" wrapText="1" indent="1"/>
    </xf>
    <xf numFmtId="0" fontId="6" fillId="0" borderId="33" xfId="0" applyFont="1" applyFill="1" applyBorder="1" applyAlignment="1" applyProtection="1">
      <alignment horizontal="right" vertical="center"/>
    </xf>
    <xf numFmtId="166" fontId="21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0" applyNumberFormat="1" applyFont="1" applyFill="1" applyBorder="1" applyAlignment="1" applyProtection="1">
      <alignment horizontal="righ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21" xfId="0" applyNumberFormat="1" applyFont="1" applyFill="1" applyBorder="1" applyAlignment="1" applyProtection="1">
      <alignment horizontal="right" vertical="center" wrapText="1" indent="1"/>
    </xf>
    <xf numFmtId="166" fontId="29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6" fillId="0" borderId="0" xfId="0" applyNumberFormat="1" applyFont="1" applyFill="1" applyAlignment="1" applyProtection="1">
      <alignment horizontal="right" vertical="center"/>
    </xf>
    <xf numFmtId="166" fontId="8" fillId="0" borderId="13" xfId="0" applyNumberFormat="1" applyFont="1" applyFill="1" applyBorder="1" applyAlignment="1" applyProtection="1">
      <alignment horizontal="centerContinuous" vertical="center" wrapText="1"/>
    </xf>
    <xf numFmtId="166" fontId="8" fillId="0" borderId="14" xfId="0" applyNumberFormat="1" applyFont="1" applyFill="1" applyBorder="1" applyAlignment="1" applyProtection="1">
      <alignment horizontal="centerContinuous" vertical="center" wrapText="1"/>
    </xf>
    <xf numFmtId="166" fontId="8" fillId="0" borderId="21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8" fillId="0" borderId="24" xfId="0" applyNumberFormat="1" applyFont="1" applyFill="1" applyBorder="1" applyAlignment="1" applyProtection="1">
      <alignment horizontal="center" vertical="center" wrapText="1"/>
    </xf>
    <xf numFmtId="166" fontId="28" fillId="0" borderId="13" xfId="0" applyNumberFormat="1" applyFont="1" applyFill="1" applyBorder="1" applyAlignment="1" applyProtection="1">
      <alignment horizontal="center" vertical="center" wrapText="1"/>
    </xf>
    <xf numFmtId="166" fontId="28" fillId="0" borderId="14" xfId="0" applyNumberFormat="1" applyFont="1" applyFill="1" applyBorder="1" applyAlignment="1" applyProtection="1">
      <alignment horizontal="center" vertical="center" wrapText="1"/>
    </xf>
    <xf numFmtId="166" fontId="28" fillId="0" borderId="21" xfId="0" applyNumberFormat="1" applyFont="1" applyFill="1" applyBorder="1" applyAlignment="1" applyProtection="1">
      <alignment horizontal="center" vertical="center" wrapText="1"/>
    </xf>
    <xf numFmtId="166" fontId="28" fillId="0" borderId="0" xfId="0" applyNumberFormat="1" applyFont="1" applyFill="1" applyAlignment="1" applyProtection="1">
      <alignment horizontal="center" vertical="center" wrapText="1"/>
    </xf>
    <xf numFmtId="166" fontId="0" fillId="0" borderId="27" xfId="0" applyNumberFormat="1" applyFill="1" applyBorder="1" applyAlignment="1" applyProtection="1">
      <alignment horizontal="left" vertical="center" wrapText="1" indent="1"/>
    </xf>
    <xf numFmtId="166" fontId="21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25" xfId="0" applyNumberFormat="1" applyFill="1" applyBorder="1" applyAlignment="1" applyProtection="1">
      <alignment horizontal="left" vertical="center" wrapText="1" indent="1"/>
    </xf>
    <xf numFmtId="166" fontId="21" fillId="0" borderId="8" xfId="0" applyNumberFormat="1" applyFont="1" applyFill="1" applyBorder="1" applyAlignment="1" applyProtection="1">
      <alignment horizontal="left" vertical="center" wrapText="1" indent="1"/>
    </xf>
    <xf numFmtId="166" fontId="21" fillId="0" borderId="47" xfId="0" applyNumberFormat="1" applyFont="1" applyFill="1" applyBorder="1" applyAlignment="1" applyProtection="1">
      <alignment horizontal="left" vertical="center" wrapText="1" indent="1"/>
    </xf>
    <xf numFmtId="166" fontId="31" fillId="0" borderId="24" xfId="0" applyNumberFormat="1" applyFont="1" applyFill="1" applyBorder="1" applyAlignment="1" applyProtection="1">
      <alignment horizontal="left" vertical="center" wrapText="1" indent="1"/>
    </xf>
    <xf numFmtId="166" fontId="1" fillId="0" borderId="28" xfId="0" applyNumberFormat="1" applyFont="1" applyFill="1" applyBorder="1" applyAlignment="1" applyProtection="1">
      <alignment horizontal="left" vertical="center" wrapText="1" indent="1"/>
    </xf>
    <xf numFmtId="166" fontId="29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25" xfId="0" applyNumberFormat="1" applyFont="1" applyFill="1" applyBorder="1" applyAlignment="1" applyProtection="1">
      <alignment horizontal="left" vertical="center" wrapText="1" indent="1"/>
    </xf>
    <xf numFmtId="166" fontId="33" fillId="0" borderId="2" xfId="0" applyNumberFormat="1" applyFont="1" applyFill="1" applyBorder="1" applyAlignment="1" applyProtection="1">
      <alignment horizontal="right" vertical="center" wrapText="1" indent="1"/>
    </xf>
    <xf numFmtId="166" fontId="31" fillId="0" borderId="13" xfId="0" applyNumberFormat="1" applyFont="1" applyFill="1" applyBorder="1" applyAlignment="1" applyProtection="1">
      <alignment horizontal="left" vertical="center" wrapText="1" indent="1"/>
    </xf>
    <xf numFmtId="166" fontId="31" fillId="0" borderId="35" xfId="0" applyNumberFormat="1" applyFont="1" applyFill="1" applyBorder="1" applyAlignment="1" applyProtection="1">
      <alignment horizontal="right" vertical="center" wrapText="1" indent="1"/>
    </xf>
    <xf numFmtId="166" fontId="28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33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2"/>
    </xf>
    <xf numFmtId="166" fontId="29" fillId="0" borderId="2" xfId="0" applyNumberFormat="1" applyFont="1" applyFill="1" applyBorder="1" applyAlignment="1" applyProtection="1">
      <alignment horizontal="left" vertical="center" wrapText="1" indent="2"/>
    </xf>
    <xf numFmtId="166" fontId="33" fillId="0" borderId="2" xfId="0" applyNumberFormat="1" applyFont="1" applyFill="1" applyBorder="1" applyAlignment="1" applyProtection="1">
      <alignment horizontal="left" vertical="center" wrapText="1" indent="1"/>
    </xf>
    <xf numFmtId="166" fontId="29" fillId="0" borderId="9" xfId="0" applyNumberFormat="1" applyFont="1" applyFill="1" applyBorder="1" applyAlignment="1" applyProtection="1">
      <alignment horizontal="left" vertical="center" wrapText="1" indent="1"/>
    </xf>
    <xf numFmtId="166" fontId="21" fillId="0" borderId="9" xfId="0" applyNumberFormat="1" applyFont="1" applyFill="1" applyBorder="1" applyAlignment="1" applyProtection="1">
      <alignment horizontal="left" vertical="center" wrapText="1" indent="2"/>
    </xf>
    <xf numFmtId="166" fontId="21" fillId="0" borderId="10" xfId="0" applyNumberFormat="1" applyFont="1" applyFill="1" applyBorder="1" applyAlignment="1" applyProtection="1">
      <alignment horizontal="left" vertical="center" wrapText="1" indent="2"/>
    </xf>
    <xf numFmtId="166" fontId="33" fillId="0" borderId="3" xfId="0" applyNumberFormat="1" applyFont="1" applyFill="1" applyBorder="1" applyAlignment="1" applyProtection="1">
      <alignment horizontal="right" vertical="center" wrapText="1" indent="1"/>
    </xf>
    <xf numFmtId="168" fontId="29" fillId="0" borderId="48" xfId="1" applyNumberFormat="1" applyFont="1" applyFill="1" applyBorder="1" applyProtection="1">
      <protection locked="0"/>
    </xf>
    <xf numFmtId="168" fontId="29" fillId="0" borderId="43" xfId="1" applyNumberFormat="1" applyFont="1" applyFill="1" applyBorder="1" applyProtection="1">
      <protection locked="0"/>
    </xf>
    <xf numFmtId="168" fontId="29" fillId="0" borderId="39" xfId="1" applyNumberFormat="1" applyFont="1" applyFill="1" applyBorder="1" applyProtection="1">
      <protection locked="0"/>
    </xf>
    <xf numFmtId="0" fontId="29" fillId="0" borderId="3" xfId="4" applyFont="1" applyFill="1" applyBorder="1" applyProtection="1"/>
    <xf numFmtId="0" fontId="8" fillId="0" borderId="4" xfId="0" applyFont="1" applyFill="1" applyBorder="1" applyAlignment="1" applyProtection="1">
      <alignment horizontal="center" vertical="center"/>
    </xf>
    <xf numFmtId="0" fontId="8" fillId="0" borderId="34" xfId="0" applyFont="1" applyFill="1" applyBorder="1" applyAlignment="1" applyProtection="1">
      <alignment horizontal="center" vertical="center"/>
    </xf>
    <xf numFmtId="0" fontId="8" fillId="0" borderId="20" xfId="0" quotePrefix="1" applyFont="1" applyFill="1" applyBorder="1" applyAlignment="1" applyProtection="1">
      <alignment horizontal="right" vertical="center" indent="1"/>
    </xf>
    <xf numFmtId="0" fontId="8" fillId="0" borderId="31" xfId="0" applyFont="1" applyFill="1" applyBorder="1" applyAlignment="1" applyProtection="1">
      <alignment horizontal="right" vertical="center" wrapText="1" indent="1"/>
    </xf>
    <xf numFmtId="166" fontId="8" fillId="0" borderId="39" xfId="0" applyNumberFormat="1" applyFont="1" applyFill="1" applyBorder="1" applyAlignment="1" applyProtection="1">
      <alignment horizontal="right" vertical="center" wrapText="1" indent="1"/>
    </xf>
    <xf numFmtId="166" fontId="21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0" applyNumberFormat="1" applyFont="1" applyFill="1" applyBorder="1" applyAlignment="1" applyProtection="1">
      <alignment horizontal="right" vertical="center" wrapText="1" indent="1"/>
    </xf>
    <xf numFmtId="166" fontId="19" fillId="0" borderId="0" xfId="0" applyNumberFormat="1" applyFont="1" applyFill="1" applyBorder="1" applyAlignment="1" applyProtection="1">
      <alignment horizontal="right" vertical="center" wrapText="1" indent="1"/>
    </xf>
    <xf numFmtId="0" fontId="21" fillId="0" borderId="0" xfId="0" applyFont="1" applyFill="1" applyAlignment="1" applyProtection="1">
      <alignment horizontal="right" vertical="center" wrapText="1" indent="1"/>
    </xf>
    <xf numFmtId="166" fontId="19" fillId="0" borderId="35" xfId="0" applyNumberFormat="1" applyFont="1" applyFill="1" applyBorder="1" applyAlignment="1" applyProtection="1">
      <alignment horizontal="right" vertical="center" wrapText="1" indent="1"/>
    </xf>
    <xf numFmtId="166" fontId="19" fillId="0" borderId="21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8" fillId="0" borderId="20" xfId="0" applyNumberFormat="1" applyFont="1" applyFill="1" applyBorder="1" applyAlignment="1" applyProtection="1">
      <alignment horizontal="right" vertical="center"/>
    </xf>
    <xf numFmtId="49" fontId="8" fillId="0" borderId="49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0" xfId="4" applyFont="1" applyFill="1" applyBorder="1" applyAlignment="1" applyProtection="1">
      <alignment horizontal="center" vertical="center" wrapText="1"/>
    </xf>
    <xf numFmtId="0" fontId="7" fillId="0" borderId="50" xfId="4" applyFont="1" applyFill="1" applyBorder="1" applyAlignment="1" applyProtection="1">
      <alignment vertical="center" wrapText="1"/>
    </xf>
    <xf numFmtId="166" fontId="7" fillId="0" borderId="50" xfId="4" applyNumberFormat="1" applyFont="1" applyFill="1" applyBorder="1" applyAlignment="1" applyProtection="1">
      <alignment horizontal="right" vertical="center" wrapText="1" indent="1"/>
    </xf>
    <xf numFmtId="0" fontId="21" fillId="0" borderId="50" xfId="4" applyFont="1" applyFill="1" applyBorder="1" applyAlignment="1" applyProtection="1">
      <alignment horizontal="right" vertical="center" wrapText="1" indent="1"/>
      <protection locked="0"/>
    </xf>
    <xf numFmtId="166" fontId="29" fillId="0" borderId="50" xfId="4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0" xfId="0" applyFont="1" applyAlignment="1">
      <alignment horizontal="center" wrapText="1"/>
    </xf>
    <xf numFmtId="0" fontId="31" fillId="0" borderId="15" xfId="0" applyFont="1" applyBorder="1" applyAlignment="1" applyProtection="1">
      <alignment horizontal="center" vertical="center" wrapText="1"/>
    </xf>
    <xf numFmtId="0" fontId="31" fillId="0" borderId="19" xfId="0" applyFont="1" applyBorder="1" applyAlignment="1" applyProtection="1">
      <alignment horizontal="center" vertical="center"/>
    </xf>
    <xf numFmtId="0" fontId="31" fillId="0" borderId="31" xfId="0" applyFont="1" applyBorder="1" applyAlignment="1" applyProtection="1">
      <alignment horizontal="center" vertical="center" wrapText="1"/>
    </xf>
    <xf numFmtId="0" fontId="25" fillId="0" borderId="23" xfId="0" applyFont="1" applyBorder="1" applyAlignment="1" applyProtection="1">
      <alignment horizontal="left" vertical="center" wrapText="1" indent="1"/>
    </xf>
    <xf numFmtId="0" fontId="12" fillId="0" borderId="0" xfId="4" applyFont="1" applyFill="1" applyProtection="1"/>
    <xf numFmtId="0" fontId="12" fillId="0" borderId="0" xfId="4" applyFont="1" applyFill="1" applyAlignment="1" applyProtection="1">
      <alignment horizontal="right" vertical="center" indent="1"/>
    </xf>
    <xf numFmtId="0" fontId="12" fillId="0" borderId="0" xfId="4" applyFont="1" applyFill="1"/>
    <xf numFmtId="0" fontId="12" fillId="0" borderId="0" xfId="4" applyFont="1" applyFill="1" applyAlignment="1">
      <alignment horizontal="right" vertical="center" indent="1"/>
    </xf>
    <xf numFmtId="0" fontId="39" fillId="0" borderId="2" xfId="0" applyFont="1" applyBorder="1" applyAlignment="1">
      <alignment horizontal="justify" wrapText="1"/>
    </xf>
    <xf numFmtId="0" fontId="39" fillId="0" borderId="2" xfId="0" applyFont="1" applyBorder="1" applyAlignment="1">
      <alignment wrapText="1"/>
    </xf>
    <xf numFmtId="0" fontId="39" fillId="0" borderId="34" xfId="0" applyFont="1" applyBorder="1" applyAlignment="1">
      <alignment wrapText="1"/>
    </xf>
    <xf numFmtId="0" fontId="42" fillId="0" borderId="0" xfId="0" applyFont="1" applyFill="1" applyAlignment="1" applyProtection="1">
      <alignment horizontal="left" vertical="center" wrapText="1"/>
    </xf>
    <xf numFmtId="0" fontId="42" fillId="0" borderId="0" xfId="0" applyFont="1" applyFill="1" applyAlignment="1" applyProtection="1">
      <alignment vertical="center" wrapText="1"/>
    </xf>
    <xf numFmtId="0" fontId="42" fillId="0" borderId="0" xfId="0" applyFont="1" applyFill="1" applyAlignment="1" applyProtection="1">
      <alignment horizontal="right" vertical="center" wrapText="1" indent="1"/>
    </xf>
    <xf numFmtId="0" fontId="16" fillId="0" borderId="0" xfId="0" applyFont="1" applyFill="1" applyAlignment="1" applyProtection="1">
      <alignment horizontal="left" vertical="center" wrapText="1"/>
    </xf>
    <xf numFmtId="0" fontId="16" fillId="0" borderId="0" xfId="0" applyFont="1" applyFill="1" applyAlignment="1" applyProtection="1">
      <alignment vertical="center" wrapText="1"/>
    </xf>
    <xf numFmtId="0" fontId="16" fillId="0" borderId="0" xfId="0" applyFont="1" applyFill="1" applyAlignment="1" applyProtection="1">
      <alignment horizontal="right" vertical="center" wrapText="1" indent="1"/>
    </xf>
    <xf numFmtId="166" fontId="0" fillId="0" borderId="28" xfId="0" applyNumberFormat="1" applyFill="1" applyBorder="1" applyAlignment="1" applyProtection="1">
      <alignment horizontal="left" vertical="center" wrapText="1" indent="1"/>
    </xf>
    <xf numFmtId="166" fontId="21" fillId="0" borderId="7" xfId="0" applyNumberFormat="1" applyFont="1" applyFill="1" applyBorder="1" applyAlignment="1" applyProtection="1">
      <alignment horizontal="left" vertical="center" wrapText="1" indent="1"/>
    </xf>
    <xf numFmtId="166" fontId="21" fillId="0" borderId="51" xfId="0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19" xfId="4" applyNumberFormat="1" applyFont="1" applyFill="1" applyBorder="1" applyAlignment="1" applyProtection="1">
      <alignment horizontal="right" vertical="center" wrapText="1" indent="1"/>
    </xf>
    <xf numFmtId="166" fontId="19" fillId="0" borderId="14" xfId="4" applyNumberFormat="1" applyFont="1" applyFill="1" applyBorder="1" applyAlignment="1" applyProtection="1">
      <alignment horizontal="right" vertical="center" wrapText="1" indent="1"/>
    </xf>
    <xf numFmtId="166" fontId="21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4" applyNumberFormat="1" applyFont="1" applyFill="1" applyBorder="1" applyAlignment="1" applyProtection="1">
      <alignment horizontal="right" vertical="center" wrapText="1" indent="1"/>
    </xf>
    <xf numFmtId="0" fontId="8" fillId="0" borderId="40" xfId="4" applyFont="1" applyFill="1" applyBorder="1" applyAlignment="1" applyProtection="1">
      <alignment horizontal="center" vertical="center" wrapText="1"/>
    </xf>
    <xf numFmtId="0" fontId="8" fillId="0" borderId="52" xfId="0" applyFont="1" applyFill="1" applyBorder="1" applyAlignment="1" applyProtection="1">
      <alignment horizontal="center" vertical="center" wrapText="1"/>
    </xf>
    <xf numFmtId="0" fontId="8" fillId="0" borderId="41" xfId="0" applyFont="1" applyFill="1" applyBorder="1" applyAlignment="1" applyProtection="1">
      <alignment horizontal="center" vertical="center" wrapText="1"/>
    </xf>
    <xf numFmtId="0" fontId="19" fillId="0" borderId="15" xfId="4" applyFont="1" applyFill="1" applyBorder="1" applyAlignment="1" applyProtection="1">
      <alignment horizontal="center" vertical="center" wrapText="1"/>
    </xf>
    <xf numFmtId="0" fontId="19" fillId="0" borderId="19" xfId="4" applyFont="1" applyFill="1" applyBorder="1" applyAlignment="1" applyProtection="1">
      <alignment horizontal="center" vertical="center" wrapText="1"/>
    </xf>
    <xf numFmtId="0" fontId="19" fillId="0" borderId="31" xfId="4" applyFont="1" applyFill="1" applyBorder="1" applyAlignment="1" applyProtection="1">
      <alignment horizontal="center" vertical="center" wrapText="1"/>
    </xf>
    <xf numFmtId="166" fontId="21" fillId="0" borderId="29" xfId="4" applyNumberFormat="1" applyFont="1" applyFill="1" applyBorder="1" applyAlignment="1" applyProtection="1">
      <alignment horizontal="right" vertical="center" wrapText="1" indent="1"/>
    </xf>
    <xf numFmtId="0" fontId="21" fillId="0" borderId="3" xfId="4" applyFont="1" applyFill="1" applyBorder="1" applyAlignment="1" applyProtection="1">
      <alignment horizontal="left" vertical="center" wrapText="1" indent="6"/>
    </xf>
    <xf numFmtId="0" fontId="12" fillId="0" borderId="0" xfId="4" applyFill="1" applyProtection="1"/>
    <xf numFmtId="0" fontId="21" fillId="0" borderId="0" xfId="4" applyFont="1" applyFill="1" applyProtection="1"/>
    <xf numFmtId="0" fontId="15" fillId="0" borderId="0" xfId="4" applyFont="1" applyFill="1" applyProtection="1"/>
    <xf numFmtId="0" fontId="26" fillId="0" borderId="3" xfId="0" applyFont="1" applyBorder="1" applyAlignment="1" applyProtection="1">
      <alignment horizontal="left" wrapText="1" indent="1"/>
    </xf>
    <xf numFmtId="0" fontId="26" fillId="0" borderId="2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wrapText="1"/>
    </xf>
    <xf numFmtId="0" fontId="26" fillId="0" borderId="9" xfId="0" applyFont="1" applyBorder="1" applyAlignment="1" applyProtection="1">
      <alignment wrapText="1"/>
    </xf>
    <xf numFmtId="0" fontId="26" fillId="0" borderId="8" xfId="0" applyFont="1" applyBorder="1" applyAlignment="1" applyProtection="1">
      <alignment wrapText="1"/>
    </xf>
    <xf numFmtId="0" fontId="26" fillId="0" borderId="10" xfId="0" applyFont="1" applyBorder="1" applyAlignment="1" applyProtection="1">
      <alignment wrapText="1"/>
    </xf>
    <xf numFmtId="0" fontId="27" fillId="0" borderId="14" xfId="0" applyFont="1" applyBorder="1" applyAlignment="1" applyProtection="1">
      <alignment wrapText="1"/>
    </xf>
    <xf numFmtId="0" fontId="27" fillId="0" borderId="23" xfId="0" applyFont="1" applyBorder="1" applyAlignment="1" applyProtection="1">
      <alignment wrapText="1"/>
    </xf>
    <xf numFmtId="0" fontId="12" fillId="0" borderId="0" xfId="4" applyFill="1" applyAlignment="1" applyProtection="1"/>
    <xf numFmtId="166" fontId="25" fillId="0" borderId="21" xfId="0" quotePrefix="1" applyNumberFormat="1" applyFont="1" applyBorder="1" applyAlignment="1" applyProtection="1">
      <alignment horizontal="right" vertical="center" wrapText="1" indent="1"/>
    </xf>
    <xf numFmtId="0" fontId="24" fillId="0" borderId="0" xfId="4" applyFont="1" applyFill="1" applyProtection="1"/>
    <xf numFmtId="0" fontId="23" fillId="0" borderId="0" xfId="4" applyFont="1" applyFill="1" applyProtection="1"/>
    <xf numFmtId="0" fontId="12" fillId="0" borderId="0" xfId="4" applyFill="1" applyBorder="1" applyProtection="1"/>
    <xf numFmtId="166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21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9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21" fillId="0" borderId="9" xfId="4" applyNumberFormat="1" applyFont="1" applyFill="1" applyBorder="1" applyAlignment="1" applyProtection="1">
      <alignment horizontal="center" vertical="center" wrapText="1"/>
    </xf>
    <xf numFmtId="49" fontId="21" fillId="0" borderId="8" xfId="4" applyNumberFormat="1" applyFont="1" applyFill="1" applyBorder="1" applyAlignment="1" applyProtection="1">
      <alignment horizontal="center" vertical="center" wrapText="1"/>
    </xf>
    <xf numFmtId="49" fontId="21" fillId="0" borderId="10" xfId="4" applyNumberFormat="1" applyFont="1" applyFill="1" applyBorder="1" applyAlignment="1" applyProtection="1">
      <alignment horizontal="center" vertical="center" wrapText="1"/>
    </xf>
    <xf numFmtId="0" fontId="27" fillId="0" borderId="13" xfId="0" applyFont="1" applyBorder="1" applyAlignment="1" applyProtection="1">
      <alignment horizontal="center" wrapText="1"/>
    </xf>
    <xf numFmtId="0" fontId="26" fillId="0" borderId="9" xfId="0" applyFont="1" applyBorder="1" applyAlignment="1" applyProtection="1">
      <alignment horizontal="center" wrapText="1"/>
    </xf>
    <xf numFmtId="0" fontId="26" fillId="0" borderId="8" xfId="0" applyFont="1" applyBorder="1" applyAlignment="1" applyProtection="1">
      <alignment horizontal="center" wrapText="1"/>
    </xf>
    <xf numFmtId="0" fontId="26" fillId="0" borderId="10" xfId="0" applyFont="1" applyBorder="1" applyAlignment="1" applyProtection="1">
      <alignment horizontal="center" wrapText="1"/>
    </xf>
    <xf numFmtId="0" fontId="27" fillId="0" borderId="22" xfId="0" applyFont="1" applyBorder="1" applyAlignment="1" applyProtection="1">
      <alignment horizontal="center" wrapText="1"/>
    </xf>
    <xf numFmtId="49" fontId="21" fillId="0" borderId="11" xfId="4" applyNumberFormat="1" applyFont="1" applyFill="1" applyBorder="1" applyAlignment="1" applyProtection="1">
      <alignment horizontal="center" vertical="center" wrapText="1"/>
    </xf>
    <xf numFmtId="49" fontId="21" fillId="0" borderId="7" xfId="4" applyNumberFormat="1" applyFont="1" applyFill="1" applyBorder="1" applyAlignment="1" applyProtection="1">
      <alignment horizontal="center" vertical="center" wrapText="1"/>
    </xf>
    <xf numFmtId="49" fontId="21" fillId="0" borderId="12" xfId="4" applyNumberFormat="1" applyFont="1" applyFill="1" applyBorder="1" applyAlignment="1" applyProtection="1">
      <alignment horizontal="center" vertical="center" wrapText="1"/>
    </xf>
    <xf numFmtId="0" fontId="27" fillId="0" borderId="22" xfId="0" applyFont="1" applyBorder="1" applyAlignment="1" applyProtection="1">
      <alignment horizontal="center" vertical="center" wrapText="1"/>
    </xf>
    <xf numFmtId="166" fontId="28" fillId="0" borderId="35" xfId="4" applyNumberFormat="1" applyFont="1" applyFill="1" applyBorder="1" applyAlignment="1" applyProtection="1">
      <alignment horizontal="right" vertical="center" wrapText="1" indent="1"/>
    </xf>
    <xf numFmtId="0" fontId="19" fillId="0" borderId="35" xfId="4" applyFont="1" applyFill="1" applyBorder="1" applyAlignment="1" applyProtection="1">
      <alignment horizontal="center" vertical="center" wrapText="1"/>
    </xf>
    <xf numFmtId="0" fontId="8" fillId="0" borderId="36" xfId="0" applyFont="1" applyFill="1" applyBorder="1" applyAlignment="1" applyProtection="1">
      <alignment horizontal="center" vertical="center" wrapText="1"/>
    </xf>
    <xf numFmtId="49" fontId="29" fillId="0" borderId="11" xfId="0" applyNumberFormat="1" applyFont="1" applyFill="1" applyBorder="1" applyAlignment="1" applyProtection="1">
      <alignment horizontal="center" vertical="center" wrapText="1"/>
    </xf>
    <xf numFmtId="49" fontId="29" fillId="0" borderId="8" xfId="0" applyNumberFormat="1" applyFont="1" applyFill="1" applyBorder="1" applyAlignment="1" applyProtection="1">
      <alignment horizontal="center" vertical="center" wrapText="1"/>
    </xf>
    <xf numFmtId="49" fontId="29" fillId="0" borderId="9" xfId="0" applyNumberFormat="1" applyFont="1" applyFill="1" applyBorder="1" applyAlignment="1" applyProtection="1">
      <alignment horizontal="center" vertical="center" wrapText="1"/>
    </xf>
    <xf numFmtId="0" fontId="29" fillId="0" borderId="3" xfId="4" applyFont="1" applyFill="1" applyBorder="1" applyAlignment="1" applyProtection="1">
      <alignment horizontal="left" vertical="center" wrapText="1" indent="1"/>
    </xf>
    <xf numFmtId="0" fontId="29" fillId="0" borderId="2" xfId="4" applyFont="1" applyFill="1" applyBorder="1" applyAlignment="1" applyProtection="1">
      <alignment horizontal="left" vertical="center" wrapText="1" indent="1"/>
    </xf>
    <xf numFmtId="0" fontId="39" fillId="0" borderId="0" xfId="0" applyFont="1" applyAlignment="1" applyProtection="1">
      <alignment horizontal="right" vertical="top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6" fontId="29" fillId="0" borderId="29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3" xfId="0" applyFont="1" applyBorder="1" applyAlignment="1" applyProtection="1">
      <alignment vertical="center" wrapText="1"/>
    </xf>
    <xf numFmtId="0" fontId="27" fillId="0" borderId="22" xfId="0" applyFont="1" applyBorder="1" applyAlignment="1" applyProtection="1">
      <alignment vertical="center" wrapText="1"/>
    </xf>
    <xf numFmtId="166" fontId="19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35" xfId="4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13" xfId="4" applyFont="1" applyFill="1" applyBorder="1" applyAlignment="1">
      <alignment horizontal="center" vertical="center"/>
    </xf>
    <xf numFmtId="168" fontId="31" fillId="0" borderId="14" xfId="4" applyNumberFormat="1" applyFont="1" applyFill="1" applyBorder="1"/>
    <xf numFmtId="168" fontId="31" fillId="0" borderId="21" xfId="4" applyNumberFormat="1" applyFont="1" applyFill="1" applyBorder="1"/>
    <xf numFmtId="0" fontId="34" fillId="0" borderId="0" xfId="4" applyFont="1" applyFill="1"/>
    <xf numFmtId="0" fontId="28" fillId="0" borderId="13" xfId="4" applyFont="1" applyFill="1" applyBorder="1" applyAlignment="1" applyProtection="1">
      <alignment horizontal="center" vertical="center"/>
    </xf>
    <xf numFmtId="166" fontId="21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51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right"/>
    </xf>
    <xf numFmtId="166" fontId="5" fillId="0" borderId="0" xfId="0" applyNumberFormat="1" applyFont="1" applyFill="1" applyAlignment="1" applyProtection="1">
      <alignment vertical="center"/>
    </xf>
    <xf numFmtId="166" fontId="5" fillId="0" borderId="0" xfId="0" applyNumberFormat="1" applyFont="1" applyFill="1" applyAlignment="1" applyProtection="1">
      <alignment horizontal="center" vertical="center"/>
    </xf>
    <xf numFmtId="166" fontId="5" fillId="0" borderId="0" xfId="0" applyNumberFormat="1" applyFont="1" applyFill="1" applyAlignment="1" applyProtection="1">
      <alignment horizontal="center" vertical="center" wrapText="1"/>
    </xf>
    <xf numFmtId="0" fontId="21" fillId="0" borderId="1" xfId="5" applyFont="1" applyFill="1" applyBorder="1" applyAlignment="1" applyProtection="1">
      <alignment horizontal="left" vertical="center" wrapText="1" indent="1"/>
    </xf>
    <xf numFmtId="174" fontId="31" fillId="0" borderId="6" xfId="4" applyNumberFormat="1" applyFont="1" applyFill="1" applyBorder="1" applyAlignment="1">
      <alignment horizontal="center" vertical="center" wrapText="1"/>
    </xf>
    <xf numFmtId="0" fontId="26" fillId="0" borderId="6" xfId="0" applyFont="1" applyBorder="1" applyAlignment="1" applyProtection="1">
      <alignment vertical="center" wrapText="1"/>
    </xf>
    <xf numFmtId="0" fontId="19" fillId="0" borderId="22" xfId="4" applyFont="1" applyFill="1" applyBorder="1" applyAlignment="1" applyProtection="1">
      <alignment horizontal="left" vertical="center" wrapText="1" indent="1"/>
    </xf>
    <xf numFmtId="0" fontId="19" fillId="0" borderId="23" xfId="4" applyFont="1" applyFill="1" applyBorder="1" applyAlignment="1" applyProtection="1">
      <alignment vertical="center" wrapText="1"/>
    </xf>
    <xf numFmtId="166" fontId="19" fillId="0" borderId="53" xfId="4" applyNumberFormat="1" applyFont="1" applyFill="1" applyBorder="1" applyAlignment="1" applyProtection="1">
      <alignment horizontal="right" vertical="center" wrapText="1" indent="1"/>
    </xf>
    <xf numFmtId="0" fontId="21" fillId="0" borderId="34" xfId="4" applyFont="1" applyFill="1" applyBorder="1" applyAlignment="1" applyProtection="1">
      <alignment horizontal="left" vertical="center" wrapText="1" indent="7"/>
    </xf>
    <xf numFmtId="166" fontId="27" fillId="0" borderId="21" xfId="0" applyNumberFormat="1" applyFont="1" applyBorder="1" applyAlignment="1" applyProtection="1">
      <alignment horizontal="right" vertical="center" wrapText="1" indent="1"/>
      <protection locked="0"/>
    </xf>
    <xf numFmtId="0" fontId="19" fillId="0" borderId="13" xfId="4" applyFont="1" applyFill="1" applyBorder="1" applyAlignment="1" applyProtection="1">
      <alignment horizontal="left" vertical="center" wrapText="1"/>
    </xf>
    <xf numFmtId="166" fontId="33" fillId="0" borderId="1" xfId="0" applyNumberFormat="1" applyFont="1" applyFill="1" applyBorder="1" applyAlignment="1" applyProtection="1">
      <alignment horizontal="right" vertical="center" wrapText="1" indent="1"/>
    </xf>
    <xf numFmtId="49" fontId="8" fillId="0" borderId="49" xfId="0" applyNumberFormat="1" applyFont="1" applyFill="1" applyBorder="1" applyAlignment="1" applyProtection="1">
      <alignment horizontal="right" vertical="center" indent="1"/>
    </xf>
    <xf numFmtId="49" fontId="28" fillId="0" borderId="13" xfId="4" applyNumberFormat="1" applyFont="1" applyFill="1" applyBorder="1" applyAlignment="1" applyProtection="1">
      <alignment horizontal="center" vertical="center" wrapText="1"/>
    </xf>
    <xf numFmtId="166" fontId="19" fillId="0" borderId="54" xfId="4" applyNumberFormat="1" applyFont="1" applyFill="1" applyBorder="1" applyAlignment="1" applyProtection="1">
      <alignment horizontal="right" vertical="center" wrapText="1" indent="1"/>
    </xf>
    <xf numFmtId="166" fontId="21" fillId="0" borderId="48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55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49" xfId="4" applyNumberFormat="1" applyFont="1" applyFill="1" applyBorder="1" applyAlignment="1" applyProtection="1">
      <alignment horizontal="right" vertical="center" wrapText="1" indent="1"/>
    </xf>
    <xf numFmtId="166" fontId="27" fillId="0" borderId="35" xfId="0" applyNumberFormat="1" applyFont="1" applyBorder="1" applyAlignment="1" applyProtection="1">
      <alignment horizontal="right" vertical="center" wrapText="1" indent="1"/>
    </xf>
    <xf numFmtId="166" fontId="27" fillId="0" borderId="35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35" xfId="0" quotePrefix="1" applyNumberFormat="1" applyFont="1" applyBorder="1" applyAlignment="1" applyProtection="1">
      <alignment horizontal="right" vertical="center" wrapText="1" indent="1"/>
    </xf>
    <xf numFmtId="166" fontId="21" fillId="0" borderId="4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4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23" xfId="4" applyNumberFormat="1" applyFont="1" applyFill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</xf>
    <xf numFmtId="0" fontId="19" fillId="0" borderId="54" xfId="4" applyFont="1" applyFill="1" applyBorder="1" applyAlignment="1" applyProtection="1">
      <alignment horizontal="center" vertical="center" wrapText="1"/>
    </xf>
    <xf numFmtId="0" fontId="28" fillId="0" borderId="23" xfId="4" applyFont="1" applyFill="1" applyBorder="1" applyAlignment="1" applyProtection="1">
      <alignment vertical="center" wrapText="1"/>
    </xf>
    <xf numFmtId="166" fontId="28" fillId="0" borderId="23" xfId="4" applyNumberFormat="1" applyFont="1" applyFill="1" applyBorder="1" applyAlignment="1" applyProtection="1">
      <alignment horizontal="right" vertical="center" wrapText="1" indent="1"/>
    </xf>
    <xf numFmtId="166" fontId="28" fillId="0" borderId="49" xfId="4" applyNumberFormat="1" applyFont="1" applyFill="1" applyBorder="1" applyAlignment="1" applyProtection="1">
      <alignment horizontal="right" vertical="center" wrapText="1" indent="1"/>
    </xf>
    <xf numFmtId="0" fontId="21" fillId="0" borderId="50" xfId="4" applyFont="1" applyFill="1" applyBorder="1" applyAlignment="1" applyProtection="1">
      <alignment horizontal="right" vertical="center" wrapText="1" indent="1"/>
    </xf>
    <xf numFmtId="166" fontId="29" fillId="0" borderId="50" xfId="4" applyNumberFormat="1" applyFont="1" applyFill="1" applyBorder="1" applyAlignment="1" applyProtection="1">
      <alignment horizontal="right" vertical="center" wrapText="1" indent="1"/>
    </xf>
    <xf numFmtId="0" fontId="15" fillId="0" borderId="0" xfId="4" applyFont="1" applyFill="1" applyBorder="1" applyProtection="1"/>
    <xf numFmtId="166" fontId="28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4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6" fontId="25" fillId="0" borderId="35" xfId="0" quotePrefix="1" applyNumberFormat="1" applyFont="1" applyBorder="1" applyAlignment="1" applyProtection="1">
      <alignment horizontal="right" vertical="center" wrapText="1" indent="1"/>
      <protection locked="0"/>
    </xf>
    <xf numFmtId="0" fontId="26" fillId="0" borderId="6" xfId="0" applyFont="1" applyBorder="1" applyAlignment="1" applyProtection="1">
      <alignment horizontal="left" indent="1"/>
    </xf>
    <xf numFmtId="0" fontId="28" fillId="0" borderId="14" xfId="4" applyFont="1" applyFill="1" applyBorder="1" applyAlignment="1" applyProtection="1">
      <alignment horizontal="center" vertical="center"/>
    </xf>
    <xf numFmtId="0" fontId="28" fillId="0" borderId="21" xfId="4" applyFont="1" applyFill="1" applyBorder="1" applyAlignment="1" applyProtection="1">
      <alignment horizontal="center" vertical="center"/>
    </xf>
    <xf numFmtId="166" fontId="8" fillId="0" borderId="21" xfId="0" applyNumberFormat="1" applyFont="1" applyFill="1" applyBorder="1" applyAlignment="1" applyProtection="1">
      <alignment horizontal="center" wrapText="1"/>
    </xf>
    <xf numFmtId="0" fontId="26" fillId="0" borderId="6" xfId="0" applyFont="1" applyBorder="1" applyAlignment="1" applyProtection="1"/>
    <xf numFmtId="166" fontId="28" fillId="0" borderId="53" xfId="0" applyNumberFormat="1" applyFont="1" applyFill="1" applyBorder="1" applyAlignment="1" applyProtection="1">
      <alignment horizontal="center" vertical="center" wrapText="1"/>
    </xf>
    <xf numFmtId="166" fontId="19" fillId="0" borderId="53" xfId="0" applyNumberFormat="1" applyFont="1" applyFill="1" applyBorder="1" applyAlignment="1" applyProtection="1">
      <alignment horizontal="center" vertical="center" wrapText="1"/>
    </xf>
    <xf numFmtId="0" fontId="44" fillId="0" borderId="0" xfId="0" applyFont="1"/>
    <xf numFmtId="0" fontId="46" fillId="0" borderId="0" xfId="0" applyFont="1" applyAlignment="1">
      <alignment horizontal="left"/>
    </xf>
    <xf numFmtId="49" fontId="45" fillId="0" borderId="0" xfId="0" applyNumberFormat="1" applyFont="1"/>
    <xf numFmtId="0" fontId="44" fillId="0" borderId="0" xfId="0" applyFont="1" applyBorder="1"/>
    <xf numFmtId="0" fontId="0" fillId="0" borderId="0" xfId="0" applyBorder="1"/>
    <xf numFmtId="0" fontId="44" fillId="0" borderId="0" xfId="0" applyFont="1" applyBorder="1" applyAlignment="1">
      <alignment horizontal="left"/>
    </xf>
    <xf numFmtId="0" fontId="46" fillId="0" borderId="0" xfId="0" applyFont="1" applyBorder="1" applyAlignment="1">
      <alignment horizontal="left"/>
    </xf>
    <xf numFmtId="0" fontId="45" fillId="0" borderId="56" xfId="0" applyFont="1" applyBorder="1"/>
    <xf numFmtId="0" fontId="44" fillId="0" borderId="50" xfId="0" applyFont="1" applyBorder="1"/>
    <xf numFmtId="0" fontId="0" fillId="0" borderId="54" xfId="0" applyBorder="1"/>
    <xf numFmtId="49" fontId="45" fillId="0" borderId="47" xfId="0" applyNumberFormat="1" applyFont="1" applyBorder="1"/>
    <xf numFmtId="0" fontId="44" fillId="0" borderId="57" xfId="0" applyFont="1" applyBorder="1"/>
    <xf numFmtId="49" fontId="45" fillId="0" borderId="58" xfId="0" applyNumberFormat="1" applyFont="1" applyBorder="1"/>
    <xf numFmtId="0" fontId="46" fillId="0" borderId="33" xfId="0" applyFont="1" applyBorder="1" applyAlignment="1">
      <alignment horizontal="left"/>
    </xf>
    <xf numFmtId="0" fontId="47" fillId="0" borderId="33" xfId="0" applyFont="1" applyBorder="1"/>
    <xf numFmtId="0" fontId="0" fillId="0" borderId="33" xfId="0" applyBorder="1"/>
    <xf numFmtId="0" fontId="44" fillId="0" borderId="33" xfId="0" applyFont="1" applyBorder="1"/>
    <xf numFmtId="0" fontId="44" fillId="0" borderId="49" xfId="0" applyFont="1" applyBorder="1"/>
    <xf numFmtId="49" fontId="45" fillId="0" borderId="56" xfId="0" applyNumberFormat="1" applyFont="1" applyBorder="1"/>
    <xf numFmtId="0" fontId="44" fillId="0" borderId="54" xfId="0" applyFont="1" applyBorder="1"/>
    <xf numFmtId="0" fontId="44" fillId="0" borderId="0" xfId="0" applyFont="1" applyBorder="1" applyAlignment="1"/>
    <xf numFmtId="0" fontId="0" fillId="0" borderId="57" xfId="0" applyBorder="1"/>
    <xf numFmtId="0" fontId="48" fillId="0" borderId="57" xfId="0" applyFont="1" applyBorder="1"/>
    <xf numFmtId="0" fontId="48" fillId="0" borderId="49" xfId="0" applyFont="1" applyBorder="1"/>
    <xf numFmtId="0" fontId="49" fillId="0" borderId="50" xfId="0" applyFont="1" applyBorder="1"/>
    <xf numFmtId="0" fontId="49" fillId="0" borderId="54" xfId="0" applyFont="1" applyBorder="1"/>
    <xf numFmtId="0" fontId="50" fillId="0" borderId="0" xfId="0" applyFont="1" applyBorder="1"/>
    <xf numFmtId="0" fontId="50" fillId="0" borderId="57" xfId="0" applyFont="1" applyBorder="1"/>
    <xf numFmtId="0" fontId="0" fillId="0" borderId="58" xfId="0" applyBorder="1"/>
    <xf numFmtId="0" fontId="0" fillId="0" borderId="49" xfId="0" applyBorder="1"/>
    <xf numFmtId="166" fontId="29" fillId="0" borderId="24" xfId="0" applyNumberFormat="1" applyFont="1" applyFill="1" applyBorder="1" applyAlignment="1" applyProtection="1">
      <alignment horizontal="left" vertical="center" wrapText="1" indent="1"/>
    </xf>
    <xf numFmtId="166" fontId="7" fillId="0" borderId="0" xfId="4" applyNumberFormat="1" applyFont="1" applyFill="1" applyBorder="1" applyAlignment="1" applyProtection="1">
      <alignment horizontal="center" vertical="center"/>
    </xf>
    <xf numFmtId="166" fontId="35" fillId="0" borderId="33" xfId="4" applyNumberFormat="1" applyFont="1" applyFill="1" applyBorder="1" applyAlignment="1" applyProtection="1">
      <alignment horizontal="left" vertical="center"/>
    </xf>
    <xf numFmtId="166" fontId="35" fillId="0" borderId="33" xfId="4" applyNumberFormat="1" applyFont="1" applyFill="1" applyBorder="1" applyAlignment="1" applyProtection="1">
      <alignment horizontal="left"/>
    </xf>
    <xf numFmtId="0" fontId="23" fillId="0" borderId="0" xfId="4" applyFont="1" applyFill="1" applyAlignment="1" applyProtection="1">
      <alignment horizontal="center"/>
    </xf>
    <xf numFmtId="166" fontId="30" fillId="0" borderId="59" xfId="0" applyNumberFormat="1" applyFont="1" applyFill="1" applyBorder="1" applyAlignment="1" applyProtection="1">
      <alignment horizontal="center" vertical="center" wrapText="1"/>
    </xf>
    <xf numFmtId="166" fontId="30" fillId="0" borderId="60" xfId="0" applyNumberFormat="1" applyFont="1" applyFill="1" applyBorder="1" applyAlignment="1" applyProtection="1">
      <alignment horizontal="center" vertical="center" wrapText="1"/>
    </xf>
    <xf numFmtId="166" fontId="17" fillId="0" borderId="0" xfId="0" applyNumberFormat="1" applyFont="1" applyFill="1" applyAlignment="1" applyProtection="1">
      <alignment horizontal="center" textRotation="180" wrapText="1"/>
    </xf>
    <xf numFmtId="166" fontId="51" fillId="0" borderId="50" xfId="0" applyNumberFormat="1" applyFont="1" applyFill="1" applyBorder="1" applyAlignment="1" applyProtection="1">
      <alignment horizontal="center" vertical="center" wrapText="1"/>
    </xf>
    <xf numFmtId="166" fontId="30" fillId="0" borderId="61" xfId="0" applyNumberFormat="1" applyFont="1" applyFill="1" applyBorder="1" applyAlignment="1" applyProtection="1">
      <alignment horizontal="center" vertical="center" wrapText="1"/>
    </xf>
    <xf numFmtId="166" fontId="30" fillId="0" borderId="62" xfId="0" applyNumberFormat="1" applyFont="1" applyFill="1" applyBorder="1" applyAlignment="1" applyProtection="1">
      <alignment horizontal="center" vertical="center" wrapText="1"/>
    </xf>
    <xf numFmtId="166" fontId="5" fillId="0" borderId="0" xfId="4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right"/>
    </xf>
    <xf numFmtId="0" fontId="31" fillId="0" borderId="20" xfId="4" applyFont="1" applyFill="1" applyBorder="1" applyAlignment="1">
      <alignment horizontal="center" vertical="center" wrapText="1"/>
    </xf>
    <xf numFmtId="0" fontId="31" fillId="0" borderId="18" xfId="4" applyFont="1" applyFill="1" applyBorder="1" applyAlignment="1">
      <alignment horizontal="center" vertical="center" wrapText="1"/>
    </xf>
    <xf numFmtId="0" fontId="31" fillId="0" borderId="11" xfId="4" applyFont="1" applyFill="1" applyBorder="1" applyAlignment="1">
      <alignment horizontal="center" vertical="center" wrapText="1"/>
    </xf>
    <xf numFmtId="0" fontId="31" fillId="0" borderId="10" xfId="4" applyFont="1" applyFill="1" applyBorder="1" applyAlignment="1">
      <alignment horizontal="center" vertical="center" wrapText="1"/>
    </xf>
    <xf numFmtId="0" fontId="31" fillId="0" borderId="4" xfId="4" applyFont="1" applyFill="1" applyBorder="1" applyAlignment="1">
      <alignment horizontal="center" vertical="center" wrapText="1"/>
    </xf>
    <xf numFmtId="0" fontId="31" fillId="0" borderId="6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 applyProtection="1">
      <alignment horizontal="right"/>
    </xf>
    <xf numFmtId="0" fontId="30" fillId="0" borderId="13" xfId="4" applyFont="1" applyFill="1" applyBorder="1" applyAlignment="1" applyProtection="1">
      <alignment horizontal="left"/>
    </xf>
    <xf numFmtId="0" fontId="30" fillId="0" borderId="14" xfId="4" applyFont="1" applyFill="1" applyBorder="1" applyAlignment="1" applyProtection="1">
      <alignment horizontal="left"/>
    </xf>
    <xf numFmtId="0" fontId="21" fillId="0" borderId="50" xfId="4" applyFont="1" applyFill="1" applyBorder="1" applyAlignment="1">
      <alignment horizontal="justify" vertical="center" wrapText="1"/>
    </xf>
    <xf numFmtId="166" fontId="23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 applyProtection="1">
      <alignment horizontal="left"/>
    </xf>
    <xf numFmtId="0" fontId="32" fillId="0" borderId="0" xfId="0" applyFont="1" applyFill="1" applyBorder="1" applyAlignment="1" applyProtection="1">
      <alignment horizontal="right"/>
    </xf>
    <xf numFmtId="0" fontId="30" fillId="0" borderId="41" xfId="0" applyFont="1" applyFill="1" applyBorder="1" applyAlignment="1" applyProtection="1">
      <alignment horizontal="left" indent="1"/>
    </xf>
    <xf numFmtId="0" fontId="30" fillId="0" borderId="42" xfId="0" applyFont="1" applyFill="1" applyBorder="1" applyAlignment="1" applyProtection="1">
      <alignment horizontal="left" indent="1"/>
    </xf>
    <xf numFmtId="0" fontId="30" fillId="0" borderId="40" xfId="0" applyFont="1" applyFill="1" applyBorder="1" applyAlignment="1" applyProtection="1">
      <alignment horizontal="left" indent="1"/>
    </xf>
    <xf numFmtId="0" fontId="29" fillId="0" borderId="4" xfId="0" applyFont="1" applyFill="1" applyBorder="1" applyAlignment="1" applyProtection="1">
      <alignment horizontal="right" indent="1"/>
      <protection locked="0"/>
    </xf>
    <xf numFmtId="0" fontId="29" fillId="0" borderId="20" xfId="0" applyFont="1" applyFill="1" applyBorder="1" applyAlignment="1" applyProtection="1">
      <alignment horizontal="right" indent="1"/>
      <protection locked="0"/>
    </xf>
    <xf numFmtId="0" fontId="29" fillId="0" borderId="6" xfId="0" applyFont="1" applyFill="1" applyBorder="1" applyAlignment="1" applyProtection="1">
      <alignment horizontal="right" indent="1"/>
      <protection locked="0"/>
    </xf>
    <xf numFmtId="0" fontId="29" fillId="0" borderId="18" xfId="0" applyFont="1" applyFill="1" applyBorder="1" applyAlignment="1" applyProtection="1">
      <alignment horizontal="right" indent="1"/>
      <protection locked="0"/>
    </xf>
    <xf numFmtId="0" fontId="23" fillId="0" borderId="0" xfId="0" applyNumberFormat="1" applyFont="1" applyFill="1" applyBorder="1" applyAlignment="1" applyProtection="1">
      <alignment horizontal="left" vertical="center"/>
    </xf>
    <xf numFmtId="0" fontId="28" fillId="0" borderId="14" xfId="0" applyFont="1" applyFill="1" applyBorder="1" applyAlignment="1" applyProtection="1">
      <alignment horizontal="right" indent="1"/>
    </xf>
    <xf numFmtId="0" fontId="28" fillId="0" borderId="21" xfId="0" applyFont="1" applyFill="1" applyBorder="1" applyAlignment="1" applyProtection="1">
      <alignment horizontal="right" indent="1"/>
    </xf>
    <xf numFmtId="0" fontId="30" fillId="0" borderId="19" xfId="0" applyFont="1" applyFill="1" applyBorder="1" applyAlignment="1" applyProtection="1">
      <alignment horizontal="center"/>
    </xf>
    <xf numFmtId="0" fontId="30" fillId="0" borderId="31" xfId="0" applyFont="1" applyFill="1" applyBorder="1" applyAlignment="1" applyProtection="1">
      <alignment horizontal="center"/>
    </xf>
    <xf numFmtId="0" fontId="30" fillId="0" borderId="56" xfId="0" applyFont="1" applyFill="1" applyBorder="1" applyAlignment="1" applyProtection="1">
      <alignment horizontal="center"/>
    </xf>
    <xf numFmtId="0" fontId="30" fillId="0" borderId="50" xfId="0" applyFont="1" applyFill="1" applyBorder="1" applyAlignment="1" applyProtection="1">
      <alignment horizontal="center"/>
    </xf>
    <xf numFmtId="0" fontId="30" fillId="0" borderId="63" xfId="0" applyFont="1" applyFill="1" applyBorder="1" applyAlignment="1" applyProtection="1">
      <alignment horizontal="center"/>
    </xf>
    <xf numFmtId="0" fontId="29" fillId="0" borderId="52" xfId="0" applyFont="1" applyFill="1" applyBorder="1" applyAlignment="1" applyProtection="1">
      <alignment horizontal="left" indent="1"/>
      <protection locked="0"/>
    </xf>
    <xf numFmtId="0" fontId="29" fillId="0" borderId="64" xfId="0" applyFont="1" applyFill="1" applyBorder="1" applyAlignment="1" applyProtection="1">
      <alignment horizontal="left" indent="1"/>
      <protection locked="0"/>
    </xf>
    <xf numFmtId="0" fontId="29" fillId="0" borderId="65" xfId="0" applyFont="1" applyFill="1" applyBorder="1" applyAlignment="1" applyProtection="1">
      <alignment horizontal="left" indent="1"/>
      <protection locked="0"/>
    </xf>
    <xf numFmtId="0" fontId="29" fillId="0" borderId="37" xfId="0" applyFont="1" applyFill="1" applyBorder="1" applyAlignment="1" applyProtection="1">
      <alignment horizontal="left" indent="1"/>
      <protection locked="0"/>
    </xf>
    <xf numFmtId="0" fontId="29" fillId="0" borderId="38" xfId="0" applyFont="1" applyFill="1" applyBorder="1" applyAlignment="1" applyProtection="1">
      <alignment horizontal="left" indent="1"/>
      <protection locked="0"/>
    </xf>
    <xf numFmtId="0" fontId="29" fillId="0" borderId="66" xfId="0" applyFont="1" applyFill="1" applyBorder="1" applyAlignment="1" applyProtection="1">
      <alignment horizontal="left" indent="1"/>
      <protection locked="0"/>
    </xf>
    <xf numFmtId="166" fontId="17" fillId="0" borderId="47" xfId="0" applyNumberFormat="1" applyFont="1" applyFill="1" applyBorder="1" applyAlignment="1" applyProtection="1">
      <alignment horizontal="center" textRotation="180" wrapText="1"/>
    </xf>
    <xf numFmtId="166" fontId="23" fillId="0" borderId="0" xfId="0" applyNumberFormat="1" applyFont="1" applyFill="1" applyAlignment="1" applyProtection="1">
      <alignment horizontal="center" vertical="center" wrapText="1"/>
    </xf>
    <xf numFmtId="166" fontId="8" fillId="0" borderId="41" xfId="0" applyNumberFormat="1" applyFont="1" applyFill="1" applyBorder="1" applyAlignment="1" applyProtection="1">
      <alignment horizontal="left" vertical="center" wrapText="1" indent="2"/>
    </xf>
    <xf numFmtId="166" fontId="8" fillId="0" borderId="35" xfId="0" applyNumberFormat="1" applyFont="1" applyFill="1" applyBorder="1" applyAlignment="1" applyProtection="1">
      <alignment horizontal="left" vertical="center" wrapText="1" indent="2"/>
    </xf>
    <xf numFmtId="166" fontId="8" fillId="0" borderId="59" xfId="0" applyNumberFormat="1" applyFont="1" applyFill="1" applyBorder="1" applyAlignment="1" applyProtection="1">
      <alignment horizontal="center" vertical="center"/>
    </xf>
    <xf numFmtId="166" fontId="8" fillId="0" borderId="60" xfId="0" applyNumberFormat="1" applyFont="1" applyFill="1" applyBorder="1" applyAlignment="1" applyProtection="1">
      <alignment horizontal="center" vertical="center"/>
    </xf>
    <xf numFmtId="166" fontId="8" fillId="0" borderId="52" xfId="0" applyNumberFormat="1" applyFont="1" applyFill="1" applyBorder="1" applyAlignment="1" applyProtection="1">
      <alignment horizontal="center" vertical="center"/>
    </xf>
    <xf numFmtId="166" fontId="8" fillId="0" borderId="64" xfId="0" applyNumberFormat="1" applyFont="1" applyFill="1" applyBorder="1" applyAlignment="1" applyProtection="1">
      <alignment horizontal="center" vertical="center"/>
    </xf>
    <xf numFmtId="166" fontId="8" fillId="0" borderId="48" xfId="0" applyNumberFormat="1" applyFont="1" applyFill="1" applyBorder="1" applyAlignment="1" applyProtection="1">
      <alignment horizontal="center" vertical="center"/>
    </xf>
    <xf numFmtId="166" fontId="8" fillId="0" borderId="59" xfId="0" applyNumberFormat="1" applyFont="1" applyFill="1" applyBorder="1" applyAlignment="1" applyProtection="1">
      <alignment horizontal="center" vertical="center" wrapText="1"/>
    </xf>
    <xf numFmtId="166" fontId="8" fillId="0" borderId="60" xfId="0" applyNumberFormat="1" applyFont="1" applyFill="1" applyBorder="1" applyAlignment="1" applyProtection="1">
      <alignment horizontal="center" vertical="center" wrapText="1"/>
    </xf>
    <xf numFmtId="0" fontId="20" fillId="0" borderId="32" xfId="5" applyFont="1" applyFill="1" applyBorder="1" applyAlignment="1" applyProtection="1">
      <alignment horizontal="left" vertical="center" indent="1"/>
    </xf>
    <xf numFmtId="0" fontId="20" fillId="0" borderId="42" xfId="5" applyFont="1" applyFill="1" applyBorder="1" applyAlignment="1" applyProtection="1">
      <alignment horizontal="left" vertical="center" indent="1"/>
    </xf>
    <xf numFmtId="0" fontId="20" fillId="0" borderId="35" xfId="5" applyFont="1" applyFill="1" applyBorder="1" applyAlignment="1" applyProtection="1">
      <alignment horizontal="left" vertical="center" indent="1"/>
    </xf>
    <xf numFmtId="0" fontId="23" fillId="0" borderId="0" xfId="5" applyFont="1" applyFill="1" applyAlignment="1" applyProtection="1">
      <alignment horizontal="center" wrapText="1"/>
    </xf>
    <xf numFmtId="0" fontId="23" fillId="0" borderId="0" xfId="5" applyFont="1" applyFill="1" applyAlignment="1" applyProtection="1">
      <alignment horizontal="center"/>
    </xf>
    <xf numFmtId="0" fontId="35" fillId="0" borderId="0" xfId="0" applyFont="1" applyAlignment="1" applyProtection="1">
      <alignment horizontal="right"/>
    </xf>
    <xf numFmtId="0" fontId="30" fillId="0" borderId="41" xfId="0" applyFont="1" applyBorder="1" applyAlignment="1" applyProtection="1">
      <alignment horizontal="left" vertical="center" indent="2"/>
    </xf>
    <xf numFmtId="0" fontId="30" fillId="0" borderId="40" xfId="0" applyFont="1" applyBorder="1" applyAlignment="1" applyProtection="1">
      <alignment horizontal="left" vertical="center" indent="2"/>
    </xf>
    <xf numFmtId="0" fontId="23" fillId="0" borderId="0" xfId="0" applyFont="1" applyAlignment="1">
      <alignment horizontal="center" wrapText="1"/>
    </xf>
    <xf numFmtId="0" fontId="43" fillId="0" borderId="0" xfId="0" applyFont="1" applyAlignment="1">
      <alignment horizontal="center"/>
    </xf>
    <xf numFmtId="0" fontId="46" fillId="0" borderId="50" xfId="0" applyFont="1" applyBorder="1" applyAlignment="1">
      <alignment horizontal="left"/>
    </xf>
    <xf numFmtId="0" fontId="44" fillId="0" borderId="0" xfId="0" applyFont="1" applyBorder="1" applyAlignment="1">
      <alignment horizontal="left"/>
    </xf>
    <xf numFmtId="0" fontId="46" fillId="0" borderId="33" xfId="0" applyFont="1" applyBorder="1" applyAlignment="1">
      <alignment horizontal="left"/>
    </xf>
    <xf numFmtId="0" fontId="50" fillId="0" borderId="0" xfId="0" applyFont="1" applyBorder="1" applyAlignment="1">
      <alignment horizontal="left"/>
    </xf>
    <xf numFmtId="0" fontId="49" fillId="0" borderId="50" xfId="0" applyFont="1" applyBorder="1" applyAlignment="1">
      <alignment horizontal="left"/>
    </xf>
  </cellXfs>
  <cellStyles count="6">
    <cellStyle name="Ezres" xfId="1" builtinId="3"/>
    <cellStyle name="Hiperhivatkozás" xfId="2" xr:uid="{3F7027BE-F12F-4483-AF17-E5F00C5FAC79}"/>
    <cellStyle name="Már látott hiperhivatkozás" xfId="3" xr:uid="{A80FA306-8FC6-4713-9535-3C9E0B2BCB35}"/>
    <cellStyle name="Normál" xfId="0" builtinId="0"/>
    <cellStyle name="Normál_KVRENMUNKA" xfId="4" xr:uid="{59CF2E63-422F-44C4-82BF-5BB05C1203FF}"/>
    <cellStyle name="Normál_SEGEDLETEK" xfId="5" xr:uid="{556821E7-71E9-4956-A881-7A5F7120CC13}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27F4-EACC-49E6-B857-16CE52BACADA}">
  <sheetPr>
    <tabColor rgb="FF92D050"/>
  </sheetPr>
  <dimension ref="A2:B16"/>
  <sheetViews>
    <sheetView zoomScaleNormal="100" workbookViewId="0">
      <selection activeCell="A5" sqref="A5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2" spans="1:2" x14ac:dyDescent="0.2">
      <c r="A2" t="s">
        <v>140</v>
      </c>
    </row>
    <row r="4" spans="1:2" x14ac:dyDescent="0.2">
      <c r="A4" s="141"/>
      <c r="B4" s="141"/>
    </row>
    <row r="5" spans="1:2" s="153" customFormat="1" ht="15.75" x14ac:dyDescent="0.25">
      <c r="A5" s="91" t="s">
        <v>530</v>
      </c>
      <c r="B5" s="152"/>
    </row>
    <row r="6" spans="1:2" x14ac:dyDescent="0.2">
      <c r="A6" s="141"/>
      <c r="B6" s="141"/>
    </row>
    <row r="7" spans="1:2" x14ac:dyDescent="0.2">
      <c r="A7" s="141" t="s">
        <v>515</v>
      </c>
      <c r="B7" s="141" t="s">
        <v>457</v>
      </c>
    </row>
    <row r="8" spans="1:2" x14ac:dyDescent="0.2">
      <c r="A8" s="141" t="s">
        <v>516</v>
      </c>
      <c r="B8" s="141" t="s">
        <v>458</v>
      </c>
    </row>
    <row r="9" spans="1:2" x14ac:dyDescent="0.2">
      <c r="A9" s="141" t="s">
        <v>517</v>
      </c>
      <c r="B9" s="141" t="s">
        <v>459</v>
      </c>
    </row>
    <row r="10" spans="1:2" x14ac:dyDescent="0.2">
      <c r="A10" s="141"/>
      <c r="B10" s="141"/>
    </row>
    <row r="11" spans="1:2" x14ac:dyDescent="0.2">
      <c r="A11" s="141"/>
      <c r="B11" s="141"/>
    </row>
    <row r="12" spans="1:2" s="153" customFormat="1" ht="15.75" x14ac:dyDescent="0.25">
      <c r="A12" s="91" t="str">
        <f>+CONCATENATE(LEFT(A5,4),". évi előirányzat KIADÁSOK")</f>
        <v>2016. évi előirányzat KIADÁSOK</v>
      </c>
      <c r="B12" s="152"/>
    </row>
    <row r="13" spans="1:2" x14ac:dyDescent="0.2">
      <c r="A13" s="141"/>
      <c r="B13" s="141"/>
    </row>
    <row r="14" spans="1:2" x14ac:dyDescent="0.2">
      <c r="A14" s="141" t="s">
        <v>518</v>
      </c>
      <c r="B14" s="141" t="s">
        <v>460</v>
      </c>
    </row>
    <row r="15" spans="1:2" x14ac:dyDescent="0.2">
      <c r="A15" s="141" t="s">
        <v>519</v>
      </c>
      <c r="B15" s="141" t="s">
        <v>461</v>
      </c>
    </row>
    <row r="16" spans="1:2" x14ac:dyDescent="0.2">
      <c r="A16" s="141" t="s">
        <v>520</v>
      </c>
      <c r="B16" s="141" t="s">
        <v>462</v>
      </c>
    </row>
  </sheetData>
  <sheetProtection sheet="1"/>
  <phoneticPr fontId="29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F4A5-BBA9-4EFF-8C3F-8612C7746F0B}">
  <sheetPr codeName="Munka2">
    <tabColor rgb="FF92D050"/>
  </sheetPr>
  <dimension ref="A1:I159"/>
  <sheetViews>
    <sheetView topLeftCell="A89" zoomScale="130" zoomScaleNormal="130" zoomScaleSheetLayoutView="100" workbookViewId="0">
      <selection activeCell="B95" sqref="B95"/>
    </sheetView>
  </sheetViews>
  <sheetFormatPr defaultRowHeight="15.75" x14ac:dyDescent="0.25"/>
  <cols>
    <col min="1" max="1" width="9.5" style="367" customWidth="1"/>
    <col min="2" max="2" width="91.6640625" style="367" customWidth="1"/>
    <col min="3" max="3" width="21.6640625" style="368" customWidth="1"/>
    <col min="4" max="4" width="9" style="400" customWidth="1"/>
    <col min="5" max="16384" width="9.33203125" style="400"/>
  </cols>
  <sheetData>
    <row r="1" spans="1:3" ht="15.95" customHeight="1" x14ac:dyDescent="0.25">
      <c r="A1" s="549" t="s">
        <v>9</v>
      </c>
      <c r="B1" s="549"/>
      <c r="C1" s="549"/>
    </row>
    <row r="2" spans="1:3" ht="15.95" customHeight="1" thickBot="1" x14ac:dyDescent="0.3">
      <c r="A2" s="550" t="s">
        <v>141</v>
      </c>
      <c r="B2" s="550"/>
      <c r="C2" s="289" t="s">
        <v>193</v>
      </c>
    </row>
    <row r="3" spans="1:3" ht="38.1" customHeight="1" thickBot="1" x14ac:dyDescent="0.3">
      <c r="A3" s="23" t="s">
        <v>64</v>
      </c>
      <c r="B3" s="24" t="s">
        <v>11</v>
      </c>
      <c r="C3" s="42" t="str">
        <f>+CONCATENATE(LEFT(ÖSSZEFÜGGÉSEK!A5,4),". évi előirányzat")</f>
        <v>2016. évi előirányzat</v>
      </c>
    </row>
    <row r="4" spans="1:3" s="401" customFormat="1" ht="12" customHeight="1" thickBot="1" x14ac:dyDescent="0.25">
      <c r="A4" s="395"/>
      <c r="B4" s="396" t="s">
        <v>463</v>
      </c>
      <c r="C4" s="397" t="s">
        <v>464</v>
      </c>
    </row>
    <row r="5" spans="1:3" s="402" customFormat="1" ht="12" customHeight="1" thickBot="1" x14ac:dyDescent="0.25">
      <c r="A5" s="20" t="s">
        <v>12</v>
      </c>
      <c r="B5" s="21" t="s">
        <v>218</v>
      </c>
      <c r="C5" s="279">
        <f>+C6+C7+C8+C9+C10+C11</f>
        <v>76533</v>
      </c>
    </row>
    <row r="6" spans="1:3" s="402" customFormat="1" ht="12" customHeight="1" x14ac:dyDescent="0.2">
      <c r="A6" s="15" t="s">
        <v>90</v>
      </c>
      <c r="B6" s="403" t="s">
        <v>219</v>
      </c>
      <c r="C6" s="282">
        <v>20129</v>
      </c>
    </row>
    <row r="7" spans="1:3" s="402" customFormat="1" ht="12" customHeight="1" x14ac:dyDescent="0.2">
      <c r="A7" s="14" t="s">
        <v>91</v>
      </c>
      <c r="B7" s="404" t="s">
        <v>220</v>
      </c>
      <c r="C7" s="281">
        <v>24829</v>
      </c>
    </row>
    <row r="8" spans="1:3" s="402" customFormat="1" ht="12" customHeight="1" x14ac:dyDescent="0.2">
      <c r="A8" s="14" t="s">
        <v>92</v>
      </c>
      <c r="B8" s="404" t="s">
        <v>521</v>
      </c>
      <c r="C8" s="281">
        <v>29066</v>
      </c>
    </row>
    <row r="9" spans="1:3" s="402" customFormat="1" ht="12" customHeight="1" x14ac:dyDescent="0.2">
      <c r="A9" s="14" t="s">
        <v>93</v>
      </c>
      <c r="B9" s="404" t="s">
        <v>222</v>
      </c>
      <c r="C9" s="281">
        <v>2509</v>
      </c>
    </row>
    <row r="10" spans="1:3" s="402" customFormat="1" ht="12" customHeight="1" x14ac:dyDescent="0.2">
      <c r="A10" s="14" t="s">
        <v>137</v>
      </c>
      <c r="B10" s="275" t="s">
        <v>402</v>
      </c>
      <c r="C10" s="281"/>
    </row>
    <row r="11" spans="1:3" s="402" customFormat="1" ht="12" customHeight="1" thickBot="1" x14ac:dyDescent="0.25">
      <c r="A11" s="16" t="s">
        <v>94</v>
      </c>
      <c r="B11" s="276" t="s">
        <v>403</v>
      </c>
      <c r="C11" s="281"/>
    </row>
    <row r="12" spans="1:3" s="402" customFormat="1" ht="12" customHeight="1" thickBot="1" x14ac:dyDescent="0.25">
      <c r="A12" s="20" t="s">
        <v>13</v>
      </c>
      <c r="B12" s="274" t="s">
        <v>223</v>
      </c>
      <c r="C12" s="279">
        <f>+C13+C14+C15+C16+C17</f>
        <v>16444</v>
      </c>
    </row>
    <row r="13" spans="1:3" s="402" customFormat="1" ht="12" customHeight="1" x14ac:dyDescent="0.2">
      <c r="A13" s="15" t="s">
        <v>96</v>
      </c>
      <c r="B13" s="403" t="s">
        <v>224</v>
      </c>
      <c r="C13" s="282"/>
    </row>
    <row r="14" spans="1:3" s="402" customFormat="1" ht="12" customHeight="1" x14ac:dyDescent="0.2">
      <c r="A14" s="14" t="s">
        <v>97</v>
      </c>
      <c r="B14" s="404" t="s">
        <v>225</v>
      </c>
      <c r="C14" s="281"/>
    </row>
    <row r="15" spans="1:3" s="402" customFormat="1" ht="12" customHeight="1" x14ac:dyDescent="0.2">
      <c r="A15" s="14" t="s">
        <v>98</v>
      </c>
      <c r="B15" s="404" t="s">
        <v>392</v>
      </c>
      <c r="C15" s="281"/>
    </row>
    <row r="16" spans="1:3" s="402" customFormat="1" ht="12" customHeight="1" x14ac:dyDescent="0.2">
      <c r="A16" s="14" t="s">
        <v>99</v>
      </c>
      <c r="B16" s="404" t="s">
        <v>393</v>
      </c>
      <c r="C16" s="281"/>
    </row>
    <row r="17" spans="1:3" s="402" customFormat="1" ht="12" customHeight="1" x14ac:dyDescent="0.2">
      <c r="A17" s="14" t="s">
        <v>100</v>
      </c>
      <c r="B17" s="404" t="s">
        <v>226</v>
      </c>
      <c r="C17" s="281">
        <v>16444</v>
      </c>
    </row>
    <row r="18" spans="1:3" s="402" customFormat="1" ht="12" customHeight="1" thickBot="1" x14ac:dyDescent="0.25">
      <c r="A18" s="16" t="s">
        <v>109</v>
      </c>
      <c r="B18" s="276" t="s">
        <v>227</v>
      </c>
      <c r="C18" s="283"/>
    </row>
    <row r="19" spans="1:3" s="402" customFormat="1" ht="12" customHeight="1" thickBot="1" x14ac:dyDescent="0.25">
      <c r="A19" s="20" t="s">
        <v>14</v>
      </c>
      <c r="B19" s="21" t="s">
        <v>228</v>
      </c>
      <c r="C19" s="279">
        <f>+C20+C21+C22+C23+C24</f>
        <v>0</v>
      </c>
    </row>
    <row r="20" spans="1:3" s="402" customFormat="1" ht="12" customHeight="1" x14ac:dyDescent="0.2">
      <c r="A20" s="15" t="s">
        <v>79</v>
      </c>
      <c r="B20" s="403" t="s">
        <v>229</v>
      </c>
      <c r="C20" s="282"/>
    </row>
    <row r="21" spans="1:3" s="402" customFormat="1" ht="12" customHeight="1" x14ac:dyDescent="0.2">
      <c r="A21" s="14" t="s">
        <v>80</v>
      </c>
      <c r="B21" s="404" t="s">
        <v>230</v>
      </c>
      <c r="C21" s="281"/>
    </row>
    <row r="22" spans="1:3" s="402" customFormat="1" ht="12" customHeight="1" x14ac:dyDescent="0.2">
      <c r="A22" s="14" t="s">
        <v>81</v>
      </c>
      <c r="B22" s="404" t="s">
        <v>394</v>
      </c>
      <c r="C22" s="281"/>
    </row>
    <row r="23" spans="1:3" s="402" customFormat="1" ht="12" customHeight="1" x14ac:dyDescent="0.2">
      <c r="A23" s="14" t="s">
        <v>82</v>
      </c>
      <c r="B23" s="404" t="s">
        <v>395</v>
      </c>
      <c r="C23" s="281"/>
    </row>
    <row r="24" spans="1:3" s="402" customFormat="1" ht="12" customHeight="1" x14ac:dyDescent="0.2">
      <c r="A24" s="14" t="s">
        <v>151</v>
      </c>
      <c r="B24" s="404" t="s">
        <v>231</v>
      </c>
      <c r="C24" s="281"/>
    </row>
    <row r="25" spans="1:3" s="402" customFormat="1" ht="12" customHeight="1" thickBot="1" x14ac:dyDescent="0.25">
      <c r="A25" s="16" t="s">
        <v>152</v>
      </c>
      <c r="B25" s="405" t="s">
        <v>232</v>
      </c>
      <c r="C25" s="283"/>
    </row>
    <row r="26" spans="1:3" s="402" customFormat="1" ht="12" customHeight="1" thickBot="1" x14ac:dyDescent="0.25">
      <c r="A26" s="20" t="s">
        <v>153</v>
      </c>
      <c r="B26" s="21" t="s">
        <v>522</v>
      </c>
      <c r="C26" s="285">
        <f>SUM(C27:C33)</f>
        <v>124730</v>
      </c>
    </row>
    <row r="27" spans="1:3" s="402" customFormat="1" ht="12" customHeight="1" x14ac:dyDescent="0.2">
      <c r="A27" s="15" t="s">
        <v>234</v>
      </c>
      <c r="B27" s="403" t="s">
        <v>541</v>
      </c>
      <c r="C27" s="282">
        <v>32500</v>
      </c>
    </row>
    <row r="28" spans="1:3" s="402" customFormat="1" ht="12" customHeight="1" x14ac:dyDescent="0.2">
      <c r="A28" s="14" t="s">
        <v>235</v>
      </c>
      <c r="B28" s="404" t="s">
        <v>527</v>
      </c>
      <c r="C28" s="281"/>
    </row>
    <row r="29" spans="1:3" s="402" customFormat="1" ht="12" customHeight="1" x14ac:dyDescent="0.2">
      <c r="A29" s="14" t="s">
        <v>236</v>
      </c>
      <c r="B29" s="404" t="s">
        <v>528</v>
      </c>
      <c r="C29" s="281">
        <v>85000</v>
      </c>
    </row>
    <row r="30" spans="1:3" s="402" customFormat="1" ht="12" customHeight="1" x14ac:dyDescent="0.2">
      <c r="A30" s="14" t="s">
        <v>237</v>
      </c>
      <c r="B30" s="404" t="s">
        <v>529</v>
      </c>
      <c r="C30" s="281">
        <v>200</v>
      </c>
    </row>
    <row r="31" spans="1:3" s="402" customFormat="1" ht="12" customHeight="1" x14ac:dyDescent="0.2">
      <c r="A31" s="14" t="s">
        <v>523</v>
      </c>
      <c r="B31" s="404" t="s">
        <v>238</v>
      </c>
      <c r="C31" s="281">
        <v>7000</v>
      </c>
    </row>
    <row r="32" spans="1:3" s="402" customFormat="1" ht="12" customHeight="1" x14ac:dyDescent="0.2">
      <c r="A32" s="14" t="s">
        <v>524</v>
      </c>
      <c r="B32" s="404" t="s">
        <v>239</v>
      </c>
      <c r="C32" s="281"/>
    </row>
    <row r="33" spans="1:3" s="402" customFormat="1" ht="12" customHeight="1" thickBot="1" x14ac:dyDescent="0.25">
      <c r="A33" s="16" t="s">
        <v>525</v>
      </c>
      <c r="B33" s="511" t="s">
        <v>240</v>
      </c>
      <c r="C33" s="283">
        <v>30</v>
      </c>
    </row>
    <row r="34" spans="1:3" s="402" customFormat="1" ht="12" customHeight="1" thickBot="1" x14ac:dyDescent="0.25">
      <c r="A34" s="20" t="s">
        <v>16</v>
      </c>
      <c r="B34" s="21" t="s">
        <v>404</v>
      </c>
      <c r="C34" s="279">
        <f>SUM(C35:C45)</f>
        <v>23217</v>
      </c>
    </row>
    <row r="35" spans="1:3" s="402" customFormat="1" ht="12" customHeight="1" x14ac:dyDescent="0.2">
      <c r="A35" s="15" t="s">
        <v>83</v>
      </c>
      <c r="B35" s="403" t="s">
        <v>243</v>
      </c>
      <c r="C35" s="282"/>
    </row>
    <row r="36" spans="1:3" s="402" customFormat="1" ht="12" customHeight="1" x14ac:dyDescent="0.2">
      <c r="A36" s="14" t="s">
        <v>84</v>
      </c>
      <c r="B36" s="404" t="s">
        <v>244</v>
      </c>
      <c r="C36" s="281">
        <v>1670</v>
      </c>
    </row>
    <row r="37" spans="1:3" s="402" customFormat="1" ht="12" customHeight="1" x14ac:dyDescent="0.2">
      <c r="A37" s="14" t="s">
        <v>85</v>
      </c>
      <c r="B37" s="404" t="s">
        <v>245</v>
      </c>
      <c r="C37" s="281">
        <v>800</v>
      </c>
    </row>
    <row r="38" spans="1:3" s="402" customFormat="1" ht="12" customHeight="1" x14ac:dyDescent="0.2">
      <c r="A38" s="14" t="s">
        <v>155</v>
      </c>
      <c r="B38" s="404" t="s">
        <v>246</v>
      </c>
      <c r="C38" s="281"/>
    </row>
    <row r="39" spans="1:3" s="402" customFormat="1" ht="12" customHeight="1" x14ac:dyDescent="0.2">
      <c r="A39" s="14" t="s">
        <v>156</v>
      </c>
      <c r="B39" s="404" t="s">
        <v>247</v>
      </c>
      <c r="C39" s="281">
        <v>15896</v>
      </c>
    </row>
    <row r="40" spans="1:3" s="402" customFormat="1" ht="12" customHeight="1" x14ac:dyDescent="0.2">
      <c r="A40" s="14" t="s">
        <v>157</v>
      </c>
      <c r="B40" s="404" t="s">
        <v>248</v>
      </c>
      <c r="C40" s="281">
        <v>4851</v>
      </c>
    </row>
    <row r="41" spans="1:3" s="402" customFormat="1" ht="12" customHeight="1" x14ac:dyDescent="0.2">
      <c r="A41" s="14" t="s">
        <v>158</v>
      </c>
      <c r="B41" s="404" t="s">
        <v>249</v>
      </c>
      <c r="C41" s="281"/>
    </row>
    <row r="42" spans="1:3" s="402" customFormat="1" ht="12" customHeight="1" x14ac:dyDescent="0.2">
      <c r="A42" s="14" t="s">
        <v>159</v>
      </c>
      <c r="B42" s="404" t="s">
        <v>531</v>
      </c>
      <c r="C42" s="281"/>
    </row>
    <row r="43" spans="1:3" s="402" customFormat="1" ht="12" customHeight="1" x14ac:dyDescent="0.2">
      <c r="A43" s="14" t="s">
        <v>241</v>
      </c>
      <c r="B43" s="404" t="s">
        <v>251</v>
      </c>
      <c r="C43" s="284"/>
    </row>
    <row r="44" spans="1:3" s="402" customFormat="1" ht="12" customHeight="1" x14ac:dyDescent="0.2">
      <c r="A44" s="16" t="s">
        <v>242</v>
      </c>
      <c r="B44" s="405" t="s">
        <v>406</v>
      </c>
      <c r="C44" s="390"/>
    </row>
    <row r="45" spans="1:3" s="402" customFormat="1" ht="12" customHeight="1" thickBot="1" x14ac:dyDescent="0.25">
      <c r="A45" s="16" t="s">
        <v>405</v>
      </c>
      <c r="B45" s="276" t="s">
        <v>252</v>
      </c>
      <c r="C45" s="390"/>
    </row>
    <row r="46" spans="1:3" s="402" customFormat="1" ht="12" customHeight="1" thickBot="1" x14ac:dyDescent="0.25">
      <c r="A46" s="20" t="s">
        <v>17</v>
      </c>
      <c r="B46" s="21" t="s">
        <v>253</v>
      </c>
      <c r="C46" s="279">
        <f>SUM(C47:C51)</f>
        <v>15000</v>
      </c>
    </row>
    <row r="47" spans="1:3" s="402" customFormat="1" ht="12" customHeight="1" x14ac:dyDescent="0.2">
      <c r="A47" s="15" t="s">
        <v>86</v>
      </c>
      <c r="B47" s="403" t="s">
        <v>257</v>
      </c>
      <c r="C47" s="448"/>
    </row>
    <row r="48" spans="1:3" s="402" customFormat="1" ht="12" customHeight="1" x14ac:dyDescent="0.2">
      <c r="A48" s="14" t="s">
        <v>87</v>
      </c>
      <c r="B48" s="404" t="s">
        <v>258</v>
      </c>
      <c r="C48" s="284">
        <v>15000</v>
      </c>
    </row>
    <row r="49" spans="1:3" s="402" customFormat="1" ht="12" customHeight="1" x14ac:dyDescent="0.2">
      <c r="A49" s="14" t="s">
        <v>254</v>
      </c>
      <c r="B49" s="404" t="s">
        <v>259</v>
      </c>
      <c r="C49" s="284"/>
    </row>
    <row r="50" spans="1:3" s="402" customFormat="1" ht="12" customHeight="1" x14ac:dyDescent="0.2">
      <c r="A50" s="14" t="s">
        <v>255</v>
      </c>
      <c r="B50" s="404" t="s">
        <v>260</v>
      </c>
      <c r="C50" s="284"/>
    </row>
    <row r="51" spans="1:3" s="402" customFormat="1" ht="12" customHeight="1" thickBot="1" x14ac:dyDescent="0.25">
      <c r="A51" s="16" t="s">
        <v>256</v>
      </c>
      <c r="B51" s="276" t="s">
        <v>261</v>
      </c>
      <c r="C51" s="390"/>
    </row>
    <row r="52" spans="1:3" s="402" customFormat="1" ht="12" customHeight="1" thickBot="1" x14ac:dyDescent="0.25">
      <c r="A52" s="20" t="s">
        <v>160</v>
      </c>
      <c r="B52" s="21" t="s">
        <v>262</v>
      </c>
      <c r="C52" s="279">
        <f>SUM(C53:C55)</f>
        <v>0</v>
      </c>
    </row>
    <row r="53" spans="1:3" s="402" customFormat="1" ht="12" customHeight="1" x14ac:dyDescent="0.2">
      <c r="A53" s="15" t="s">
        <v>88</v>
      </c>
      <c r="B53" s="403" t="s">
        <v>263</v>
      </c>
      <c r="C53" s="282"/>
    </row>
    <row r="54" spans="1:3" s="402" customFormat="1" ht="12" customHeight="1" x14ac:dyDescent="0.2">
      <c r="A54" s="14" t="s">
        <v>89</v>
      </c>
      <c r="B54" s="404" t="s">
        <v>396</v>
      </c>
      <c r="C54" s="281"/>
    </row>
    <row r="55" spans="1:3" s="402" customFormat="1" ht="12" customHeight="1" x14ac:dyDescent="0.2">
      <c r="A55" s="14" t="s">
        <v>266</v>
      </c>
      <c r="B55" s="404" t="s">
        <v>264</v>
      </c>
      <c r="C55" s="281"/>
    </row>
    <row r="56" spans="1:3" s="402" customFormat="1" ht="12" customHeight="1" thickBot="1" x14ac:dyDescent="0.25">
      <c r="A56" s="16" t="s">
        <v>267</v>
      </c>
      <c r="B56" s="276" t="s">
        <v>265</v>
      </c>
      <c r="C56" s="283"/>
    </row>
    <row r="57" spans="1:3" s="402" customFormat="1" ht="12" customHeight="1" thickBot="1" x14ac:dyDescent="0.25">
      <c r="A57" s="20" t="s">
        <v>19</v>
      </c>
      <c r="B57" s="274" t="s">
        <v>268</v>
      </c>
      <c r="C57" s="279">
        <f>SUM(C58:C60)</f>
        <v>0</v>
      </c>
    </row>
    <row r="58" spans="1:3" s="402" customFormat="1" ht="12" customHeight="1" x14ac:dyDescent="0.2">
      <c r="A58" s="15" t="s">
        <v>161</v>
      </c>
      <c r="B58" s="403" t="s">
        <v>270</v>
      </c>
      <c r="C58" s="284"/>
    </row>
    <row r="59" spans="1:3" s="402" customFormat="1" ht="12" customHeight="1" x14ac:dyDescent="0.2">
      <c r="A59" s="14" t="s">
        <v>162</v>
      </c>
      <c r="B59" s="404" t="s">
        <v>397</v>
      </c>
      <c r="C59" s="284"/>
    </row>
    <row r="60" spans="1:3" s="402" customFormat="1" ht="12" customHeight="1" x14ac:dyDescent="0.2">
      <c r="A60" s="14" t="s">
        <v>194</v>
      </c>
      <c r="B60" s="404" t="s">
        <v>271</v>
      </c>
      <c r="C60" s="284"/>
    </row>
    <row r="61" spans="1:3" s="402" customFormat="1" ht="12" customHeight="1" thickBot="1" x14ac:dyDescent="0.25">
      <c r="A61" s="16" t="s">
        <v>269</v>
      </c>
      <c r="B61" s="276" t="s">
        <v>272</v>
      </c>
      <c r="C61" s="284"/>
    </row>
    <row r="62" spans="1:3" s="402" customFormat="1" ht="12" customHeight="1" thickBot="1" x14ac:dyDescent="0.25">
      <c r="A62" s="483" t="s">
        <v>446</v>
      </c>
      <c r="B62" s="21" t="s">
        <v>273</v>
      </c>
      <c r="C62" s="285">
        <f>+C5+C12+C19+C26+C34+C46+C52+C57</f>
        <v>255924</v>
      </c>
    </row>
    <row r="63" spans="1:3" s="402" customFormat="1" ht="12" customHeight="1" thickBot="1" x14ac:dyDescent="0.25">
      <c r="A63" s="451" t="s">
        <v>274</v>
      </c>
      <c r="B63" s="274" t="s">
        <v>275</v>
      </c>
      <c r="C63" s="279">
        <f>SUM(C64:C66)</f>
        <v>0</v>
      </c>
    </row>
    <row r="64" spans="1:3" s="402" customFormat="1" ht="12" customHeight="1" x14ac:dyDescent="0.2">
      <c r="A64" s="15" t="s">
        <v>306</v>
      </c>
      <c r="B64" s="403" t="s">
        <v>276</v>
      </c>
      <c r="C64" s="284"/>
    </row>
    <row r="65" spans="1:3" s="402" customFormat="1" ht="12" customHeight="1" x14ac:dyDescent="0.2">
      <c r="A65" s="14" t="s">
        <v>315</v>
      </c>
      <c r="B65" s="404" t="s">
        <v>277</v>
      </c>
      <c r="C65" s="284"/>
    </row>
    <row r="66" spans="1:3" s="402" customFormat="1" ht="12" customHeight="1" thickBot="1" x14ac:dyDescent="0.25">
      <c r="A66" s="16" t="s">
        <v>316</v>
      </c>
      <c r="B66" s="477" t="s">
        <v>431</v>
      </c>
      <c r="C66" s="284"/>
    </row>
    <row r="67" spans="1:3" s="402" customFormat="1" ht="12" customHeight="1" thickBot="1" x14ac:dyDescent="0.25">
      <c r="A67" s="451" t="s">
        <v>279</v>
      </c>
      <c r="B67" s="274" t="s">
        <v>280</v>
      </c>
      <c r="C67" s="279">
        <f>SUM(C68:C71)</f>
        <v>49676</v>
      </c>
    </row>
    <row r="68" spans="1:3" s="402" customFormat="1" ht="12" customHeight="1" x14ac:dyDescent="0.2">
      <c r="A68" s="15" t="s">
        <v>138</v>
      </c>
      <c r="B68" s="403" t="s">
        <v>281</v>
      </c>
      <c r="C68" s="284">
        <v>49676</v>
      </c>
    </row>
    <row r="69" spans="1:3" s="402" customFormat="1" ht="12" customHeight="1" x14ac:dyDescent="0.2">
      <c r="A69" s="14" t="s">
        <v>139</v>
      </c>
      <c r="B69" s="404" t="s">
        <v>282</v>
      </c>
      <c r="C69" s="284"/>
    </row>
    <row r="70" spans="1:3" s="402" customFormat="1" ht="12" customHeight="1" x14ac:dyDescent="0.2">
      <c r="A70" s="14" t="s">
        <v>307</v>
      </c>
      <c r="B70" s="404" t="s">
        <v>283</v>
      </c>
      <c r="C70" s="284"/>
    </row>
    <row r="71" spans="1:3" s="402" customFormat="1" ht="12" customHeight="1" thickBot="1" x14ac:dyDescent="0.25">
      <c r="A71" s="16" t="s">
        <v>308</v>
      </c>
      <c r="B71" s="276" t="s">
        <v>284</v>
      </c>
      <c r="C71" s="284"/>
    </row>
    <row r="72" spans="1:3" s="402" customFormat="1" ht="12" customHeight="1" thickBot="1" x14ac:dyDescent="0.25">
      <c r="A72" s="451" t="s">
        <v>285</v>
      </c>
      <c r="B72" s="274" t="s">
        <v>286</v>
      </c>
      <c r="C72" s="279">
        <f>SUM(C73:C74)</f>
        <v>9923</v>
      </c>
    </row>
    <row r="73" spans="1:3" s="402" customFormat="1" ht="12" customHeight="1" x14ac:dyDescent="0.2">
      <c r="A73" s="15" t="s">
        <v>309</v>
      </c>
      <c r="B73" s="403" t="s">
        <v>287</v>
      </c>
      <c r="C73" s="284">
        <v>9923</v>
      </c>
    </row>
    <row r="74" spans="1:3" s="402" customFormat="1" ht="12" customHeight="1" thickBot="1" x14ac:dyDescent="0.25">
      <c r="A74" s="16" t="s">
        <v>310</v>
      </c>
      <c r="B74" s="276" t="s">
        <v>288</v>
      </c>
      <c r="C74" s="284"/>
    </row>
    <row r="75" spans="1:3" s="402" customFormat="1" ht="12" customHeight="1" thickBot="1" x14ac:dyDescent="0.25">
      <c r="A75" s="451" t="s">
        <v>289</v>
      </c>
      <c r="B75" s="274" t="s">
        <v>290</v>
      </c>
      <c r="C75" s="279">
        <f>SUM(C76:C78)</f>
        <v>0</v>
      </c>
    </row>
    <row r="76" spans="1:3" s="402" customFormat="1" ht="12" customHeight="1" x14ac:dyDescent="0.2">
      <c r="A76" s="15" t="s">
        <v>311</v>
      </c>
      <c r="B76" s="403" t="s">
        <v>291</v>
      </c>
      <c r="C76" s="284"/>
    </row>
    <row r="77" spans="1:3" s="402" customFormat="1" ht="12" customHeight="1" x14ac:dyDescent="0.2">
      <c r="A77" s="14" t="s">
        <v>312</v>
      </c>
      <c r="B77" s="404" t="s">
        <v>292</v>
      </c>
      <c r="C77" s="284"/>
    </row>
    <row r="78" spans="1:3" s="402" customFormat="1" ht="12" customHeight="1" thickBot="1" x14ac:dyDescent="0.25">
      <c r="A78" s="16" t="s">
        <v>313</v>
      </c>
      <c r="B78" s="276" t="s">
        <v>293</v>
      </c>
      <c r="C78" s="284"/>
    </row>
    <row r="79" spans="1:3" s="402" customFormat="1" ht="12" customHeight="1" thickBot="1" x14ac:dyDescent="0.25">
      <c r="A79" s="451" t="s">
        <v>294</v>
      </c>
      <c r="B79" s="274" t="s">
        <v>314</v>
      </c>
      <c r="C79" s="279">
        <f>SUM(C80:C83)</f>
        <v>0</v>
      </c>
    </row>
    <row r="80" spans="1:3" s="402" customFormat="1" ht="12" customHeight="1" x14ac:dyDescent="0.2">
      <c r="A80" s="407" t="s">
        <v>295</v>
      </c>
      <c r="B80" s="403" t="s">
        <v>296</v>
      </c>
      <c r="C80" s="284"/>
    </row>
    <row r="81" spans="1:3" s="402" customFormat="1" ht="12" customHeight="1" x14ac:dyDescent="0.2">
      <c r="A81" s="408" t="s">
        <v>297</v>
      </c>
      <c r="B81" s="404" t="s">
        <v>298</v>
      </c>
      <c r="C81" s="284"/>
    </row>
    <row r="82" spans="1:3" s="402" customFormat="1" ht="12" customHeight="1" x14ac:dyDescent="0.2">
      <c r="A82" s="408" t="s">
        <v>299</v>
      </c>
      <c r="B82" s="404" t="s">
        <v>300</v>
      </c>
      <c r="C82" s="284"/>
    </row>
    <row r="83" spans="1:3" s="402" customFormat="1" ht="12" customHeight="1" thickBot="1" x14ac:dyDescent="0.25">
      <c r="A83" s="409" t="s">
        <v>301</v>
      </c>
      <c r="B83" s="276" t="s">
        <v>302</v>
      </c>
      <c r="C83" s="284"/>
    </row>
    <row r="84" spans="1:3" s="402" customFormat="1" ht="12" customHeight="1" thickBot="1" x14ac:dyDescent="0.25">
      <c r="A84" s="451" t="s">
        <v>303</v>
      </c>
      <c r="B84" s="274" t="s">
        <v>445</v>
      </c>
      <c r="C84" s="449"/>
    </row>
    <row r="85" spans="1:3" s="402" customFormat="1" ht="13.5" customHeight="1" thickBot="1" x14ac:dyDescent="0.25">
      <c r="A85" s="451" t="s">
        <v>305</v>
      </c>
      <c r="B85" s="274" t="s">
        <v>304</v>
      </c>
      <c r="C85" s="449"/>
    </row>
    <row r="86" spans="1:3" s="402" customFormat="1" ht="15.75" customHeight="1" thickBot="1" x14ac:dyDescent="0.25">
      <c r="A86" s="451" t="s">
        <v>317</v>
      </c>
      <c r="B86" s="410" t="s">
        <v>448</v>
      </c>
      <c r="C86" s="285">
        <f>+C63+C67+C72+C75+C79+C85+C84</f>
        <v>59599</v>
      </c>
    </row>
    <row r="87" spans="1:3" s="402" customFormat="1" ht="16.5" customHeight="1" thickBot="1" x14ac:dyDescent="0.25">
      <c r="A87" s="452" t="s">
        <v>447</v>
      </c>
      <c r="B87" s="411" t="s">
        <v>449</v>
      </c>
      <c r="C87" s="285">
        <f>+C62+C86</f>
        <v>315523</v>
      </c>
    </row>
    <row r="88" spans="1:3" s="402" customFormat="1" ht="83.25" customHeight="1" x14ac:dyDescent="0.2">
      <c r="A88" s="5"/>
      <c r="B88" s="6"/>
      <c r="C88" s="286"/>
    </row>
    <row r="89" spans="1:3" ht="16.5" customHeight="1" x14ac:dyDescent="0.25">
      <c r="A89" s="549" t="s">
        <v>41</v>
      </c>
      <c r="B89" s="549"/>
      <c r="C89" s="549"/>
    </row>
    <row r="90" spans="1:3" s="412" customFormat="1" ht="16.5" customHeight="1" thickBot="1" x14ac:dyDescent="0.3">
      <c r="A90" s="551" t="s">
        <v>142</v>
      </c>
      <c r="B90" s="551"/>
      <c r="C90" s="145" t="s">
        <v>193</v>
      </c>
    </row>
    <row r="91" spans="1:3" ht="38.1" customHeight="1" thickBot="1" x14ac:dyDescent="0.3">
      <c r="A91" s="23" t="s">
        <v>64</v>
      </c>
      <c r="B91" s="24" t="s">
        <v>42</v>
      </c>
      <c r="C91" s="42" t="str">
        <f>+C3</f>
        <v>2016. évi előirányzat</v>
      </c>
    </row>
    <row r="92" spans="1:3" s="401" customFormat="1" ht="12" customHeight="1" thickBot="1" x14ac:dyDescent="0.25">
      <c r="A92" s="37"/>
      <c r="B92" s="38" t="s">
        <v>463</v>
      </c>
      <c r="C92" s="39" t="s">
        <v>464</v>
      </c>
    </row>
    <row r="93" spans="1:3" ht="12" customHeight="1" thickBot="1" x14ac:dyDescent="0.3">
      <c r="A93" s="22" t="s">
        <v>12</v>
      </c>
      <c r="B93" s="31" t="s">
        <v>407</v>
      </c>
      <c r="C93" s="278">
        <f>C94+C95+C96+C97+C98+C111</f>
        <v>294623</v>
      </c>
    </row>
    <row r="94" spans="1:3" ht="12" customHeight="1" x14ac:dyDescent="0.25">
      <c r="A94" s="17" t="s">
        <v>90</v>
      </c>
      <c r="B94" s="10" t="s">
        <v>43</v>
      </c>
      <c r="C94" s="280">
        <v>100875</v>
      </c>
    </row>
    <row r="95" spans="1:3" ht="12" customHeight="1" x14ac:dyDescent="0.25">
      <c r="A95" s="14" t="s">
        <v>91</v>
      </c>
      <c r="B95" s="8" t="s">
        <v>163</v>
      </c>
      <c r="C95" s="281">
        <v>24775</v>
      </c>
    </row>
    <row r="96" spans="1:3" ht="12" customHeight="1" x14ac:dyDescent="0.25">
      <c r="A96" s="14" t="s">
        <v>92</v>
      </c>
      <c r="B96" s="8" t="s">
        <v>128</v>
      </c>
      <c r="C96" s="283">
        <v>102862</v>
      </c>
    </row>
    <row r="97" spans="1:3" ht="12" customHeight="1" x14ac:dyDescent="0.25">
      <c r="A97" s="14" t="s">
        <v>93</v>
      </c>
      <c r="B97" s="11" t="s">
        <v>164</v>
      </c>
      <c r="C97" s="283">
        <v>26149</v>
      </c>
    </row>
    <row r="98" spans="1:3" ht="12" customHeight="1" x14ac:dyDescent="0.25">
      <c r="A98" s="14" t="s">
        <v>104</v>
      </c>
      <c r="B98" s="19" t="s">
        <v>165</v>
      </c>
      <c r="C98" s="283">
        <v>34962</v>
      </c>
    </row>
    <row r="99" spans="1:3" ht="12" customHeight="1" x14ac:dyDescent="0.25">
      <c r="A99" s="14" t="s">
        <v>94</v>
      </c>
      <c r="B99" s="8" t="s">
        <v>412</v>
      </c>
      <c r="C99" s="283"/>
    </row>
    <row r="100" spans="1:3" ht="12" customHeight="1" x14ac:dyDescent="0.25">
      <c r="A100" s="14" t="s">
        <v>95</v>
      </c>
      <c r="B100" s="150" t="s">
        <v>411</v>
      </c>
      <c r="C100" s="283"/>
    </row>
    <row r="101" spans="1:3" ht="12" customHeight="1" x14ac:dyDescent="0.25">
      <c r="A101" s="14" t="s">
        <v>105</v>
      </c>
      <c r="B101" s="150" t="s">
        <v>410</v>
      </c>
      <c r="C101" s="283"/>
    </row>
    <row r="102" spans="1:3" ht="12" customHeight="1" x14ac:dyDescent="0.25">
      <c r="A102" s="14" t="s">
        <v>106</v>
      </c>
      <c r="B102" s="148" t="s">
        <v>320</v>
      </c>
      <c r="C102" s="283"/>
    </row>
    <row r="103" spans="1:3" ht="12" customHeight="1" x14ac:dyDescent="0.25">
      <c r="A103" s="14" t="s">
        <v>107</v>
      </c>
      <c r="B103" s="149" t="s">
        <v>321</v>
      </c>
      <c r="C103" s="283"/>
    </row>
    <row r="104" spans="1:3" ht="12" customHeight="1" x14ac:dyDescent="0.25">
      <c r="A104" s="14" t="s">
        <v>108</v>
      </c>
      <c r="B104" s="149" t="s">
        <v>322</v>
      </c>
      <c r="C104" s="283"/>
    </row>
    <row r="105" spans="1:3" ht="12" customHeight="1" x14ac:dyDescent="0.25">
      <c r="A105" s="14" t="s">
        <v>110</v>
      </c>
      <c r="B105" s="148" t="s">
        <v>323</v>
      </c>
      <c r="C105" s="283">
        <v>1582</v>
      </c>
    </row>
    <row r="106" spans="1:3" ht="12" customHeight="1" x14ac:dyDescent="0.25">
      <c r="A106" s="14" t="s">
        <v>166</v>
      </c>
      <c r="B106" s="148" t="s">
        <v>324</v>
      </c>
      <c r="C106" s="283"/>
    </row>
    <row r="107" spans="1:3" ht="12" customHeight="1" x14ac:dyDescent="0.25">
      <c r="A107" s="14" t="s">
        <v>318</v>
      </c>
      <c r="B107" s="149" t="s">
        <v>325</v>
      </c>
      <c r="C107" s="283"/>
    </row>
    <row r="108" spans="1:3" ht="12" customHeight="1" x14ac:dyDescent="0.25">
      <c r="A108" s="13" t="s">
        <v>319</v>
      </c>
      <c r="B108" s="150" t="s">
        <v>326</v>
      </c>
      <c r="C108" s="283"/>
    </row>
    <row r="109" spans="1:3" ht="12" customHeight="1" x14ac:dyDescent="0.25">
      <c r="A109" s="14" t="s">
        <v>408</v>
      </c>
      <c r="B109" s="150" t="s">
        <v>327</v>
      </c>
      <c r="C109" s="283"/>
    </row>
    <row r="110" spans="1:3" ht="12" customHeight="1" x14ac:dyDescent="0.25">
      <c r="A110" s="16" t="s">
        <v>409</v>
      </c>
      <c r="B110" s="150" t="s">
        <v>328</v>
      </c>
      <c r="C110" s="283">
        <v>33380</v>
      </c>
    </row>
    <row r="111" spans="1:3" ht="12" customHeight="1" x14ac:dyDescent="0.25">
      <c r="A111" s="14" t="s">
        <v>413</v>
      </c>
      <c r="B111" s="11" t="s">
        <v>44</v>
      </c>
      <c r="C111" s="281">
        <v>5000</v>
      </c>
    </row>
    <row r="112" spans="1:3" ht="12" customHeight="1" x14ac:dyDescent="0.25">
      <c r="A112" s="14" t="s">
        <v>414</v>
      </c>
      <c r="B112" s="8" t="s">
        <v>416</v>
      </c>
      <c r="C112" s="281">
        <v>5000</v>
      </c>
    </row>
    <row r="113" spans="1:3" ht="12" customHeight="1" thickBot="1" x14ac:dyDescent="0.3">
      <c r="A113" s="18" t="s">
        <v>415</v>
      </c>
      <c r="B113" s="481" t="s">
        <v>417</v>
      </c>
      <c r="C113" s="287"/>
    </row>
    <row r="114" spans="1:3" ht="12" customHeight="1" thickBot="1" x14ac:dyDescent="0.3">
      <c r="A114" s="478" t="s">
        <v>13</v>
      </c>
      <c r="B114" s="479" t="s">
        <v>329</v>
      </c>
      <c r="C114" s="480">
        <f>+C115+C117+C119</f>
        <v>20900</v>
      </c>
    </row>
    <row r="115" spans="1:3" ht="12" customHeight="1" x14ac:dyDescent="0.25">
      <c r="A115" s="15" t="s">
        <v>96</v>
      </c>
      <c r="B115" s="8" t="s">
        <v>192</v>
      </c>
      <c r="C115" s="282">
        <v>9554</v>
      </c>
    </row>
    <row r="116" spans="1:3" ht="12" customHeight="1" x14ac:dyDescent="0.25">
      <c r="A116" s="15" t="s">
        <v>97</v>
      </c>
      <c r="B116" s="12" t="s">
        <v>333</v>
      </c>
      <c r="C116" s="282"/>
    </row>
    <row r="117" spans="1:3" ht="12" customHeight="1" x14ac:dyDescent="0.25">
      <c r="A117" s="15" t="s">
        <v>98</v>
      </c>
      <c r="B117" s="12" t="s">
        <v>167</v>
      </c>
      <c r="C117" s="281">
        <v>5446</v>
      </c>
    </row>
    <row r="118" spans="1:3" ht="12" customHeight="1" x14ac:dyDescent="0.25">
      <c r="A118" s="15" t="s">
        <v>99</v>
      </c>
      <c r="B118" s="12" t="s">
        <v>334</v>
      </c>
      <c r="C118" s="247"/>
    </row>
    <row r="119" spans="1:3" ht="12" customHeight="1" x14ac:dyDescent="0.25">
      <c r="A119" s="15" t="s">
        <v>100</v>
      </c>
      <c r="B119" s="276" t="s">
        <v>195</v>
      </c>
      <c r="C119" s="247">
        <v>5900</v>
      </c>
    </row>
    <row r="120" spans="1:3" ht="12" customHeight="1" x14ac:dyDescent="0.25">
      <c r="A120" s="15" t="s">
        <v>109</v>
      </c>
      <c r="B120" s="275" t="s">
        <v>398</v>
      </c>
      <c r="C120" s="247"/>
    </row>
    <row r="121" spans="1:3" ht="12" customHeight="1" x14ac:dyDescent="0.25">
      <c r="A121" s="15" t="s">
        <v>111</v>
      </c>
      <c r="B121" s="399" t="s">
        <v>339</v>
      </c>
      <c r="C121" s="247"/>
    </row>
    <row r="122" spans="1:3" x14ac:dyDescent="0.25">
      <c r="A122" s="15" t="s">
        <v>168</v>
      </c>
      <c r="B122" s="149" t="s">
        <v>322</v>
      </c>
      <c r="C122" s="247"/>
    </row>
    <row r="123" spans="1:3" ht="12" customHeight="1" x14ac:dyDescent="0.25">
      <c r="A123" s="15" t="s">
        <v>169</v>
      </c>
      <c r="B123" s="149" t="s">
        <v>338</v>
      </c>
      <c r="C123" s="247"/>
    </row>
    <row r="124" spans="1:3" ht="12" customHeight="1" x14ac:dyDescent="0.25">
      <c r="A124" s="15" t="s">
        <v>170</v>
      </c>
      <c r="B124" s="149" t="s">
        <v>337</v>
      </c>
      <c r="C124" s="247"/>
    </row>
    <row r="125" spans="1:3" ht="12" customHeight="1" x14ac:dyDescent="0.25">
      <c r="A125" s="15" t="s">
        <v>330</v>
      </c>
      <c r="B125" s="149" t="s">
        <v>325</v>
      </c>
      <c r="C125" s="247"/>
    </row>
    <row r="126" spans="1:3" ht="12" customHeight="1" x14ac:dyDescent="0.25">
      <c r="A126" s="15" t="s">
        <v>331</v>
      </c>
      <c r="B126" s="149" t="s">
        <v>336</v>
      </c>
      <c r="C126" s="247"/>
    </row>
    <row r="127" spans="1:3" ht="16.5" thickBot="1" x14ac:dyDescent="0.3">
      <c r="A127" s="13" t="s">
        <v>332</v>
      </c>
      <c r="B127" s="149" t="s">
        <v>335</v>
      </c>
      <c r="C127" s="249">
        <v>5900</v>
      </c>
    </row>
    <row r="128" spans="1:3" ht="12" customHeight="1" thickBot="1" x14ac:dyDescent="0.3">
      <c r="A128" s="20" t="s">
        <v>14</v>
      </c>
      <c r="B128" s="133" t="s">
        <v>418</v>
      </c>
      <c r="C128" s="279">
        <f>+C93+C114</f>
        <v>315523</v>
      </c>
    </row>
    <row r="129" spans="1:3" ht="12" customHeight="1" thickBot="1" x14ac:dyDescent="0.3">
      <c r="A129" s="20" t="s">
        <v>15</v>
      </c>
      <c r="B129" s="133" t="s">
        <v>419</v>
      </c>
      <c r="C129" s="279">
        <f>+C130+C131+C132</f>
        <v>0</v>
      </c>
    </row>
    <row r="130" spans="1:3" ht="12" customHeight="1" x14ac:dyDescent="0.25">
      <c r="A130" s="15" t="s">
        <v>234</v>
      </c>
      <c r="B130" s="12" t="s">
        <v>426</v>
      </c>
      <c r="C130" s="247"/>
    </row>
    <row r="131" spans="1:3" ht="12" customHeight="1" x14ac:dyDescent="0.25">
      <c r="A131" s="15" t="s">
        <v>235</v>
      </c>
      <c r="B131" s="12" t="s">
        <v>427</v>
      </c>
      <c r="C131" s="247"/>
    </row>
    <row r="132" spans="1:3" ht="12" customHeight="1" thickBot="1" x14ac:dyDescent="0.3">
      <c r="A132" s="13" t="s">
        <v>236</v>
      </c>
      <c r="B132" s="12" t="s">
        <v>428</v>
      </c>
      <c r="C132" s="247"/>
    </row>
    <row r="133" spans="1:3" ht="12" customHeight="1" thickBot="1" x14ac:dyDescent="0.3">
      <c r="A133" s="20" t="s">
        <v>16</v>
      </c>
      <c r="B133" s="133" t="s">
        <v>420</v>
      </c>
      <c r="C133" s="279">
        <f>SUM(C134:C139)</f>
        <v>0</v>
      </c>
    </row>
    <row r="134" spans="1:3" ht="12" customHeight="1" x14ac:dyDescent="0.25">
      <c r="A134" s="15" t="s">
        <v>83</v>
      </c>
      <c r="B134" s="9" t="s">
        <v>429</v>
      </c>
      <c r="C134" s="247"/>
    </row>
    <row r="135" spans="1:3" ht="12" customHeight="1" x14ac:dyDescent="0.25">
      <c r="A135" s="15" t="s">
        <v>84</v>
      </c>
      <c r="B135" s="9" t="s">
        <v>421</v>
      </c>
      <c r="C135" s="247"/>
    </row>
    <row r="136" spans="1:3" ht="12" customHeight="1" x14ac:dyDescent="0.25">
      <c r="A136" s="15" t="s">
        <v>85</v>
      </c>
      <c r="B136" s="9" t="s">
        <v>422</v>
      </c>
      <c r="C136" s="247"/>
    </row>
    <row r="137" spans="1:3" ht="12" customHeight="1" x14ac:dyDescent="0.25">
      <c r="A137" s="15" t="s">
        <v>155</v>
      </c>
      <c r="B137" s="9" t="s">
        <v>423</v>
      </c>
      <c r="C137" s="247"/>
    </row>
    <row r="138" spans="1:3" ht="12" customHeight="1" x14ac:dyDescent="0.25">
      <c r="A138" s="15" t="s">
        <v>156</v>
      </c>
      <c r="B138" s="9" t="s">
        <v>424</v>
      </c>
      <c r="C138" s="247"/>
    </row>
    <row r="139" spans="1:3" ht="12" customHeight="1" thickBot="1" x14ac:dyDescent="0.3">
      <c r="A139" s="13" t="s">
        <v>157</v>
      </c>
      <c r="B139" s="9" t="s">
        <v>425</v>
      </c>
      <c r="C139" s="247"/>
    </row>
    <row r="140" spans="1:3" ht="12" customHeight="1" thickBot="1" x14ac:dyDescent="0.3">
      <c r="A140" s="20" t="s">
        <v>17</v>
      </c>
      <c r="B140" s="133" t="s">
        <v>433</v>
      </c>
      <c r="C140" s="285">
        <f>+C141+C142+C143+C144</f>
        <v>0</v>
      </c>
    </row>
    <row r="141" spans="1:3" ht="12" customHeight="1" x14ac:dyDescent="0.25">
      <c r="A141" s="15" t="s">
        <v>86</v>
      </c>
      <c r="B141" s="9" t="s">
        <v>340</v>
      </c>
      <c r="C141" s="247"/>
    </row>
    <row r="142" spans="1:3" ht="12" customHeight="1" x14ac:dyDescent="0.25">
      <c r="A142" s="15" t="s">
        <v>87</v>
      </c>
      <c r="B142" s="9" t="s">
        <v>341</v>
      </c>
      <c r="C142" s="247"/>
    </row>
    <row r="143" spans="1:3" ht="12" customHeight="1" x14ac:dyDescent="0.25">
      <c r="A143" s="15" t="s">
        <v>254</v>
      </c>
      <c r="B143" s="9" t="s">
        <v>434</v>
      </c>
      <c r="C143" s="247"/>
    </row>
    <row r="144" spans="1:3" ht="12" customHeight="1" thickBot="1" x14ac:dyDescent="0.3">
      <c r="A144" s="13" t="s">
        <v>255</v>
      </c>
      <c r="B144" s="7" t="s">
        <v>360</v>
      </c>
      <c r="C144" s="247"/>
    </row>
    <row r="145" spans="1:9" ht="12" customHeight="1" thickBot="1" x14ac:dyDescent="0.3">
      <c r="A145" s="20" t="s">
        <v>18</v>
      </c>
      <c r="B145" s="133" t="s">
        <v>435</v>
      </c>
      <c r="C145" s="288">
        <f>SUM(C146:C150)</f>
        <v>0</v>
      </c>
    </row>
    <row r="146" spans="1:9" ht="12" customHeight="1" x14ac:dyDescent="0.25">
      <c r="A146" s="15" t="s">
        <v>88</v>
      </c>
      <c r="B146" s="9" t="s">
        <v>430</v>
      </c>
      <c r="C146" s="247"/>
    </row>
    <row r="147" spans="1:9" ht="12" customHeight="1" x14ac:dyDescent="0.25">
      <c r="A147" s="15" t="s">
        <v>89</v>
      </c>
      <c r="B147" s="9" t="s">
        <v>437</v>
      </c>
      <c r="C147" s="247"/>
    </row>
    <row r="148" spans="1:9" ht="12" customHeight="1" x14ac:dyDescent="0.25">
      <c r="A148" s="15" t="s">
        <v>266</v>
      </c>
      <c r="B148" s="9" t="s">
        <v>432</v>
      </c>
      <c r="C148" s="247"/>
    </row>
    <row r="149" spans="1:9" ht="12" customHeight="1" x14ac:dyDescent="0.25">
      <c r="A149" s="15" t="s">
        <v>267</v>
      </c>
      <c r="B149" s="9" t="s">
        <v>438</v>
      </c>
      <c r="C149" s="247"/>
    </row>
    <row r="150" spans="1:9" ht="12" customHeight="1" thickBot="1" x14ac:dyDescent="0.3">
      <c r="A150" s="15" t="s">
        <v>436</v>
      </c>
      <c r="B150" s="9" t="s">
        <v>439</v>
      </c>
      <c r="C150" s="247"/>
    </row>
    <row r="151" spans="1:9" ht="12" customHeight="1" thickBot="1" x14ac:dyDescent="0.3">
      <c r="A151" s="20" t="s">
        <v>19</v>
      </c>
      <c r="B151" s="133" t="s">
        <v>440</v>
      </c>
      <c r="C151" s="482"/>
    </row>
    <row r="152" spans="1:9" ht="12" customHeight="1" thickBot="1" x14ac:dyDescent="0.3">
      <c r="A152" s="20" t="s">
        <v>20</v>
      </c>
      <c r="B152" s="133" t="s">
        <v>441</v>
      </c>
      <c r="C152" s="482"/>
    </row>
    <row r="153" spans="1:9" ht="15" customHeight="1" thickBot="1" x14ac:dyDescent="0.3">
      <c r="A153" s="20" t="s">
        <v>21</v>
      </c>
      <c r="B153" s="133" t="s">
        <v>443</v>
      </c>
      <c r="C153" s="413">
        <f>+C129+C133+C140+C145+C151+C152</f>
        <v>0</v>
      </c>
      <c r="F153" s="414"/>
      <c r="G153" s="415"/>
      <c r="H153" s="415"/>
      <c r="I153" s="415"/>
    </row>
    <row r="154" spans="1:9" s="402" customFormat="1" ht="12.95" customHeight="1" thickBot="1" x14ac:dyDescent="0.25">
      <c r="A154" s="277" t="s">
        <v>22</v>
      </c>
      <c r="B154" s="366" t="s">
        <v>442</v>
      </c>
      <c r="C154" s="413">
        <f>+C128+C153</f>
        <v>315523</v>
      </c>
    </row>
    <row r="155" spans="1:9" ht="7.5" customHeight="1" x14ac:dyDescent="0.25"/>
    <row r="156" spans="1:9" x14ac:dyDescent="0.25">
      <c r="A156" s="552" t="s">
        <v>342</v>
      </c>
      <c r="B156" s="552"/>
      <c r="C156" s="552"/>
    </row>
    <row r="157" spans="1:9" ht="15" customHeight="1" thickBot="1" x14ac:dyDescent="0.3">
      <c r="A157" s="550" t="s">
        <v>143</v>
      </c>
      <c r="B157" s="550"/>
      <c r="C157" s="289" t="s">
        <v>193</v>
      </c>
    </row>
    <row r="158" spans="1:9" ht="13.5" customHeight="1" thickBot="1" x14ac:dyDescent="0.3">
      <c r="A158" s="20">
        <v>1</v>
      </c>
      <c r="B158" s="30" t="s">
        <v>444</v>
      </c>
      <c r="C158" s="279">
        <f>+C62-C128</f>
        <v>-59599</v>
      </c>
      <c r="D158" s="416"/>
    </row>
    <row r="159" spans="1:9" ht="27.75" customHeight="1" thickBot="1" x14ac:dyDescent="0.3">
      <c r="A159" s="20" t="s">
        <v>13</v>
      </c>
      <c r="B159" s="30" t="s">
        <v>450</v>
      </c>
      <c r="C159" s="279">
        <f>+C86-C153</f>
        <v>59599</v>
      </c>
    </row>
  </sheetData>
  <mergeCells count="6">
    <mergeCell ref="A1:C1"/>
    <mergeCell ref="A2:B2"/>
    <mergeCell ref="A90:B90"/>
    <mergeCell ref="A156:C156"/>
    <mergeCell ref="A157:B157"/>
    <mergeCell ref="A89:C89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 Önkormányzata
2016. ÉVI KÖLTSÉGVETÉSÉNEK ÖSSZEVONT MÉRLEGE&amp;10
&amp;R&amp;"Times New Roman CE,Félkövér dőlt"&amp;11 1.1. melléklet a ........./2016. (II.25) önkormányzati rendelethez</oddHeader>
  </headerFooter>
  <rowBreaks count="1" manualBreakCount="1">
    <brk id="88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AC96E-3430-4631-A0E8-B40A02097596}">
  <sheetPr>
    <tabColor rgb="FF92D050"/>
  </sheetPr>
  <dimension ref="A1:I159"/>
  <sheetViews>
    <sheetView zoomScale="130" zoomScaleNormal="130" zoomScaleSheetLayoutView="100" workbookViewId="0">
      <selection activeCell="B7" sqref="B7"/>
    </sheetView>
  </sheetViews>
  <sheetFormatPr defaultRowHeight="15.75" x14ac:dyDescent="0.25"/>
  <cols>
    <col min="1" max="1" width="9.5" style="367" customWidth="1"/>
    <col min="2" max="2" width="91.6640625" style="367" customWidth="1"/>
    <col min="3" max="3" width="21.6640625" style="368" customWidth="1"/>
    <col min="4" max="4" width="9" style="400" customWidth="1"/>
    <col min="5" max="16384" width="9.33203125" style="400"/>
  </cols>
  <sheetData>
    <row r="1" spans="1:3" ht="15.95" customHeight="1" x14ac:dyDescent="0.25">
      <c r="A1" s="549" t="s">
        <v>9</v>
      </c>
      <c r="B1" s="549"/>
      <c r="C1" s="549"/>
    </row>
    <row r="2" spans="1:3" ht="15.95" customHeight="1" thickBot="1" x14ac:dyDescent="0.3">
      <c r="A2" s="550" t="s">
        <v>141</v>
      </c>
      <c r="B2" s="550"/>
      <c r="C2" s="289" t="s">
        <v>193</v>
      </c>
    </row>
    <row r="3" spans="1:3" ht="38.1" customHeight="1" thickBot="1" x14ac:dyDescent="0.3">
      <c r="A3" s="23" t="s">
        <v>64</v>
      </c>
      <c r="B3" s="24" t="s">
        <v>11</v>
      </c>
      <c r="C3" s="42" t="str">
        <f>+CONCATENATE(LEFT(ÖSSZEFÜGGÉSEK!A5,4),". évi előirányzat")</f>
        <v>2016. évi előirányzat</v>
      </c>
    </row>
    <row r="4" spans="1:3" s="401" customFormat="1" ht="12" customHeight="1" thickBot="1" x14ac:dyDescent="0.25">
      <c r="A4" s="395"/>
      <c r="B4" s="396" t="s">
        <v>463</v>
      </c>
      <c r="C4" s="397" t="s">
        <v>464</v>
      </c>
    </row>
    <row r="5" spans="1:3" s="402" customFormat="1" ht="12" customHeight="1" thickBot="1" x14ac:dyDescent="0.25">
      <c r="A5" s="20" t="s">
        <v>12</v>
      </c>
      <c r="B5" s="21" t="s">
        <v>218</v>
      </c>
      <c r="C5" s="279">
        <f>+C6+C7+C8+C9+C10+C11</f>
        <v>76533</v>
      </c>
    </row>
    <row r="6" spans="1:3" s="402" customFormat="1" ht="12" customHeight="1" x14ac:dyDescent="0.2">
      <c r="A6" s="15" t="s">
        <v>90</v>
      </c>
      <c r="B6" s="403" t="s">
        <v>219</v>
      </c>
      <c r="C6" s="282">
        <v>20129</v>
      </c>
    </row>
    <row r="7" spans="1:3" s="402" customFormat="1" ht="12" customHeight="1" x14ac:dyDescent="0.2">
      <c r="A7" s="14" t="s">
        <v>91</v>
      </c>
      <c r="B7" s="404" t="s">
        <v>220</v>
      </c>
      <c r="C7" s="281">
        <v>24829</v>
      </c>
    </row>
    <row r="8" spans="1:3" s="402" customFormat="1" ht="12" customHeight="1" x14ac:dyDescent="0.2">
      <c r="A8" s="14" t="s">
        <v>92</v>
      </c>
      <c r="B8" s="404" t="s">
        <v>521</v>
      </c>
      <c r="C8" s="281">
        <v>29066</v>
      </c>
    </row>
    <row r="9" spans="1:3" s="402" customFormat="1" ht="12" customHeight="1" x14ac:dyDescent="0.2">
      <c r="A9" s="14" t="s">
        <v>93</v>
      </c>
      <c r="B9" s="404" t="s">
        <v>222</v>
      </c>
      <c r="C9" s="281">
        <v>2509</v>
      </c>
    </row>
    <row r="10" spans="1:3" s="402" customFormat="1" ht="12" customHeight="1" x14ac:dyDescent="0.2">
      <c r="A10" s="14" t="s">
        <v>137</v>
      </c>
      <c r="B10" s="275" t="s">
        <v>402</v>
      </c>
      <c r="C10" s="281"/>
    </row>
    <row r="11" spans="1:3" s="402" customFormat="1" ht="12" customHeight="1" thickBot="1" x14ac:dyDescent="0.25">
      <c r="A11" s="16" t="s">
        <v>94</v>
      </c>
      <c r="B11" s="276" t="s">
        <v>403</v>
      </c>
      <c r="C11" s="281"/>
    </row>
    <row r="12" spans="1:3" s="402" customFormat="1" ht="12" customHeight="1" thickBot="1" x14ac:dyDescent="0.25">
      <c r="A12" s="20" t="s">
        <v>13</v>
      </c>
      <c r="B12" s="274" t="s">
        <v>223</v>
      </c>
      <c r="C12" s="279">
        <f>+C13+C14+C15+C16+C17</f>
        <v>16444</v>
      </c>
    </row>
    <row r="13" spans="1:3" s="402" customFormat="1" ht="12" customHeight="1" x14ac:dyDescent="0.2">
      <c r="A13" s="15" t="s">
        <v>96</v>
      </c>
      <c r="B13" s="403" t="s">
        <v>224</v>
      </c>
      <c r="C13" s="282"/>
    </row>
    <row r="14" spans="1:3" s="402" customFormat="1" ht="12" customHeight="1" x14ac:dyDescent="0.2">
      <c r="A14" s="14" t="s">
        <v>97</v>
      </c>
      <c r="B14" s="404" t="s">
        <v>225</v>
      </c>
      <c r="C14" s="281"/>
    </row>
    <row r="15" spans="1:3" s="402" customFormat="1" ht="12" customHeight="1" x14ac:dyDescent="0.2">
      <c r="A15" s="14" t="s">
        <v>98</v>
      </c>
      <c r="B15" s="404" t="s">
        <v>392</v>
      </c>
      <c r="C15" s="281"/>
    </row>
    <row r="16" spans="1:3" s="402" customFormat="1" ht="12" customHeight="1" x14ac:dyDescent="0.2">
      <c r="A16" s="14" t="s">
        <v>99</v>
      </c>
      <c r="B16" s="404" t="s">
        <v>393</v>
      </c>
      <c r="C16" s="281"/>
    </row>
    <row r="17" spans="1:3" s="402" customFormat="1" ht="12" customHeight="1" x14ac:dyDescent="0.2">
      <c r="A17" s="14" t="s">
        <v>100</v>
      </c>
      <c r="B17" s="404" t="s">
        <v>226</v>
      </c>
      <c r="C17" s="281">
        <v>16444</v>
      </c>
    </row>
    <row r="18" spans="1:3" s="402" customFormat="1" ht="12" customHeight="1" thickBot="1" x14ac:dyDescent="0.25">
      <c r="A18" s="16" t="s">
        <v>109</v>
      </c>
      <c r="B18" s="276" t="s">
        <v>227</v>
      </c>
      <c r="C18" s="283"/>
    </row>
    <row r="19" spans="1:3" s="402" customFormat="1" ht="12" customHeight="1" thickBot="1" x14ac:dyDescent="0.25">
      <c r="A19" s="20" t="s">
        <v>14</v>
      </c>
      <c r="B19" s="21" t="s">
        <v>228</v>
      </c>
      <c r="C19" s="279">
        <f>+C20+C21+C22+C23+C24</f>
        <v>0</v>
      </c>
    </row>
    <row r="20" spans="1:3" s="402" customFormat="1" ht="12" customHeight="1" x14ac:dyDescent="0.2">
      <c r="A20" s="15" t="s">
        <v>79</v>
      </c>
      <c r="B20" s="403" t="s">
        <v>229</v>
      </c>
      <c r="C20" s="282"/>
    </row>
    <row r="21" spans="1:3" s="402" customFormat="1" ht="12" customHeight="1" x14ac:dyDescent="0.2">
      <c r="A21" s="14" t="s">
        <v>80</v>
      </c>
      <c r="B21" s="404" t="s">
        <v>230</v>
      </c>
      <c r="C21" s="281"/>
    </row>
    <row r="22" spans="1:3" s="402" customFormat="1" ht="12" customHeight="1" x14ac:dyDescent="0.2">
      <c r="A22" s="14" t="s">
        <v>81</v>
      </c>
      <c r="B22" s="404" t="s">
        <v>394</v>
      </c>
      <c r="C22" s="281"/>
    </row>
    <row r="23" spans="1:3" s="402" customFormat="1" ht="12" customHeight="1" x14ac:dyDescent="0.2">
      <c r="A23" s="14" t="s">
        <v>82</v>
      </c>
      <c r="B23" s="404" t="s">
        <v>395</v>
      </c>
      <c r="C23" s="281"/>
    </row>
    <row r="24" spans="1:3" s="402" customFormat="1" ht="12" customHeight="1" x14ac:dyDescent="0.2">
      <c r="A24" s="14" t="s">
        <v>151</v>
      </c>
      <c r="B24" s="404" t="s">
        <v>231</v>
      </c>
      <c r="C24" s="281"/>
    </row>
    <row r="25" spans="1:3" s="402" customFormat="1" ht="12" customHeight="1" thickBot="1" x14ac:dyDescent="0.25">
      <c r="A25" s="16" t="s">
        <v>152</v>
      </c>
      <c r="B25" s="405" t="s">
        <v>232</v>
      </c>
      <c r="C25" s="283"/>
    </row>
    <row r="26" spans="1:3" s="402" customFormat="1" ht="12" customHeight="1" thickBot="1" x14ac:dyDescent="0.25">
      <c r="A26" s="20" t="s">
        <v>153</v>
      </c>
      <c r="B26" s="21" t="s">
        <v>532</v>
      </c>
      <c r="C26" s="285">
        <f>SUM(C27:C33)</f>
        <v>124730</v>
      </c>
    </row>
    <row r="27" spans="1:3" s="402" customFormat="1" ht="12" customHeight="1" x14ac:dyDescent="0.2">
      <c r="A27" s="15" t="s">
        <v>234</v>
      </c>
      <c r="B27" s="403" t="s">
        <v>541</v>
      </c>
      <c r="C27" s="282">
        <v>32500</v>
      </c>
    </row>
    <row r="28" spans="1:3" s="402" customFormat="1" ht="12" customHeight="1" x14ac:dyDescent="0.2">
      <c r="A28" s="14" t="s">
        <v>235</v>
      </c>
      <c r="B28" s="404" t="s">
        <v>527</v>
      </c>
      <c r="C28" s="281"/>
    </row>
    <row r="29" spans="1:3" s="402" customFormat="1" ht="12" customHeight="1" x14ac:dyDescent="0.2">
      <c r="A29" s="14" t="s">
        <v>236</v>
      </c>
      <c r="B29" s="404" t="s">
        <v>528</v>
      </c>
      <c r="C29" s="281">
        <v>85000</v>
      </c>
    </row>
    <row r="30" spans="1:3" s="402" customFormat="1" ht="12" customHeight="1" x14ac:dyDescent="0.2">
      <c r="A30" s="14" t="s">
        <v>237</v>
      </c>
      <c r="B30" s="404" t="s">
        <v>529</v>
      </c>
      <c r="C30" s="281">
        <v>200</v>
      </c>
    </row>
    <row r="31" spans="1:3" s="402" customFormat="1" ht="12" customHeight="1" x14ac:dyDescent="0.2">
      <c r="A31" s="14" t="s">
        <v>523</v>
      </c>
      <c r="B31" s="404" t="s">
        <v>238</v>
      </c>
      <c r="C31" s="281">
        <v>7000</v>
      </c>
    </row>
    <row r="32" spans="1:3" s="402" customFormat="1" ht="12" customHeight="1" x14ac:dyDescent="0.2">
      <c r="A32" s="14" t="s">
        <v>524</v>
      </c>
      <c r="B32" s="404" t="s">
        <v>239</v>
      </c>
      <c r="C32" s="281"/>
    </row>
    <row r="33" spans="1:3" s="402" customFormat="1" ht="12" customHeight="1" thickBot="1" x14ac:dyDescent="0.25">
      <c r="A33" s="16" t="s">
        <v>525</v>
      </c>
      <c r="B33" s="511" t="s">
        <v>240</v>
      </c>
      <c r="C33" s="283">
        <v>30</v>
      </c>
    </row>
    <row r="34" spans="1:3" s="402" customFormat="1" ht="12" customHeight="1" thickBot="1" x14ac:dyDescent="0.25">
      <c r="A34" s="20" t="s">
        <v>16</v>
      </c>
      <c r="B34" s="21" t="s">
        <v>404</v>
      </c>
      <c r="C34" s="279">
        <f>SUM(C35:C45)</f>
        <v>23217</v>
      </c>
    </row>
    <row r="35" spans="1:3" s="402" customFormat="1" ht="12" customHeight="1" x14ac:dyDescent="0.2">
      <c r="A35" s="15" t="s">
        <v>83</v>
      </c>
      <c r="B35" s="403" t="s">
        <v>243</v>
      </c>
      <c r="C35" s="282"/>
    </row>
    <row r="36" spans="1:3" s="402" customFormat="1" ht="12" customHeight="1" x14ac:dyDescent="0.2">
      <c r="A36" s="14" t="s">
        <v>84</v>
      </c>
      <c r="B36" s="404" t="s">
        <v>244</v>
      </c>
      <c r="C36" s="281">
        <v>1670</v>
      </c>
    </row>
    <row r="37" spans="1:3" s="402" customFormat="1" ht="12" customHeight="1" x14ac:dyDescent="0.2">
      <c r="A37" s="14" t="s">
        <v>85</v>
      </c>
      <c r="B37" s="404" t="s">
        <v>245</v>
      </c>
      <c r="C37" s="281">
        <v>800</v>
      </c>
    </row>
    <row r="38" spans="1:3" s="402" customFormat="1" ht="12" customHeight="1" x14ac:dyDescent="0.2">
      <c r="A38" s="14" t="s">
        <v>155</v>
      </c>
      <c r="B38" s="404" t="s">
        <v>246</v>
      </c>
      <c r="C38" s="281"/>
    </row>
    <row r="39" spans="1:3" s="402" customFormat="1" ht="12" customHeight="1" x14ac:dyDescent="0.2">
      <c r="A39" s="14" t="s">
        <v>156</v>
      </c>
      <c r="B39" s="404" t="s">
        <v>247</v>
      </c>
      <c r="C39" s="281">
        <v>15896</v>
      </c>
    </row>
    <row r="40" spans="1:3" s="402" customFormat="1" ht="12" customHeight="1" x14ac:dyDescent="0.2">
      <c r="A40" s="14" t="s">
        <v>157</v>
      </c>
      <c r="B40" s="404" t="s">
        <v>248</v>
      </c>
      <c r="C40" s="281">
        <v>4851</v>
      </c>
    </row>
    <row r="41" spans="1:3" s="402" customFormat="1" ht="12" customHeight="1" x14ac:dyDescent="0.2">
      <c r="A41" s="14" t="s">
        <v>158</v>
      </c>
      <c r="B41" s="404" t="s">
        <v>249</v>
      </c>
      <c r="C41" s="281"/>
    </row>
    <row r="42" spans="1:3" s="402" customFormat="1" ht="12" customHeight="1" x14ac:dyDescent="0.2">
      <c r="A42" s="14" t="s">
        <v>159</v>
      </c>
      <c r="B42" s="404" t="s">
        <v>531</v>
      </c>
      <c r="C42" s="281"/>
    </row>
    <row r="43" spans="1:3" s="402" customFormat="1" ht="12" customHeight="1" x14ac:dyDescent="0.2">
      <c r="A43" s="14" t="s">
        <v>241</v>
      </c>
      <c r="B43" s="404" t="s">
        <v>251</v>
      </c>
      <c r="C43" s="284"/>
    </row>
    <row r="44" spans="1:3" s="402" customFormat="1" ht="12" customHeight="1" x14ac:dyDescent="0.2">
      <c r="A44" s="16" t="s">
        <v>242</v>
      </c>
      <c r="B44" s="405" t="s">
        <v>406</v>
      </c>
      <c r="C44" s="390"/>
    </row>
    <row r="45" spans="1:3" s="402" customFormat="1" ht="12" customHeight="1" thickBot="1" x14ac:dyDescent="0.25">
      <c r="A45" s="16" t="s">
        <v>405</v>
      </c>
      <c r="B45" s="276" t="s">
        <v>252</v>
      </c>
      <c r="C45" s="390"/>
    </row>
    <row r="46" spans="1:3" s="402" customFormat="1" ht="12" customHeight="1" thickBot="1" x14ac:dyDescent="0.25">
      <c r="A46" s="20" t="s">
        <v>17</v>
      </c>
      <c r="B46" s="21" t="s">
        <v>253</v>
      </c>
      <c r="C46" s="279">
        <f>SUM(C47:C51)</f>
        <v>15000</v>
      </c>
    </row>
    <row r="47" spans="1:3" s="402" customFormat="1" ht="12" customHeight="1" x14ac:dyDescent="0.2">
      <c r="A47" s="15" t="s">
        <v>86</v>
      </c>
      <c r="B47" s="403" t="s">
        <v>257</v>
      </c>
      <c r="C47" s="448"/>
    </row>
    <row r="48" spans="1:3" s="402" customFormat="1" ht="12" customHeight="1" x14ac:dyDescent="0.2">
      <c r="A48" s="14" t="s">
        <v>87</v>
      </c>
      <c r="B48" s="404" t="s">
        <v>258</v>
      </c>
      <c r="C48" s="284">
        <v>15000</v>
      </c>
    </row>
    <row r="49" spans="1:3" s="402" customFormat="1" ht="12" customHeight="1" x14ac:dyDescent="0.2">
      <c r="A49" s="14" t="s">
        <v>254</v>
      </c>
      <c r="B49" s="404" t="s">
        <v>259</v>
      </c>
      <c r="C49" s="284"/>
    </row>
    <row r="50" spans="1:3" s="402" customFormat="1" ht="12" customHeight="1" x14ac:dyDescent="0.2">
      <c r="A50" s="14" t="s">
        <v>255</v>
      </c>
      <c r="B50" s="404" t="s">
        <v>260</v>
      </c>
      <c r="C50" s="284"/>
    </row>
    <row r="51" spans="1:3" s="402" customFormat="1" ht="12" customHeight="1" thickBot="1" x14ac:dyDescent="0.25">
      <c r="A51" s="16" t="s">
        <v>256</v>
      </c>
      <c r="B51" s="276" t="s">
        <v>261</v>
      </c>
      <c r="C51" s="390"/>
    </row>
    <row r="52" spans="1:3" s="402" customFormat="1" ht="12" customHeight="1" thickBot="1" x14ac:dyDescent="0.25">
      <c r="A52" s="20" t="s">
        <v>160</v>
      </c>
      <c r="B52" s="21" t="s">
        <v>262</v>
      </c>
      <c r="C52" s="279">
        <f>SUM(C53:C55)</f>
        <v>0</v>
      </c>
    </row>
    <row r="53" spans="1:3" s="402" customFormat="1" ht="12" customHeight="1" x14ac:dyDescent="0.2">
      <c r="A53" s="15" t="s">
        <v>88</v>
      </c>
      <c r="B53" s="403" t="s">
        <v>263</v>
      </c>
      <c r="C53" s="282"/>
    </row>
    <row r="54" spans="1:3" s="402" customFormat="1" ht="12" customHeight="1" x14ac:dyDescent="0.2">
      <c r="A54" s="14" t="s">
        <v>89</v>
      </c>
      <c r="B54" s="404" t="s">
        <v>396</v>
      </c>
      <c r="C54" s="281"/>
    </row>
    <row r="55" spans="1:3" s="402" customFormat="1" ht="12" customHeight="1" x14ac:dyDescent="0.2">
      <c r="A55" s="14" t="s">
        <v>266</v>
      </c>
      <c r="B55" s="404" t="s">
        <v>264</v>
      </c>
      <c r="C55" s="281"/>
    </row>
    <row r="56" spans="1:3" s="402" customFormat="1" ht="12" customHeight="1" thickBot="1" x14ac:dyDescent="0.25">
      <c r="A56" s="16" t="s">
        <v>267</v>
      </c>
      <c r="B56" s="276" t="s">
        <v>265</v>
      </c>
      <c r="C56" s="283"/>
    </row>
    <row r="57" spans="1:3" s="402" customFormat="1" ht="12" customHeight="1" thickBot="1" x14ac:dyDescent="0.25">
      <c r="A57" s="20" t="s">
        <v>19</v>
      </c>
      <c r="B57" s="274" t="s">
        <v>268</v>
      </c>
      <c r="C57" s="279">
        <f>SUM(C58:C60)</f>
        <v>0</v>
      </c>
    </row>
    <row r="58" spans="1:3" s="402" customFormat="1" ht="12" customHeight="1" x14ac:dyDescent="0.2">
      <c r="A58" s="15" t="s">
        <v>161</v>
      </c>
      <c r="B58" s="403" t="s">
        <v>270</v>
      </c>
      <c r="C58" s="284"/>
    </row>
    <row r="59" spans="1:3" s="402" customFormat="1" ht="12" customHeight="1" x14ac:dyDescent="0.2">
      <c r="A59" s="14" t="s">
        <v>162</v>
      </c>
      <c r="B59" s="404" t="s">
        <v>397</v>
      </c>
      <c r="C59" s="284"/>
    </row>
    <row r="60" spans="1:3" s="402" customFormat="1" ht="12" customHeight="1" x14ac:dyDescent="0.2">
      <c r="A60" s="14" t="s">
        <v>194</v>
      </c>
      <c r="B60" s="404" t="s">
        <v>271</v>
      </c>
      <c r="C60" s="284"/>
    </row>
    <row r="61" spans="1:3" s="402" customFormat="1" ht="12" customHeight="1" thickBot="1" x14ac:dyDescent="0.25">
      <c r="A61" s="16" t="s">
        <v>269</v>
      </c>
      <c r="B61" s="276" t="s">
        <v>272</v>
      </c>
      <c r="C61" s="284"/>
    </row>
    <row r="62" spans="1:3" s="402" customFormat="1" ht="12" customHeight="1" thickBot="1" x14ac:dyDescent="0.25">
      <c r="A62" s="483" t="s">
        <v>446</v>
      </c>
      <c r="B62" s="21" t="s">
        <v>273</v>
      </c>
      <c r="C62" s="285">
        <f>+C5+C12+C19+C26+C34+C46+C52+C57</f>
        <v>255924</v>
      </c>
    </row>
    <row r="63" spans="1:3" s="402" customFormat="1" ht="12" customHeight="1" thickBot="1" x14ac:dyDescent="0.25">
      <c r="A63" s="451" t="s">
        <v>274</v>
      </c>
      <c r="B63" s="274" t="s">
        <v>275</v>
      </c>
      <c r="C63" s="279">
        <f>SUM(C64:C66)</f>
        <v>0</v>
      </c>
    </row>
    <row r="64" spans="1:3" s="402" customFormat="1" ht="12" customHeight="1" x14ac:dyDescent="0.2">
      <c r="A64" s="15" t="s">
        <v>306</v>
      </c>
      <c r="B64" s="403" t="s">
        <v>276</v>
      </c>
      <c r="C64" s="284"/>
    </row>
    <row r="65" spans="1:3" s="402" customFormat="1" ht="12" customHeight="1" x14ac:dyDescent="0.2">
      <c r="A65" s="14" t="s">
        <v>315</v>
      </c>
      <c r="B65" s="404" t="s">
        <v>277</v>
      </c>
      <c r="C65" s="284"/>
    </row>
    <row r="66" spans="1:3" s="402" customFormat="1" ht="12" customHeight="1" thickBot="1" x14ac:dyDescent="0.25">
      <c r="A66" s="16" t="s">
        <v>316</v>
      </c>
      <c r="B66" s="477" t="s">
        <v>431</v>
      </c>
      <c r="C66" s="284"/>
    </row>
    <row r="67" spans="1:3" s="402" customFormat="1" ht="12" customHeight="1" thickBot="1" x14ac:dyDescent="0.25">
      <c r="A67" s="451" t="s">
        <v>279</v>
      </c>
      <c r="B67" s="274" t="s">
        <v>280</v>
      </c>
      <c r="C67" s="279">
        <f>SUM(C68:C71)</f>
        <v>49676</v>
      </c>
    </row>
    <row r="68" spans="1:3" s="402" customFormat="1" ht="12" customHeight="1" x14ac:dyDescent="0.2">
      <c r="A68" s="15" t="s">
        <v>138</v>
      </c>
      <c r="B68" s="403" t="s">
        <v>281</v>
      </c>
      <c r="C68" s="284">
        <v>49676</v>
      </c>
    </row>
    <row r="69" spans="1:3" s="402" customFormat="1" ht="12" customHeight="1" x14ac:dyDescent="0.2">
      <c r="A69" s="14" t="s">
        <v>139</v>
      </c>
      <c r="B69" s="404" t="s">
        <v>282</v>
      </c>
      <c r="C69" s="284"/>
    </row>
    <row r="70" spans="1:3" s="402" customFormat="1" ht="12" customHeight="1" x14ac:dyDescent="0.2">
      <c r="A70" s="14" t="s">
        <v>307</v>
      </c>
      <c r="B70" s="404" t="s">
        <v>283</v>
      </c>
      <c r="C70" s="284"/>
    </row>
    <row r="71" spans="1:3" s="402" customFormat="1" ht="12" customHeight="1" thickBot="1" x14ac:dyDescent="0.25">
      <c r="A71" s="16" t="s">
        <v>308</v>
      </c>
      <c r="B71" s="276" t="s">
        <v>284</v>
      </c>
      <c r="C71" s="284"/>
    </row>
    <row r="72" spans="1:3" s="402" customFormat="1" ht="12" customHeight="1" thickBot="1" x14ac:dyDescent="0.25">
      <c r="A72" s="451" t="s">
        <v>285</v>
      </c>
      <c r="B72" s="274" t="s">
        <v>286</v>
      </c>
      <c r="C72" s="279">
        <f>SUM(C73:C74)</f>
        <v>9923</v>
      </c>
    </row>
    <row r="73" spans="1:3" s="402" customFormat="1" ht="12" customHeight="1" x14ac:dyDescent="0.2">
      <c r="A73" s="15" t="s">
        <v>309</v>
      </c>
      <c r="B73" s="403" t="s">
        <v>287</v>
      </c>
      <c r="C73" s="284">
        <v>9923</v>
      </c>
    </row>
    <row r="74" spans="1:3" s="402" customFormat="1" ht="12" customHeight="1" thickBot="1" x14ac:dyDescent="0.25">
      <c r="A74" s="16" t="s">
        <v>310</v>
      </c>
      <c r="B74" s="276" t="s">
        <v>288</v>
      </c>
      <c r="C74" s="284"/>
    </row>
    <row r="75" spans="1:3" s="402" customFormat="1" ht="12" customHeight="1" thickBot="1" x14ac:dyDescent="0.25">
      <c r="A75" s="451" t="s">
        <v>289</v>
      </c>
      <c r="B75" s="274" t="s">
        <v>290</v>
      </c>
      <c r="C75" s="279">
        <f>SUM(C76:C78)</f>
        <v>0</v>
      </c>
    </row>
    <row r="76" spans="1:3" s="402" customFormat="1" ht="12" customHeight="1" x14ac:dyDescent="0.2">
      <c r="A76" s="15" t="s">
        <v>311</v>
      </c>
      <c r="B76" s="403" t="s">
        <v>291</v>
      </c>
      <c r="C76" s="284"/>
    </row>
    <row r="77" spans="1:3" s="402" customFormat="1" ht="12" customHeight="1" x14ac:dyDescent="0.2">
      <c r="A77" s="14" t="s">
        <v>312</v>
      </c>
      <c r="B77" s="404" t="s">
        <v>292</v>
      </c>
      <c r="C77" s="284"/>
    </row>
    <row r="78" spans="1:3" s="402" customFormat="1" ht="12" customHeight="1" thickBot="1" x14ac:dyDescent="0.25">
      <c r="A78" s="16" t="s">
        <v>313</v>
      </c>
      <c r="B78" s="276" t="s">
        <v>293</v>
      </c>
      <c r="C78" s="284"/>
    </row>
    <row r="79" spans="1:3" s="402" customFormat="1" ht="12" customHeight="1" thickBot="1" x14ac:dyDescent="0.25">
      <c r="A79" s="451" t="s">
        <v>294</v>
      </c>
      <c r="B79" s="274" t="s">
        <v>314</v>
      </c>
      <c r="C79" s="279">
        <f>SUM(C80:C83)</f>
        <v>0</v>
      </c>
    </row>
    <row r="80" spans="1:3" s="402" customFormat="1" ht="12" customHeight="1" x14ac:dyDescent="0.2">
      <c r="A80" s="407" t="s">
        <v>295</v>
      </c>
      <c r="B80" s="403" t="s">
        <v>296</v>
      </c>
      <c r="C80" s="284"/>
    </row>
    <row r="81" spans="1:3" s="402" customFormat="1" ht="12" customHeight="1" x14ac:dyDescent="0.2">
      <c r="A81" s="408" t="s">
        <v>297</v>
      </c>
      <c r="B81" s="404" t="s">
        <v>298</v>
      </c>
      <c r="C81" s="284"/>
    </row>
    <row r="82" spans="1:3" s="402" customFormat="1" ht="12" customHeight="1" x14ac:dyDescent="0.2">
      <c r="A82" s="408" t="s">
        <v>299</v>
      </c>
      <c r="B82" s="404" t="s">
        <v>300</v>
      </c>
      <c r="C82" s="284"/>
    </row>
    <row r="83" spans="1:3" s="402" customFormat="1" ht="12" customHeight="1" thickBot="1" x14ac:dyDescent="0.25">
      <c r="A83" s="409" t="s">
        <v>301</v>
      </c>
      <c r="B83" s="276" t="s">
        <v>302</v>
      </c>
      <c r="C83" s="284"/>
    </row>
    <row r="84" spans="1:3" s="402" customFormat="1" ht="12" customHeight="1" thickBot="1" x14ac:dyDescent="0.25">
      <c r="A84" s="451" t="s">
        <v>303</v>
      </c>
      <c r="B84" s="274" t="s">
        <v>445</v>
      </c>
      <c r="C84" s="449"/>
    </row>
    <row r="85" spans="1:3" s="402" customFormat="1" ht="13.5" customHeight="1" thickBot="1" x14ac:dyDescent="0.25">
      <c r="A85" s="451" t="s">
        <v>305</v>
      </c>
      <c r="B85" s="274" t="s">
        <v>304</v>
      </c>
      <c r="C85" s="449"/>
    </row>
    <row r="86" spans="1:3" s="402" customFormat="1" ht="15.75" customHeight="1" thickBot="1" x14ac:dyDescent="0.25">
      <c r="A86" s="451" t="s">
        <v>317</v>
      </c>
      <c r="B86" s="410" t="s">
        <v>448</v>
      </c>
      <c r="C86" s="285">
        <f>+C63+C67+C72+C75+C79+C85+C84</f>
        <v>59599</v>
      </c>
    </row>
    <row r="87" spans="1:3" s="402" customFormat="1" ht="16.5" customHeight="1" thickBot="1" x14ac:dyDescent="0.25">
      <c r="A87" s="452" t="s">
        <v>447</v>
      </c>
      <c r="B87" s="411" t="s">
        <v>449</v>
      </c>
      <c r="C87" s="285">
        <f>+C62+C86</f>
        <v>315523</v>
      </c>
    </row>
    <row r="88" spans="1:3" s="402" customFormat="1" ht="83.25" customHeight="1" x14ac:dyDescent="0.2">
      <c r="A88" s="5"/>
      <c r="B88" s="6"/>
      <c r="C88" s="286"/>
    </row>
    <row r="89" spans="1:3" ht="16.5" customHeight="1" x14ac:dyDescent="0.25">
      <c r="A89" s="549" t="s">
        <v>41</v>
      </c>
      <c r="B89" s="549"/>
      <c r="C89" s="549"/>
    </row>
    <row r="90" spans="1:3" s="412" customFormat="1" ht="16.5" customHeight="1" thickBot="1" x14ac:dyDescent="0.3">
      <c r="A90" s="551" t="s">
        <v>142</v>
      </c>
      <c r="B90" s="551"/>
      <c r="C90" s="145" t="s">
        <v>193</v>
      </c>
    </row>
    <row r="91" spans="1:3" ht="38.1" customHeight="1" thickBot="1" x14ac:dyDescent="0.3">
      <c r="A91" s="23" t="s">
        <v>64</v>
      </c>
      <c r="B91" s="24" t="s">
        <v>42</v>
      </c>
      <c r="C91" s="42" t="str">
        <f>+C3</f>
        <v>2016. évi előirányzat</v>
      </c>
    </row>
    <row r="92" spans="1:3" s="401" customFormat="1" ht="12" customHeight="1" thickBot="1" x14ac:dyDescent="0.25">
      <c r="A92" s="37"/>
      <c r="B92" s="38" t="s">
        <v>463</v>
      </c>
      <c r="C92" s="39" t="s">
        <v>464</v>
      </c>
    </row>
    <row r="93" spans="1:3" ht="12" customHeight="1" thickBot="1" x14ac:dyDescent="0.3">
      <c r="A93" s="22" t="s">
        <v>12</v>
      </c>
      <c r="B93" s="31" t="s">
        <v>407</v>
      </c>
      <c r="C93" s="278">
        <f>C94+C95+C96+C97+C98+C111</f>
        <v>294623</v>
      </c>
    </row>
    <row r="94" spans="1:3" ht="12" customHeight="1" x14ac:dyDescent="0.25">
      <c r="A94" s="17" t="s">
        <v>90</v>
      </c>
      <c r="B94" s="10" t="s">
        <v>43</v>
      </c>
      <c r="C94" s="280">
        <v>100875</v>
      </c>
    </row>
    <row r="95" spans="1:3" ht="12" customHeight="1" x14ac:dyDescent="0.25">
      <c r="A95" s="14" t="s">
        <v>91</v>
      </c>
      <c r="B95" s="8" t="s">
        <v>163</v>
      </c>
      <c r="C95" s="281">
        <v>24775</v>
      </c>
    </row>
    <row r="96" spans="1:3" ht="12" customHeight="1" x14ac:dyDescent="0.25">
      <c r="A96" s="14" t="s">
        <v>92</v>
      </c>
      <c r="B96" s="8" t="s">
        <v>128</v>
      </c>
      <c r="C96" s="283">
        <v>102862</v>
      </c>
    </row>
    <row r="97" spans="1:3" ht="12" customHeight="1" x14ac:dyDescent="0.25">
      <c r="A97" s="14" t="s">
        <v>93</v>
      </c>
      <c r="B97" s="11" t="s">
        <v>164</v>
      </c>
      <c r="C97" s="283">
        <v>26149</v>
      </c>
    </row>
    <row r="98" spans="1:3" ht="12" customHeight="1" x14ac:dyDescent="0.25">
      <c r="A98" s="14" t="s">
        <v>104</v>
      </c>
      <c r="B98" s="19" t="s">
        <v>165</v>
      </c>
      <c r="C98" s="283">
        <v>34962</v>
      </c>
    </row>
    <row r="99" spans="1:3" ht="12" customHeight="1" x14ac:dyDescent="0.25">
      <c r="A99" s="14" t="s">
        <v>94</v>
      </c>
      <c r="B99" s="8" t="s">
        <v>412</v>
      </c>
      <c r="C99" s="283"/>
    </row>
    <row r="100" spans="1:3" ht="12" customHeight="1" x14ac:dyDescent="0.25">
      <c r="A100" s="14" t="s">
        <v>95</v>
      </c>
      <c r="B100" s="150" t="s">
        <v>411</v>
      </c>
      <c r="C100" s="283"/>
    </row>
    <row r="101" spans="1:3" ht="12" customHeight="1" x14ac:dyDescent="0.25">
      <c r="A101" s="14" t="s">
        <v>105</v>
      </c>
      <c r="B101" s="150" t="s">
        <v>410</v>
      </c>
      <c r="C101" s="283"/>
    </row>
    <row r="102" spans="1:3" ht="12" customHeight="1" x14ac:dyDescent="0.25">
      <c r="A102" s="14" t="s">
        <v>106</v>
      </c>
      <c r="B102" s="148" t="s">
        <v>320</v>
      </c>
      <c r="C102" s="283"/>
    </row>
    <row r="103" spans="1:3" ht="12" customHeight="1" x14ac:dyDescent="0.25">
      <c r="A103" s="14" t="s">
        <v>107</v>
      </c>
      <c r="B103" s="149" t="s">
        <v>321</v>
      </c>
      <c r="C103" s="283"/>
    </row>
    <row r="104" spans="1:3" ht="12" customHeight="1" x14ac:dyDescent="0.25">
      <c r="A104" s="14" t="s">
        <v>108</v>
      </c>
      <c r="B104" s="149" t="s">
        <v>322</v>
      </c>
      <c r="C104" s="283"/>
    </row>
    <row r="105" spans="1:3" ht="12" customHeight="1" x14ac:dyDescent="0.25">
      <c r="A105" s="14" t="s">
        <v>110</v>
      </c>
      <c r="B105" s="148" t="s">
        <v>323</v>
      </c>
      <c r="C105" s="283">
        <v>1582</v>
      </c>
    </row>
    <row r="106" spans="1:3" ht="12" customHeight="1" x14ac:dyDescent="0.25">
      <c r="A106" s="14" t="s">
        <v>166</v>
      </c>
      <c r="B106" s="148" t="s">
        <v>324</v>
      </c>
      <c r="C106" s="283"/>
    </row>
    <row r="107" spans="1:3" ht="12" customHeight="1" x14ac:dyDescent="0.25">
      <c r="A107" s="14" t="s">
        <v>318</v>
      </c>
      <c r="B107" s="149" t="s">
        <v>325</v>
      </c>
      <c r="C107" s="283"/>
    </row>
    <row r="108" spans="1:3" ht="12" customHeight="1" x14ac:dyDescent="0.25">
      <c r="A108" s="13" t="s">
        <v>319</v>
      </c>
      <c r="B108" s="150" t="s">
        <v>326</v>
      </c>
      <c r="C108" s="283"/>
    </row>
    <row r="109" spans="1:3" ht="12" customHeight="1" x14ac:dyDescent="0.25">
      <c r="A109" s="14" t="s">
        <v>408</v>
      </c>
      <c r="B109" s="150" t="s">
        <v>327</v>
      </c>
      <c r="C109" s="283"/>
    </row>
    <row r="110" spans="1:3" ht="12" customHeight="1" x14ac:dyDescent="0.25">
      <c r="A110" s="16" t="s">
        <v>409</v>
      </c>
      <c r="B110" s="150" t="s">
        <v>328</v>
      </c>
      <c r="C110" s="283">
        <v>33380</v>
      </c>
    </row>
    <row r="111" spans="1:3" ht="12" customHeight="1" x14ac:dyDescent="0.25">
      <c r="A111" s="14" t="s">
        <v>413</v>
      </c>
      <c r="B111" s="11" t="s">
        <v>44</v>
      </c>
      <c r="C111" s="281">
        <v>5000</v>
      </c>
    </row>
    <row r="112" spans="1:3" ht="12" customHeight="1" x14ac:dyDescent="0.25">
      <c r="A112" s="14" t="s">
        <v>414</v>
      </c>
      <c r="B112" s="8" t="s">
        <v>416</v>
      </c>
      <c r="C112" s="281">
        <v>5000</v>
      </c>
    </row>
    <row r="113" spans="1:3" ht="12" customHeight="1" thickBot="1" x14ac:dyDescent="0.3">
      <c r="A113" s="18" t="s">
        <v>415</v>
      </c>
      <c r="B113" s="481" t="s">
        <v>417</v>
      </c>
      <c r="C113" s="287"/>
    </row>
    <row r="114" spans="1:3" ht="12" customHeight="1" thickBot="1" x14ac:dyDescent="0.3">
      <c r="A114" s="478" t="s">
        <v>13</v>
      </c>
      <c r="B114" s="479" t="s">
        <v>329</v>
      </c>
      <c r="C114" s="480">
        <f>+C115+C117+C119</f>
        <v>20900</v>
      </c>
    </row>
    <row r="115" spans="1:3" ht="12" customHeight="1" x14ac:dyDescent="0.25">
      <c r="A115" s="15" t="s">
        <v>96</v>
      </c>
      <c r="B115" s="8" t="s">
        <v>192</v>
      </c>
      <c r="C115" s="282">
        <v>9554</v>
      </c>
    </row>
    <row r="116" spans="1:3" ht="12" customHeight="1" x14ac:dyDescent="0.25">
      <c r="A116" s="15" t="s">
        <v>97</v>
      </c>
      <c r="B116" s="12" t="s">
        <v>333</v>
      </c>
      <c r="C116" s="282"/>
    </row>
    <row r="117" spans="1:3" ht="12" customHeight="1" x14ac:dyDescent="0.25">
      <c r="A117" s="15" t="s">
        <v>98</v>
      </c>
      <c r="B117" s="12" t="s">
        <v>167</v>
      </c>
      <c r="C117" s="281">
        <v>5446</v>
      </c>
    </row>
    <row r="118" spans="1:3" ht="12" customHeight="1" x14ac:dyDescent="0.25">
      <c r="A118" s="15" t="s">
        <v>99</v>
      </c>
      <c r="B118" s="12" t="s">
        <v>334</v>
      </c>
      <c r="C118" s="247"/>
    </row>
    <row r="119" spans="1:3" ht="12" customHeight="1" x14ac:dyDescent="0.25">
      <c r="A119" s="15" t="s">
        <v>100</v>
      </c>
      <c r="B119" s="276" t="s">
        <v>195</v>
      </c>
      <c r="C119" s="247">
        <v>5900</v>
      </c>
    </row>
    <row r="120" spans="1:3" ht="12" customHeight="1" x14ac:dyDescent="0.25">
      <c r="A120" s="15" t="s">
        <v>109</v>
      </c>
      <c r="B120" s="275" t="s">
        <v>398</v>
      </c>
      <c r="C120" s="247"/>
    </row>
    <row r="121" spans="1:3" ht="12" customHeight="1" x14ac:dyDescent="0.25">
      <c r="A121" s="15" t="s">
        <v>111</v>
      </c>
      <c r="B121" s="399" t="s">
        <v>339</v>
      </c>
      <c r="C121" s="247"/>
    </row>
    <row r="122" spans="1:3" x14ac:dyDescent="0.25">
      <c r="A122" s="15" t="s">
        <v>168</v>
      </c>
      <c r="B122" s="149" t="s">
        <v>322</v>
      </c>
      <c r="C122" s="247"/>
    </row>
    <row r="123" spans="1:3" ht="12" customHeight="1" x14ac:dyDescent="0.25">
      <c r="A123" s="15" t="s">
        <v>169</v>
      </c>
      <c r="B123" s="149" t="s">
        <v>338</v>
      </c>
      <c r="C123" s="247"/>
    </row>
    <row r="124" spans="1:3" ht="12" customHeight="1" x14ac:dyDescent="0.25">
      <c r="A124" s="15" t="s">
        <v>170</v>
      </c>
      <c r="B124" s="149" t="s">
        <v>337</v>
      </c>
      <c r="C124" s="247"/>
    </row>
    <row r="125" spans="1:3" ht="12" customHeight="1" x14ac:dyDescent="0.25">
      <c r="A125" s="15" t="s">
        <v>330</v>
      </c>
      <c r="B125" s="149" t="s">
        <v>325</v>
      </c>
      <c r="C125" s="247"/>
    </row>
    <row r="126" spans="1:3" ht="12" customHeight="1" x14ac:dyDescent="0.25">
      <c r="A126" s="15" t="s">
        <v>331</v>
      </c>
      <c r="B126" s="149" t="s">
        <v>336</v>
      </c>
      <c r="C126" s="247"/>
    </row>
    <row r="127" spans="1:3" ht="16.5" thickBot="1" x14ac:dyDescent="0.3">
      <c r="A127" s="13" t="s">
        <v>332</v>
      </c>
      <c r="B127" s="149" t="s">
        <v>335</v>
      </c>
      <c r="C127" s="249">
        <v>5900</v>
      </c>
    </row>
    <row r="128" spans="1:3" ht="12" customHeight="1" thickBot="1" x14ac:dyDescent="0.3">
      <c r="A128" s="20" t="s">
        <v>14</v>
      </c>
      <c r="B128" s="133" t="s">
        <v>418</v>
      </c>
      <c r="C128" s="279">
        <f>+C93+C114</f>
        <v>315523</v>
      </c>
    </row>
    <row r="129" spans="1:3" ht="12" customHeight="1" thickBot="1" x14ac:dyDescent="0.3">
      <c r="A129" s="20" t="s">
        <v>15</v>
      </c>
      <c r="B129" s="133" t="s">
        <v>419</v>
      </c>
      <c r="C129" s="279">
        <f>+C130+C131+C132</f>
        <v>0</v>
      </c>
    </row>
    <row r="130" spans="1:3" ht="12" customHeight="1" x14ac:dyDescent="0.25">
      <c r="A130" s="15" t="s">
        <v>234</v>
      </c>
      <c r="B130" s="12" t="s">
        <v>426</v>
      </c>
      <c r="C130" s="247"/>
    </row>
    <row r="131" spans="1:3" ht="12" customHeight="1" x14ac:dyDescent="0.25">
      <c r="A131" s="15" t="s">
        <v>235</v>
      </c>
      <c r="B131" s="12" t="s">
        <v>427</v>
      </c>
      <c r="C131" s="247"/>
    </row>
    <row r="132" spans="1:3" ht="12" customHeight="1" thickBot="1" x14ac:dyDescent="0.3">
      <c r="A132" s="13" t="s">
        <v>236</v>
      </c>
      <c r="B132" s="12" t="s">
        <v>428</v>
      </c>
      <c r="C132" s="247"/>
    </row>
    <row r="133" spans="1:3" ht="12" customHeight="1" thickBot="1" x14ac:dyDescent="0.3">
      <c r="A133" s="20" t="s">
        <v>16</v>
      </c>
      <c r="B133" s="133" t="s">
        <v>420</v>
      </c>
      <c r="C133" s="279">
        <f>SUM(C134:C139)</f>
        <v>0</v>
      </c>
    </row>
    <row r="134" spans="1:3" ht="12" customHeight="1" x14ac:dyDescent="0.25">
      <c r="A134" s="15" t="s">
        <v>83</v>
      </c>
      <c r="B134" s="9" t="s">
        <v>429</v>
      </c>
      <c r="C134" s="247"/>
    </row>
    <row r="135" spans="1:3" ht="12" customHeight="1" x14ac:dyDescent="0.25">
      <c r="A135" s="15" t="s">
        <v>84</v>
      </c>
      <c r="B135" s="9" t="s">
        <v>421</v>
      </c>
      <c r="C135" s="247"/>
    </row>
    <row r="136" spans="1:3" ht="12" customHeight="1" x14ac:dyDescent="0.25">
      <c r="A136" s="15" t="s">
        <v>85</v>
      </c>
      <c r="B136" s="9" t="s">
        <v>422</v>
      </c>
      <c r="C136" s="247"/>
    </row>
    <row r="137" spans="1:3" ht="12" customHeight="1" x14ac:dyDescent="0.25">
      <c r="A137" s="15" t="s">
        <v>155</v>
      </c>
      <c r="B137" s="9" t="s">
        <v>423</v>
      </c>
      <c r="C137" s="247"/>
    </row>
    <row r="138" spans="1:3" ht="12" customHeight="1" x14ac:dyDescent="0.25">
      <c r="A138" s="15" t="s">
        <v>156</v>
      </c>
      <c r="B138" s="9" t="s">
        <v>424</v>
      </c>
      <c r="C138" s="247"/>
    </row>
    <row r="139" spans="1:3" ht="12" customHeight="1" thickBot="1" x14ac:dyDescent="0.3">
      <c r="A139" s="13" t="s">
        <v>157</v>
      </c>
      <c r="B139" s="9" t="s">
        <v>425</v>
      </c>
      <c r="C139" s="247"/>
    </row>
    <row r="140" spans="1:3" ht="12" customHeight="1" thickBot="1" x14ac:dyDescent="0.3">
      <c r="A140" s="20" t="s">
        <v>17</v>
      </c>
      <c r="B140" s="133" t="s">
        <v>433</v>
      </c>
      <c r="C140" s="285">
        <f>+C141+C142+C143+C144</f>
        <v>0</v>
      </c>
    </row>
    <row r="141" spans="1:3" ht="12" customHeight="1" x14ac:dyDescent="0.25">
      <c r="A141" s="15" t="s">
        <v>86</v>
      </c>
      <c r="B141" s="9" t="s">
        <v>340</v>
      </c>
      <c r="C141" s="247"/>
    </row>
    <row r="142" spans="1:3" ht="12" customHeight="1" x14ac:dyDescent="0.25">
      <c r="A142" s="15" t="s">
        <v>87</v>
      </c>
      <c r="B142" s="9" t="s">
        <v>341</v>
      </c>
      <c r="C142" s="247"/>
    </row>
    <row r="143" spans="1:3" ht="12" customHeight="1" x14ac:dyDescent="0.25">
      <c r="A143" s="15" t="s">
        <v>254</v>
      </c>
      <c r="B143" s="9" t="s">
        <v>434</v>
      </c>
      <c r="C143" s="247"/>
    </row>
    <row r="144" spans="1:3" ht="12" customHeight="1" thickBot="1" x14ac:dyDescent="0.3">
      <c r="A144" s="13" t="s">
        <v>255</v>
      </c>
      <c r="B144" s="7" t="s">
        <v>360</v>
      </c>
      <c r="C144" s="247"/>
    </row>
    <row r="145" spans="1:9" ht="12" customHeight="1" thickBot="1" x14ac:dyDescent="0.3">
      <c r="A145" s="20" t="s">
        <v>18</v>
      </c>
      <c r="B145" s="133" t="s">
        <v>435</v>
      </c>
      <c r="C145" s="288">
        <f>SUM(C146:C150)</f>
        <v>0</v>
      </c>
    </row>
    <row r="146" spans="1:9" ht="12" customHeight="1" x14ac:dyDescent="0.25">
      <c r="A146" s="15" t="s">
        <v>88</v>
      </c>
      <c r="B146" s="9" t="s">
        <v>430</v>
      </c>
      <c r="C146" s="247"/>
    </row>
    <row r="147" spans="1:9" ht="12" customHeight="1" x14ac:dyDescent="0.25">
      <c r="A147" s="15" t="s">
        <v>89</v>
      </c>
      <c r="B147" s="9" t="s">
        <v>437</v>
      </c>
      <c r="C147" s="247"/>
    </row>
    <row r="148" spans="1:9" ht="12" customHeight="1" x14ac:dyDescent="0.25">
      <c r="A148" s="15" t="s">
        <v>266</v>
      </c>
      <c r="B148" s="9" t="s">
        <v>432</v>
      </c>
      <c r="C148" s="247"/>
    </row>
    <row r="149" spans="1:9" ht="12" customHeight="1" x14ac:dyDescent="0.25">
      <c r="A149" s="15" t="s">
        <v>267</v>
      </c>
      <c r="B149" s="9" t="s">
        <v>438</v>
      </c>
      <c r="C149" s="247"/>
    </row>
    <row r="150" spans="1:9" ht="12" customHeight="1" thickBot="1" x14ac:dyDescent="0.3">
      <c r="A150" s="15" t="s">
        <v>436</v>
      </c>
      <c r="B150" s="9" t="s">
        <v>439</v>
      </c>
      <c r="C150" s="247"/>
    </row>
    <row r="151" spans="1:9" ht="12" customHeight="1" thickBot="1" x14ac:dyDescent="0.3">
      <c r="A151" s="20" t="s">
        <v>19</v>
      </c>
      <c r="B151" s="133" t="s">
        <v>440</v>
      </c>
      <c r="C151" s="482"/>
    </row>
    <row r="152" spans="1:9" ht="12" customHeight="1" thickBot="1" x14ac:dyDescent="0.3">
      <c r="A152" s="20" t="s">
        <v>20</v>
      </c>
      <c r="B152" s="133" t="s">
        <v>441</v>
      </c>
      <c r="C152" s="482"/>
    </row>
    <row r="153" spans="1:9" ht="15" customHeight="1" thickBot="1" x14ac:dyDescent="0.3">
      <c r="A153" s="20" t="s">
        <v>21</v>
      </c>
      <c r="B153" s="133" t="s">
        <v>443</v>
      </c>
      <c r="C153" s="413">
        <f>+C129+C133+C140+C145+C151+C152</f>
        <v>0</v>
      </c>
      <c r="F153" s="414"/>
      <c r="G153" s="415"/>
      <c r="H153" s="415"/>
      <c r="I153" s="415"/>
    </row>
    <row r="154" spans="1:9" s="402" customFormat="1" ht="12.95" customHeight="1" thickBot="1" x14ac:dyDescent="0.25">
      <c r="A154" s="277" t="s">
        <v>22</v>
      </c>
      <c r="B154" s="366" t="s">
        <v>442</v>
      </c>
      <c r="C154" s="413">
        <f>+C128+C153</f>
        <v>315523</v>
      </c>
    </row>
    <row r="155" spans="1:9" ht="7.5" customHeight="1" x14ac:dyDescent="0.25"/>
    <row r="156" spans="1:9" x14ac:dyDescent="0.25">
      <c r="A156" s="552" t="s">
        <v>342</v>
      </c>
      <c r="B156" s="552"/>
      <c r="C156" s="552"/>
    </row>
    <row r="157" spans="1:9" ht="15" customHeight="1" thickBot="1" x14ac:dyDescent="0.3">
      <c r="A157" s="550" t="s">
        <v>143</v>
      </c>
      <c r="B157" s="550"/>
      <c r="C157" s="289" t="s">
        <v>193</v>
      </c>
    </row>
    <row r="158" spans="1:9" ht="13.5" customHeight="1" thickBot="1" x14ac:dyDescent="0.3">
      <c r="A158" s="20">
        <v>1</v>
      </c>
      <c r="B158" s="30" t="s">
        <v>444</v>
      </c>
      <c r="C158" s="279">
        <f>+C62-C128</f>
        <v>-59599</v>
      </c>
      <c r="D158" s="416"/>
    </row>
    <row r="159" spans="1:9" ht="27.75" customHeight="1" thickBot="1" x14ac:dyDescent="0.3">
      <c r="A159" s="20" t="s">
        <v>13</v>
      </c>
      <c r="B159" s="30" t="s">
        <v>450</v>
      </c>
      <c r="C159" s="279">
        <f>+C86-C153</f>
        <v>59599</v>
      </c>
    </row>
  </sheetData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 Önkormányzata
2016. ÉVI KÖLTSÉGVETÉS
KÖTELEZŐ FELADATAINAK MÉRLEGE &amp;R&amp;"Times New Roman CE,Félkövér dőlt"&amp;11 1.2. melléklet a ........./2016. (II.25.) önkormányzati rendelethez</oddHeader>
  </headerFooter>
  <rowBreaks count="1" manualBreakCount="1">
    <brk id="88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648F3-1E0B-48AF-B763-7E867477E6C6}">
  <sheetPr>
    <tabColor rgb="FF92D050"/>
  </sheetPr>
  <dimension ref="A1:I159"/>
  <sheetViews>
    <sheetView zoomScale="130" zoomScaleNormal="130" zoomScaleSheetLayoutView="100" workbookViewId="0">
      <selection activeCell="B6" sqref="B6"/>
    </sheetView>
  </sheetViews>
  <sheetFormatPr defaultRowHeight="15.75" x14ac:dyDescent="0.25"/>
  <cols>
    <col min="1" max="1" width="9.5" style="367" customWidth="1"/>
    <col min="2" max="2" width="91.6640625" style="367" customWidth="1"/>
    <col min="3" max="3" width="21.6640625" style="368" customWidth="1"/>
    <col min="4" max="4" width="9" style="400" customWidth="1"/>
    <col min="5" max="16384" width="9.33203125" style="400"/>
  </cols>
  <sheetData>
    <row r="1" spans="1:3" ht="15.95" customHeight="1" x14ac:dyDescent="0.25">
      <c r="A1" s="549" t="s">
        <v>9</v>
      </c>
      <c r="B1" s="549"/>
      <c r="C1" s="549"/>
    </row>
    <row r="2" spans="1:3" ht="15.95" customHeight="1" thickBot="1" x14ac:dyDescent="0.3">
      <c r="A2" s="550" t="s">
        <v>141</v>
      </c>
      <c r="B2" s="550"/>
      <c r="C2" s="289" t="s">
        <v>193</v>
      </c>
    </row>
    <row r="3" spans="1:3" ht="38.1" customHeight="1" thickBot="1" x14ac:dyDescent="0.3">
      <c r="A3" s="23" t="s">
        <v>64</v>
      </c>
      <c r="B3" s="24" t="s">
        <v>11</v>
      </c>
      <c r="C3" s="42" t="str">
        <f>+CONCATENATE(LEFT(ÖSSZEFÜGGÉSEK!A5,4),". évi előirányzat")</f>
        <v>2016. évi előirányzat</v>
      </c>
    </row>
    <row r="4" spans="1:3" s="401" customFormat="1" ht="12" customHeight="1" thickBot="1" x14ac:dyDescent="0.25">
      <c r="A4" s="395"/>
      <c r="B4" s="396" t="s">
        <v>463</v>
      </c>
      <c r="C4" s="397" t="s">
        <v>464</v>
      </c>
    </row>
    <row r="5" spans="1:3" s="402" customFormat="1" ht="12" customHeight="1" thickBot="1" x14ac:dyDescent="0.25">
      <c r="A5" s="20" t="s">
        <v>12</v>
      </c>
      <c r="B5" s="21" t="s">
        <v>218</v>
      </c>
      <c r="C5" s="279">
        <f>+C6+C7+C8+C9+C10+C11</f>
        <v>0</v>
      </c>
    </row>
    <row r="6" spans="1:3" s="402" customFormat="1" ht="12" customHeight="1" x14ac:dyDescent="0.2">
      <c r="A6" s="15" t="s">
        <v>90</v>
      </c>
      <c r="B6" s="403" t="s">
        <v>219</v>
      </c>
      <c r="C6" s="282"/>
    </row>
    <row r="7" spans="1:3" s="402" customFormat="1" ht="12" customHeight="1" x14ac:dyDescent="0.2">
      <c r="A7" s="14" t="s">
        <v>91</v>
      </c>
      <c r="B7" s="404" t="s">
        <v>220</v>
      </c>
      <c r="C7" s="281"/>
    </row>
    <row r="8" spans="1:3" s="402" customFormat="1" ht="12" customHeight="1" x14ac:dyDescent="0.2">
      <c r="A8" s="14" t="s">
        <v>92</v>
      </c>
      <c r="B8" s="404" t="s">
        <v>521</v>
      </c>
      <c r="C8" s="281"/>
    </row>
    <row r="9" spans="1:3" s="402" customFormat="1" ht="12" customHeight="1" x14ac:dyDescent="0.2">
      <c r="A9" s="14" t="s">
        <v>93</v>
      </c>
      <c r="B9" s="404" t="s">
        <v>222</v>
      </c>
      <c r="C9" s="281"/>
    </row>
    <row r="10" spans="1:3" s="402" customFormat="1" ht="12" customHeight="1" x14ac:dyDescent="0.2">
      <c r="A10" s="14" t="s">
        <v>137</v>
      </c>
      <c r="B10" s="275" t="s">
        <v>402</v>
      </c>
      <c r="C10" s="281"/>
    </row>
    <row r="11" spans="1:3" s="402" customFormat="1" ht="12" customHeight="1" thickBot="1" x14ac:dyDescent="0.25">
      <c r="A11" s="16" t="s">
        <v>94</v>
      </c>
      <c r="B11" s="276" t="s">
        <v>403</v>
      </c>
      <c r="C11" s="281"/>
    </row>
    <row r="12" spans="1:3" s="402" customFormat="1" ht="12" customHeight="1" thickBot="1" x14ac:dyDescent="0.25">
      <c r="A12" s="20" t="s">
        <v>13</v>
      </c>
      <c r="B12" s="274" t="s">
        <v>223</v>
      </c>
      <c r="C12" s="279">
        <f>+C13+C14+C15+C16+C17</f>
        <v>0</v>
      </c>
    </row>
    <row r="13" spans="1:3" s="402" customFormat="1" ht="12" customHeight="1" x14ac:dyDescent="0.2">
      <c r="A13" s="15" t="s">
        <v>96</v>
      </c>
      <c r="B13" s="403" t="s">
        <v>224</v>
      </c>
      <c r="C13" s="282"/>
    </row>
    <row r="14" spans="1:3" s="402" customFormat="1" ht="12" customHeight="1" x14ac:dyDescent="0.2">
      <c r="A14" s="14" t="s">
        <v>97</v>
      </c>
      <c r="B14" s="404" t="s">
        <v>225</v>
      </c>
      <c r="C14" s="281"/>
    </row>
    <row r="15" spans="1:3" s="402" customFormat="1" ht="12" customHeight="1" x14ac:dyDescent="0.2">
      <c r="A15" s="14" t="s">
        <v>98</v>
      </c>
      <c r="B15" s="404" t="s">
        <v>392</v>
      </c>
      <c r="C15" s="281"/>
    </row>
    <row r="16" spans="1:3" s="402" customFormat="1" ht="12" customHeight="1" x14ac:dyDescent="0.2">
      <c r="A16" s="14" t="s">
        <v>99</v>
      </c>
      <c r="B16" s="404" t="s">
        <v>393</v>
      </c>
      <c r="C16" s="281"/>
    </row>
    <row r="17" spans="1:3" s="402" customFormat="1" ht="12" customHeight="1" x14ac:dyDescent="0.2">
      <c r="A17" s="14" t="s">
        <v>100</v>
      </c>
      <c r="B17" s="404" t="s">
        <v>226</v>
      </c>
      <c r="C17" s="281"/>
    </row>
    <row r="18" spans="1:3" s="402" customFormat="1" ht="12" customHeight="1" thickBot="1" x14ac:dyDescent="0.25">
      <c r="A18" s="16" t="s">
        <v>109</v>
      </c>
      <c r="B18" s="276" t="s">
        <v>227</v>
      </c>
      <c r="C18" s="283"/>
    </row>
    <row r="19" spans="1:3" s="402" customFormat="1" ht="12" customHeight="1" thickBot="1" x14ac:dyDescent="0.25">
      <c r="A19" s="20" t="s">
        <v>14</v>
      </c>
      <c r="B19" s="21" t="s">
        <v>228</v>
      </c>
      <c r="C19" s="279">
        <f>+C20+C21+C22+C23+C24</f>
        <v>0</v>
      </c>
    </row>
    <row r="20" spans="1:3" s="402" customFormat="1" ht="12" customHeight="1" x14ac:dyDescent="0.2">
      <c r="A20" s="15" t="s">
        <v>79</v>
      </c>
      <c r="B20" s="403" t="s">
        <v>229</v>
      </c>
      <c r="C20" s="282"/>
    </row>
    <row r="21" spans="1:3" s="402" customFormat="1" ht="12" customHeight="1" x14ac:dyDescent="0.2">
      <c r="A21" s="14" t="s">
        <v>80</v>
      </c>
      <c r="B21" s="404" t="s">
        <v>230</v>
      </c>
      <c r="C21" s="281"/>
    </row>
    <row r="22" spans="1:3" s="402" customFormat="1" ht="12" customHeight="1" x14ac:dyDescent="0.2">
      <c r="A22" s="14" t="s">
        <v>81</v>
      </c>
      <c r="B22" s="404" t="s">
        <v>394</v>
      </c>
      <c r="C22" s="281"/>
    </row>
    <row r="23" spans="1:3" s="402" customFormat="1" ht="12" customHeight="1" x14ac:dyDescent="0.2">
      <c r="A23" s="14" t="s">
        <v>82</v>
      </c>
      <c r="B23" s="404" t="s">
        <v>395</v>
      </c>
      <c r="C23" s="281"/>
    </row>
    <row r="24" spans="1:3" s="402" customFormat="1" ht="12" customHeight="1" x14ac:dyDescent="0.2">
      <c r="A24" s="14" t="s">
        <v>151</v>
      </c>
      <c r="B24" s="404" t="s">
        <v>231</v>
      </c>
      <c r="C24" s="281"/>
    </row>
    <row r="25" spans="1:3" s="402" customFormat="1" ht="12" customHeight="1" thickBot="1" x14ac:dyDescent="0.25">
      <c r="A25" s="16" t="s">
        <v>152</v>
      </c>
      <c r="B25" s="405" t="s">
        <v>232</v>
      </c>
      <c r="C25" s="283"/>
    </row>
    <row r="26" spans="1:3" s="402" customFormat="1" ht="12" customHeight="1" thickBot="1" x14ac:dyDescent="0.25">
      <c r="A26" s="20" t="s">
        <v>153</v>
      </c>
      <c r="B26" s="21" t="s">
        <v>522</v>
      </c>
      <c r="C26" s="285">
        <f>SUM(C27:C33)</f>
        <v>0</v>
      </c>
    </row>
    <row r="27" spans="1:3" s="402" customFormat="1" ht="12" customHeight="1" x14ac:dyDescent="0.2">
      <c r="A27" s="15" t="s">
        <v>234</v>
      </c>
      <c r="B27" s="403" t="s">
        <v>526</v>
      </c>
      <c r="C27" s="282"/>
    </row>
    <row r="28" spans="1:3" s="402" customFormat="1" ht="12" customHeight="1" x14ac:dyDescent="0.2">
      <c r="A28" s="14" t="s">
        <v>235</v>
      </c>
      <c r="B28" s="404" t="s">
        <v>527</v>
      </c>
      <c r="C28" s="281"/>
    </row>
    <row r="29" spans="1:3" s="402" customFormat="1" ht="12" customHeight="1" x14ac:dyDescent="0.2">
      <c r="A29" s="14" t="s">
        <v>236</v>
      </c>
      <c r="B29" s="404" t="s">
        <v>528</v>
      </c>
      <c r="C29" s="281"/>
    </row>
    <row r="30" spans="1:3" s="402" customFormat="1" ht="12" customHeight="1" x14ac:dyDescent="0.2">
      <c r="A30" s="14" t="s">
        <v>237</v>
      </c>
      <c r="B30" s="404" t="s">
        <v>529</v>
      </c>
      <c r="C30" s="281"/>
    </row>
    <row r="31" spans="1:3" s="402" customFormat="1" ht="12" customHeight="1" x14ac:dyDescent="0.2">
      <c r="A31" s="14" t="s">
        <v>523</v>
      </c>
      <c r="B31" s="404" t="s">
        <v>238</v>
      </c>
      <c r="C31" s="281"/>
    </row>
    <row r="32" spans="1:3" s="402" customFormat="1" ht="12" customHeight="1" x14ac:dyDescent="0.2">
      <c r="A32" s="14" t="s">
        <v>524</v>
      </c>
      <c r="B32" s="404" t="s">
        <v>239</v>
      </c>
      <c r="C32" s="281"/>
    </row>
    <row r="33" spans="1:3" s="402" customFormat="1" ht="12" customHeight="1" thickBot="1" x14ac:dyDescent="0.25">
      <c r="A33" s="16" t="s">
        <v>525</v>
      </c>
      <c r="B33" s="511" t="s">
        <v>240</v>
      </c>
      <c r="C33" s="283"/>
    </row>
    <row r="34" spans="1:3" s="402" customFormat="1" ht="12" customHeight="1" thickBot="1" x14ac:dyDescent="0.25">
      <c r="A34" s="20" t="s">
        <v>16</v>
      </c>
      <c r="B34" s="21" t="s">
        <v>404</v>
      </c>
      <c r="C34" s="279">
        <f>SUM(C35:C45)</f>
        <v>0</v>
      </c>
    </row>
    <row r="35" spans="1:3" s="402" customFormat="1" ht="12" customHeight="1" x14ac:dyDescent="0.2">
      <c r="A35" s="15" t="s">
        <v>83</v>
      </c>
      <c r="B35" s="403" t="s">
        <v>243</v>
      </c>
      <c r="C35" s="282"/>
    </row>
    <row r="36" spans="1:3" s="402" customFormat="1" ht="12" customHeight="1" x14ac:dyDescent="0.2">
      <c r="A36" s="14" t="s">
        <v>84</v>
      </c>
      <c r="B36" s="404" t="s">
        <v>244</v>
      </c>
      <c r="C36" s="281"/>
    </row>
    <row r="37" spans="1:3" s="402" customFormat="1" ht="12" customHeight="1" x14ac:dyDescent="0.2">
      <c r="A37" s="14" t="s">
        <v>85</v>
      </c>
      <c r="B37" s="404" t="s">
        <v>245</v>
      </c>
      <c r="C37" s="281"/>
    </row>
    <row r="38" spans="1:3" s="402" customFormat="1" ht="12" customHeight="1" x14ac:dyDescent="0.2">
      <c r="A38" s="14" t="s">
        <v>155</v>
      </c>
      <c r="B38" s="404" t="s">
        <v>246</v>
      </c>
      <c r="C38" s="281"/>
    </row>
    <row r="39" spans="1:3" s="402" customFormat="1" ht="12" customHeight="1" x14ac:dyDescent="0.2">
      <c r="A39" s="14" t="s">
        <v>156</v>
      </c>
      <c r="B39" s="404" t="s">
        <v>247</v>
      </c>
      <c r="C39" s="281"/>
    </row>
    <row r="40" spans="1:3" s="402" customFormat="1" ht="12" customHeight="1" x14ac:dyDescent="0.2">
      <c r="A40" s="14" t="s">
        <v>157</v>
      </c>
      <c r="B40" s="404" t="s">
        <v>248</v>
      </c>
      <c r="C40" s="281"/>
    </row>
    <row r="41" spans="1:3" s="402" customFormat="1" ht="12" customHeight="1" x14ac:dyDescent="0.2">
      <c r="A41" s="14" t="s">
        <v>158</v>
      </c>
      <c r="B41" s="404" t="s">
        <v>249</v>
      </c>
      <c r="C41" s="281"/>
    </row>
    <row r="42" spans="1:3" s="402" customFormat="1" ht="12" customHeight="1" x14ac:dyDescent="0.2">
      <c r="A42" s="14" t="s">
        <v>159</v>
      </c>
      <c r="B42" s="404" t="s">
        <v>531</v>
      </c>
      <c r="C42" s="281"/>
    </row>
    <row r="43" spans="1:3" s="402" customFormat="1" ht="12" customHeight="1" x14ac:dyDescent="0.2">
      <c r="A43" s="14" t="s">
        <v>241</v>
      </c>
      <c r="B43" s="404" t="s">
        <v>251</v>
      </c>
      <c r="C43" s="284"/>
    </row>
    <row r="44" spans="1:3" s="402" customFormat="1" ht="12" customHeight="1" x14ac:dyDescent="0.2">
      <c r="A44" s="16" t="s">
        <v>242</v>
      </c>
      <c r="B44" s="405" t="s">
        <v>406</v>
      </c>
      <c r="C44" s="390"/>
    </row>
    <row r="45" spans="1:3" s="402" customFormat="1" ht="12" customHeight="1" thickBot="1" x14ac:dyDescent="0.25">
      <c r="A45" s="16" t="s">
        <v>405</v>
      </c>
      <c r="B45" s="276" t="s">
        <v>252</v>
      </c>
      <c r="C45" s="390"/>
    </row>
    <row r="46" spans="1:3" s="402" customFormat="1" ht="12" customHeight="1" thickBot="1" x14ac:dyDescent="0.25">
      <c r="A46" s="20" t="s">
        <v>17</v>
      </c>
      <c r="B46" s="21" t="s">
        <v>253</v>
      </c>
      <c r="C46" s="279">
        <f>SUM(C47:C51)</f>
        <v>0</v>
      </c>
    </row>
    <row r="47" spans="1:3" s="402" customFormat="1" ht="12" customHeight="1" x14ac:dyDescent="0.2">
      <c r="A47" s="15" t="s">
        <v>86</v>
      </c>
      <c r="B47" s="403" t="s">
        <v>257</v>
      </c>
      <c r="C47" s="448"/>
    </row>
    <row r="48" spans="1:3" s="402" customFormat="1" ht="12" customHeight="1" x14ac:dyDescent="0.2">
      <c r="A48" s="14" t="s">
        <v>87</v>
      </c>
      <c r="B48" s="404" t="s">
        <v>258</v>
      </c>
      <c r="C48" s="284"/>
    </row>
    <row r="49" spans="1:3" s="402" customFormat="1" ht="12" customHeight="1" x14ac:dyDescent="0.2">
      <c r="A49" s="14" t="s">
        <v>254</v>
      </c>
      <c r="B49" s="404" t="s">
        <v>259</v>
      </c>
      <c r="C49" s="284"/>
    </row>
    <row r="50" spans="1:3" s="402" customFormat="1" ht="12" customHeight="1" x14ac:dyDescent="0.2">
      <c r="A50" s="14" t="s">
        <v>255</v>
      </c>
      <c r="B50" s="404" t="s">
        <v>260</v>
      </c>
      <c r="C50" s="284"/>
    </row>
    <row r="51" spans="1:3" s="402" customFormat="1" ht="12" customHeight="1" thickBot="1" x14ac:dyDescent="0.25">
      <c r="A51" s="16" t="s">
        <v>256</v>
      </c>
      <c r="B51" s="276" t="s">
        <v>261</v>
      </c>
      <c r="C51" s="390"/>
    </row>
    <row r="52" spans="1:3" s="402" customFormat="1" ht="12" customHeight="1" thickBot="1" x14ac:dyDescent="0.25">
      <c r="A52" s="20" t="s">
        <v>160</v>
      </c>
      <c r="B52" s="21" t="s">
        <v>262</v>
      </c>
      <c r="C52" s="279">
        <f>SUM(C53:C55)</f>
        <v>0</v>
      </c>
    </row>
    <row r="53" spans="1:3" s="402" customFormat="1" ht="12" customHeight="1" x14ac:dyDescent="0.2">
      <c r="A53" s="15" t="s">
        <v>88</v>
      </c>
      <c r="B53" s="403" t="s">
        <v>263</v>
      </c>
      <c r="C53" s="282"/>
    </row>
    <row r="54" spans="1:3" s="402" customFormat="1" ht="12" customHeight="1" x14ac:dyDescent="0.2">
      <c r="A54" s="14" t="s">
        <v>89</v>
      </c>
      <c r="B54" s="404" t="s">
        <v>396</v>
      </c>
      <c r="C54" s="281"/>
    </row>
    <row r="55" spans="1:3" s="402" customFormat="1" ht="12" customHeight="1" x14ac:dyDescent="0.2">
      <c r="A55" s="14" t="s">
        <v>266</v>
      </c>
      <c r="B55" s="404" t="s">
        <v>264</v>
      </c>
      <c r="C55" s="281"/>
    </row>
    <row r="56" spans="1:3" s="402" customFormat="1" ht="12" customHeight="1" thickBot="1" x14ac:dyDescent="0.25">
      <c r="A56" s="16" t="s">
        <v>267</v>
      </c>
      <c r="B56" s="276" t="s">
        <v>265</v>
      </c>
      <c r="C56" s="283"/>
    </row>
    <row r="57" spans="1:3" s="402" customFormat="1" ht="12" customHeight="1" thickBot="1" x14ac:dyDescent="0.25">
      <c r="A57" s="20" t="s">
        <v>19</v>
      </c>
      <c r="B57" s="274" t="s">
        <v>268</v>
      </c>
      <c r="C57" s="279">
        <f>SUM(C58:C60)</f>
        <v>0</v>
      </c>
    </row>
    <row r="58" spans="1:3" s="402" customFormat="1" ht="12" customHeight="1" x14ac:dyDescent="0.2">
      <c r="A58" s="15" t="s">
        <v>161</v>
      </c>
      <c r="B58" s="403" t="s">
        <v>270</v>
      </c>
      <c r="C58" s="284"/>
    </row>
    <row r="59" spans="1:3" s="402" customFormat="1" ht="12" customHeight="1" x14ac:dyDescent="0.2">
      <c r="A59" s="14" t="s">
        <v>162</v>
      </c>
      <c r="B59" s="404" t="s">
        <v>397</v>
      </c>
      <c r="C59" s="284"/>
    </row>
    <row r="60" spans="1:3" s="402" customFormat="1" ht="12" customHeight="1" x14ac:dyDescent="0.2">
      <c r="A60" s="14" t="s">
        <v>194</v>
      </c>
      <c r="B60" s="404" t="s">
        <v>271</v>
      </c>
      <c r="C60" s="284"/>
    </row>
    <row r="61" spans="1:3" s="402" customFormat="1" ht="12" customHeight="1" thickBot="1" x14ac:dyDescent="0.25">
      <c r="A61" s="16" t="s">
        <v>269</v>
      </c>
      <c r="B61" s="276" t="s">
        <v>272</v>
      </c>
      <c r="C61" s="284"/>
    </row>
    <row r="62" spans="1:3" s="402" customFormat="1" ht="12" customHeight="1" thickBot="1" x14ac:dyDescent="0.25">
      <c r="A62" s="483" t="s">
        <v>446</v>
      </c>
      <c r="B62" s="21" t="s">
        <v>273</v>
      </c>
      <c r="C62" s="285">
        <f>+C5+C12+C19+C26+C34+C46+C52+C57</f>
        <v>0</v>
      </c>
    </row>
    <row r="63" spans="1:3" s="402" customFormat="1" ht="12" customHeight="1" thickBot="1" x14ac:dyDescent="0.25">
      <c r="A63" s="451" t="s">
        <v>274</v>
      </c>
      <c r="B63" s="274" t="s">
        <v>275</v>
      </c>
      <c r="C63" s="279">
        <f>SUM(C64:C66)</f>
        <v>0</v>
      </c>
    </row>
    <row r="64" spans="1:3" s="402" customFormat="1" ht="12" customHeight="1" x14ac:dyDescent="0.2">
      <c r="A64" s="15" t="s">
        <v>306</v>
      </c>
      <c r="B64" s="403" t="s">
        <v>276</v>
      </c>
      <c r="C64" s="284"/>
    </row>
    <row r="65" spans="1:3" s="402" customFormat="1" ht="12" customHeight="1" x14ac:dyDescent="0.2">
      <c r="A65" s="14" t="s">
        <v>315</v>
      </c>
      <c r="B65" s="404" t="s">
        <v>277</v>
      </c>
      <c r="C65" s="284"/>
    </row>
    <row r="66" spans="1:3" s="402" customFormat="1" ht="12" customHeight="1" thickBot="1" x14ac:dyDescent="0.25">
      <c r="A66" s="16" t="s">
        <v>316</v>
      </c>
      <c r="B66" s="477" t="s">
        <v>431</v>
      </c>
      <c r="C66" s="284"/>
    </row>
    <row r="67" spans="1:3" s="402" customFormat="1" ht="12" customHeight="1" thickBot="1" x14ac:dyDescent="0.25">
      <c r="A67" s="451" t="s">
        <v>279</v>
      </c>
      <c r="B67" s="274" t="s">
        <v>280</v>
      </c>
      <c r="C67" s="279">
        <f>SUM(C68:C71)</f>
        <v>0</v>
      </c>
    </row>
    <row r="68" spans="1:3" s="402" customFormat="1" ht="12" customHeight="1" x14ac:dyDescent="0.2">
      <c r="A68" s="15" t="s">
        <v>138</v>
      </c>
      <c r="B68" s="403" t="s">
        <v>281</v>
      </c>
      <c r="C68" s="284"/>
    </row>
    <row r="69" spans="1:3" s="402" customFormat="1" ht="12" customHeight="1" x14ac:dyDescent="0.2">
      <c r="A69" s="14" t="s">
        <v>139</v>
      </c>
      <c r="B69" s="404" t="s">
        <v>282</v>
      </c>
      <c r="C69" s="284"/>
    </row>
    <row r="70" spans="1:3" s="402" customFormat="1" ht="12" customHeight="1" x14ac:dyDescent="0.2">
      <c r="A70" s="14" t="s">
        <v>307</v>
      </c>
      <c r="B70" s="404" t="s">
        <v>283</v>
      </c>
      <c r="C70" s="284"/>
    </row>
    <row r="71" spans="1:3" s="402" customFormat="1" ht="12" customHeight="1" thickBot="1" x14ac:dyDescent="0.25">
      <c r="A71" s="16" t="s">
        <v>308</v>
      </c>
      <c r="B71" s="276" t="s">
        <v>284</v>
      </c>
      <c r="C71" s="284"/>
    </row>
    <row r="72" spans="1:3" s="402" customFormat="1" ht="12" customHeight="1" thickBot="1" x14ac:dyDescent="0.25">
      <c r="A72" s="451" t="s">
        <v>285</v>
      </c>
      <c r="B72" s="274" t="s">
        <v>286</v>
      </c>
      <c r="C72" s="279">
        <f>SUM(C73:C74)</f>
        <v>0</v>
      </c>
    </row>
    <row r="73" spans="1:3" s="402" customFormat="1" ht="12" customHeight="1" x14ac:dyDescent="0.2">
      <c r="A73" s="15" t="s">
        <v>309</v>
      </c>
      <c r="B73" s="403" t="s">
        <v>287</v>
      </c>
      <c r="C73" s="284"/>
    </row>
    <row r="74" spans="1:3" s="402" customFormat="1" ht="12" customHeight="1" thickBot="1" x14ac:dyDescent="0.25">
      <c r="A74" s="16" t="s">
        <v>310</v>
      </c>
      <c r="B74" s="276" t="s">
        <v>288</v>
      </c>
      <c r="C74" s="284"/>
    </row>
    <row r="75" spans="1:3" s="402" customFormat="1" ht="12" customHeight="1" thickBot="1" x14ac:dyDescent="0.25">
      <c r="A75" s="451" t="s">
        <v>289</v>
      </c>
      <c r="B75" s="274" t="s">
        <v>290</v>
      </c>
      <c r="C75" s="279">
        <f>SUM(C76:C78)</f>
        <v>0</v>
      </c>
    </row>
    <row r="76" spans="1:3" s="402" customFormat="1" ht="12" customHeight="1" x14ac:dyDescent="0.2">
      <c r="A76" s="15" t="s">
        <v>311</v>
      </c>
      <c r="B76" s="403" t="s">
        <v>291</v>
      </c>
      <c r="C76" s="284"/>
    </row>
    <row r="77" spans="1:3" s="402" customFormat="1" ht="12" customHeight="1" x14ac:dyDescent="0.2">
      <c r="A77" s="14" t="s">
        <v>312</v>
      </c>
      <c r="B77" s="404" t="s">
        <v>292</v>
      </c>
      <c r="C77" s="284"/>
    </row>
    <row r="78" spans="1:3" s="402" customFormat="1" ht="12" customHeight="1" thickBot="1" x14ac:dyDescent="0.25">
      <c r="A78" s="16" t="s">
        <v>313</v>
      </c>
      <c r="B78" s="276" t="s">
        <v>293</v>
      </c>
      <c r="C78" s="284"/>
    </row>
    <row r="79" spans="1:3" s="402" customFormat="1" ht="12" customHeight="1" thickBot="1" x14ac:dyDescent="0.25">
      <c r="A79" s="451" t="s">
        <v>294</v>
      </c>
      <c r="B79" s="274" t="s">
        <v>314</v>
      </c>
      <c r="C79" s="279">
        <f>SUM(C80:C83)</f>
        <v>0</v>
      </c>
    </row>
    <row r="80" spans="1:3" s="402" customFormat="1" ht="12" customHeight="1" x14ac:dyDescent="0.2">
      <c r="A80" s="407" t="s">
        <v>295</v>
      </c>
      <c r="B80" s="403" t="s">
        <v>296</v>
      </c>
      <c r="C80" s="284"/>
    </row>
    <row r="81" spans="1:3" s="402" customFormat="1" ht="12" customHeight="1" x14ac:dyDescent="0.2">
      <c r="A81" s="408" t="s">
        <v>297</v>
      </c>
      <c r="B81" s="404" t="s">
        <v>298</v>
      </c>
      <c r="C81" s="284"/>
    </row>
    <row r="82" spans="1:3" s="402" customFormat="1" ht="12" customHeight="1" x14ac:dyDescent="0.2">
      <c r="A82" s="408" t="s">
        <v>299</v>
      </c>
      <c r="B82" s="404" t="s">
        <v>300</v>
      </c>
      <c r="C82" s="284"/>
    </row>
    <row r="83" spans="1:3" s="402" customFormat="1" ht="12" customHeight="1" thickBot="1" x14ac:dyDescent="0.25">
      <c r="A83" s="409" t="s">
        <v>301</v>
      </c>
      <c r="B83" s="276" t="s">
        <v>302</v>
      </c>
      <c r="C83" s="284"/>
    </row>
    <row r="84" spans="1:3" s="402" customFormat="1" ht="12" customHeight="1" thickBot="1" x14ac:dyDescent="0.25">
      <c r="A84" s="451" t="s">
        <v>303</v>
      </c>
      <c r="B84" s="274" t="s">
        <v>445</v>
      </c>
      <c r="C84" s="449"/>
    </row>
    <row r="85" spans="1:3" s="402" customFormat="1" ht="13.5" customHeight="1" thickBot="1" x14ac:dyDescent="0.25">
      <c r="A85" s="451" t="s">
        <v>305</v>
      </c>
      <c r="B85" s="274" t="s">
        <v>304</v>
      </c>
      <c r="C85" s="449"/>
    </row>
    <row r="86" spans="1:3" s="402" customFormat="1" ht="15.75" customHeight="1" thickBot="1" x14ac:dyDescent="0.25">
      <c r="A86" s="451" t="s">
        <v>317</v>
      </c>
      <c r="B86" s="410" t="s">
        <v>448</v>
      </c>
      <c r="C86" s="285">
        <f>+C63+C67+C72+C75+C79+C85+C84</f>
        <v>0</v>
      </c>
    </row>
    <row r="87" spans="1:3" s="402" customFormat="1" ht="16.5" customHeight="1" thickBot="1" x14ac:dyDescent="0.25">
      <c r="A87" s="452" t="s">
        <v>447</v>
      </c>
      <c r="B87" s="411" t="s">
        <v>449</v>
      </c>
      <c r="C87" s="285">
        <f>+C62+C86</f>
        <v>0</v>
      </c>
    </row>
    <row r="88" spans="1:3" s="402" customFormat="1" ht="83.25" customHeight="1" x14ac:dyDescent="0.2">
      <c r="A88" s="5"/>
      <c r="B88" s="6"/>
      <c r="C88" s="286"/>
    </row>
    <row r="89" spans="1:3" ht="16.5" customHeight="1" x14ac:dyDescent="0.25">
      <c r="A89" s="549" t="s">
        <v>41</v>
      </c>
      <c r="B89" s="549"/>
      <c r="C89" s="549"/>
    </row>
    <row r="90" spans="1:3" s="412" customFormat="1" ht="16.5" customHeight="1" thickBot="1" x14ac:dyDescent="0.3">
      <c r="A90" s="551" t="s">
        <v>142</v>
      </c>
      <c r="B90" s="551"/>
      <c r="C90" s="145" t="s">
        <v>193</v>
      </c>
    </row>
    <row r="91" spans="1:3" ht="38.1" customHeight="1" thickBot="1" x14ac:dyDescent="0.3">
      <c r="A91" s="23" t="s">
        <v>64</v>
      </c>
      <c r="B91" s="24" t="s">
        <v>42</v>
      </c>
      <c r="C91" s="42" t="str">
        <f>+C3</f>
        <v>2016. évi előirányzat</v>
      </c>
    </row>
    <row r="92" spans="1:3" s="401" customFormat="1" ht="12" customHeight="1" thickBot="1" x14ac:dyDescent="0.25">
      <c r="A92" s="37"/>
      <c r="B92" s="38" t="s">
        <v>463</v>
      </c>
      <c r="C92" s="39" t="s">
        <v>464</v>
      </c>
    </row>
    <row r="93" spans="1:3" ht="12" customHeight="1" thickBot="1" x14ac:dyDescent="0.3">
      <c r="A93" s="22" t="s">
        <v>12</v>
      </c>
      <c r="B93" s="31" t="s">
        <v>407</v>
      </c>
      <c r="C93" s="278">
        <f>C94+C95+C96+C97+C98+C111</f>
        <v>0</v>
      </c>
    </row>
    <row r="94" spans="1:3" ht="12" customHeight="1" x14ac:dyDescent="0.25">
      <c r="A94" s="17" t="s">
        <v>90</v>
      </c>
      <c r="B94" s="10" t="s">
        <v>43</v>
      </c>
      <c r="C94" s="280"/>
    </row>
    <row r="95" spans="1:3" ht="12" customHeight="1" x14ac:dyDescent="0.25">
      <c r="A95" s="14" t="s">
        <v>91</v>
      </c>
      <c r="B95" s="8" t="s">
        <v>163</v>
      </c>
      <c r="C95" s="281"/>
    </row>
    <row r="96" spans="1:3" ht="12" customHeight="1" x14ac:dyDescent="0.25">
      <c r="A96" s="14" t="s">
        <v>92</v>
      </c>
      <c r="B96" s="8" t="s">
        <v>128</v>
      </c>
      <c r="C96" s="283"/>
    </row>
    <row r="97" spans="1:3" ht="12" customHeight="1" x14ac:dyDescent="0.25">
      <c r="A97" s="14" t="s">
        <v>93</v>
      </c>
      <c r="B97" s="11" t="s">
        <v>164</v>
      </c>
      <c r="C97" s="283"/>
    </row>
    <row r="98" spans="1:3" ht="12" customHeight="1" x14ac:dyDescent="0.25">
      <c r="A98" s="14" t="s">
        <v>104</v>
      </c>
      <c r="B98" s="19" t="s">
        <v>165</v>
      </c>
      <c r="C98" s="283"/>
    </row>
    <row r="99" spans="1:3" ht="12" customHeight="1" x14ac:dyDescent="0.25">
      <c r="A99" s="14" t="s">
        <v>94</v>
      </c>
      <c r="B99" s="8" t="s">
        <v>412</v>
      </c>
      <c r="C99" s="283"/>
    </row>
    <row r="100" spans="1:3" ht="12" customHeight="1" x14ac:dyDescent="0.25">
      <c r="A100" s="14" t="s">
        <v>95</v>
      </c>
      <c r="B100" s="150" t="s">
        <v>411</v>
      </c>
      <c r="C100" s="283"/>
    </row>
    <row r="101" spans="1:3" ht="12" customHeight="1" x14ac:dyDescent="0.25">
      <c r="A101" s="14" t="s">
        <v>105</v>
      </c>
      <c r="B101" s="150" t="s">
        <v>410</v>
      </c>
      <c r="C101" s="283"/>
    </row>
    <row r="102" spans="1:3" ht="12" customHeight="1" x14ac:dyDescent="0.25">
      <c r="A102" s="14" t="s">
        <v>106</v>
      </c>
      <c r="B102" s="148" t="s">
        <v>320</v>
      </c>
      <c r="C102" s="283"/>
    </row>
    <row r="103" spans="1:3" ht="12" customHeight="1" x14ac:dyDescent="0.25">
      <c r="A103" s="14" t="s">
        <v>107</v>
      </c>
      <c r="B103" s="149" t="s">
        <v>321</v>
      </c>
      <c r="C103" s="283"/>
    </row>
    <row r="104" spans="1:3" ht="12" customHeight="1" x14ac:dyDescent="0.25">
      <c r="A104" s="14" t="s">
        <v>108</v>
      </c>
      <c r="B104" s="149" t="s">
        <v>322</v>
      </c>
      <c r="C104" s="283"/>
    </row>
    <row r="105" spans="1:3" ht="12" customHeight="1" x14ac:dyDescent="0.25">
      <c r="A105" s="14" t="s">
        <v>110</v>
      </c>
      <c r="B105" s="148" t="s">
        <v>323</v>
      </c>
      <c r="C105" s="283"/>
    </row>
    <row r="106" spans="1:3" ht="12" customHeight="1" x14ac:dyDescent="0.25">
      <c r="A106" s="14" t="s">
        <v>166</v>
      </c>
      <c r="B106" s="148" t="s">
        <v>324</v>
      </c>
      <c r="C106" s="283"/>
    </row>
    <row r="107" spans="1:3" ht="12" customHeight="1" x14ac:dyDescent="0.25">
      <c r="A107" s="14" t="s">
        <v>318</v>
      </c>
      <c r="B107" s="149" t="s">
        <v>325</v>
      </c>
      <c r="C107" s="283"/>
    </row>
    <row r="108" spans="1:3" ht="12" customHeight="1" x14ac:dyDescent="0.25">
      <c r="A108" s="13" t="s">
        <v>319</v>
      </c>
      <c r="B108" s="150" t="s">
        <v>326</v>
      </c>
      <c r="C108" s="283"/>
    </row>
    <row r="109" spans="1:3" ht="12" customHeight="1" x14ac:dyDescent="0.25">
      <c r="A109" s="14" t="s">
        <v>408</v>
      </c>
      <c r="B109" s="150" t="s">
        <v>327</v>
      </c>
      <c r="C109" s="283"/>
    </row>
    <row r="110" spans="1:3" ht="12" customHeight="1" x14ac:dyDescent="0.25">
      <c r="A110" s="16" t="s">
        <v>409</v>
      </c>
      <c r="B110" s="150" t="s">
        <v>328</v>
      </c>
      <c r="C110" s="283"/>
    </row>
    <row r="111" spans="1:3" ht="12" customHeight="1" x14ac:dyDescent="0.25">
      <c r="A111" s="14" t="s">
        <v>413</v>
      </c>
      <c r="B111" s="11" t="s">
        <v>44</v>
      </c>
      <c r="C111" s="281"/>
    </row>
    <row r="112" spans="1:3" ht="12" customHeight="1" x14ac:dyDescent="0.25">
      <c r="A112" s="14" t="s">
        <v>414</v>
      </c>
      <c r="B112" s="8" t="s">
        <v>416</v>
      </c>
      <c r="C112" s="281"/>
    </row>
    <row r="113" spans="1:3" ht="12" customHeight="1" thickBot="1" x14ac:dyDescent="0.3">
      <c r="A113" s="18" t="s">
        <v>415</v>
      </c>
      <c r="B113" s="481" t="s">
        <v>417</v>
      </c>
      <c r="C113" s="287"/>
    </row>
    <row r="114" spans="1:3" ht="12" customHeight="1" thickBot="1" x14ac:dyDescent="0.3">
      <c r="A114" s="478" t="s">
        <v>13</v>
      </c>
      <c r="B114" s="479" t="s">
        <v>329</v>
      </c>
      <c r="C114" s="480">
        <f>+C115+C117+C119</f>
        <v>0</v>
      </c>
    </row>
    <row r="115" spans="1:3" ht="12" customHeight="1" x14ac:dyDescent="0.25">
      <c r="A115" s="15" t="s">
        <v>96</v>
      </c>
      <c r="B115" s="8" t="s">
        <v>192</v>
      </c>
      <c r="C115" s="282"/>
    </row>
    <row r="116" spans="1:3" ht="12" customHeight="1" x14ac:dyDescent="0.25">
      <c r="A116" s="15" t="s">
        <v>97</v>
      </c>
      <c r="B116" s="12" t="s">
        <v>333</v>
      </c>
      <c r="C116" s="282"/>
    </row>
    <row r="117" spans="1:3" ht="12" customHeight="1" x14ac:dyDescent="0.25">
      <c r="A117" s="15" t="s">
        <v>98</v>
      </c>
      <c r="B117" s="12" t="s">
        <v>167</v>
      </c>
      <c r="C117" s="281"/>
    </row>
    <row r="118" spans="1:3" ht="12" customHeight="1" x14ac:dyDescent="0.25">
      <c r="A118" s="15" t="s">
        <v>99</v>
      </c>
      <c r="B118" s="12" t="s">
        <v>334</v>
      </c>
      <c r="C118" s="247"/>
    </row>
    <row r="119" spans="1:3" ht="12" customHeight="1" x14ac:dyDescent="0.25">
      <c r="A119" s="15" t="s">
        <v>100</v>
      </c>
      <c r="B119" s="276" t="s">
        <v>195</v>
      </c>
      <c r="C119" s="247"/>
    </row>
    <row r="120" spans="1:3" ht="12" customHeight="1" x14ac:dyDescent="0.25">
      <c r="A120" s="15" t="s">
        <v>109</v>
      </c>
      <c r="B120" s="275" t="s">
        <v>398</v>
      </c>
      <c r="C120" s="247"/>
    </row>
    <row r="121" spans="1:3" ht="12" customHeight="1" x14ac:dyDescent="0.25">
      <c r="A121" s="15" t="s">
        <v>111</v>
      </c>
      <c r="B121" s="399" t="s">
        <v>339</v>
      </c>
      <c r="C121" s="247"/>
    </row>
    <row r="122" spans="1:3" x14ac:dyDescent="0.25">
      <c r="A122" s="15" t="s">
        <v>168</v>
      </c>
      <c r="B122" s="149" t="s">
        <v>322</v>
      </c>
      <c r="C122" s="247"/>
    </row>
    <row r="123" spans="1:3" ht="12" customHeight="1" x14ac:dyDescent="0.25">
      <c r="A123" s="15" t="s">
        <v>169</v>
      </c>
      <c r="B123" s="149" t="s">
        <v>338</v>
      </c>
      <c r="C123" s="247"/>
    </row>
    <row r="124" spans="1:3" ht="12" customHeight="1" x14ac:dyDescent="0.25">
      <c r="A124" s="15" t="s">
        <v>170</v>
      </c>
      <c r="B124" s="149" t="s">
        <v>337</v>
      </c>
      <c r="C124" s="247"/>
    </row>
    <row r="125" spans="1:3" ht="12" customHeight="1" x14ac:dyDescent="0.25">
      <c r="A125" s="15" t="s">
        <v>330</v>
      </c>
      <c r="B125" s="149" t="s">
        <v>325</v>
      </c>
      <c r="C125" s="247"/>
    </row>
    <row r="126" spans="1:3" ht="12" customHeight="1" x14ac:dyDescent="0.25">
      <c r="A126" s="15" t="s">
        <v>331</v>
      </c>
      <c r="B126" s="149" t="s">
        <v>336</v>
      </c>
      <c r="C126" s="247"/>
    </row>
    <row r="127" spans="1:3" ht="16.5" thickBot="1" x14ac:dyDescent="0.3">
      <c r="A127" s="13" t="s">
        <v>332</v>
      </c>
      <c r="B127" s="149" t="s">
        <v>335</v>
      </c>
      <c r="C127" s="249"/>
    </row>
    <row r="128" spans="1:3" ht="12" customHeight="1" thickBot="1" x14ac:dyDescent="0.3">
      <c r="A128" s="20" t="s">
        <v>14</v>
      </c>
      <c r="B128" s="133" t="s">
        <v>418</v>
      </c>
      <c r="C128" s="279">
        <f>+C93+C114</f>
        <v>0</v>
      </c>
    </row>
    <row r="129" spans="1:3" ht="12" customHeight="1" thickBot="1" x14ac:dyDescent="0.3">
      <c r="A129" s="20" t="s">
        <v>15</v>
      </c>
      <c r="B129" s="133" t="s">
        <v>419</v>
      </c>
      <c r="C129" s="279">
        <f>+C130+C131+C132</f>
        <v>0</v>
      </c>
    </row>
    <row r="130" spans="1:3" ht="12" customHeight="1" x14ac:dyDescent="0.25">
      <c r="A130" s="15" t="s">
        <v>234</v>
      </c>
      <c r="B130" s="12" t="s">
        <v>426</v>
      </c>
      <c r="C130" s="247"/>
    </row>
    <row r="131" spans="1:3" ht="12" customHeight="1" x14ac:dyDescent="0.25">
      <c r="A131" s="15" t="s">
        <v>235</v>
      </c>
      <c r="B131" s="12" t="s">
        <v>427</v>
      </c>
      <c r="C131" s="247"/>
    </row>
    <row r="132" spans="1:3" ht="12" customHeight="1" thickBot="1" x14ac:dyDescent="0.3">
      <c r="A132" s="13" t="s">
        <v>236</v>
      </c>
      <c r="B132" s="12" t="s">
        <v>428</v>
      </c>
      <c r="C132" s="247"/>
    </row>
    <row r="133" spans="1:3" ht="12" customHeight="1" thickBot="1" x14ac:dyDescent="0.3">
      <c r="A133" s="20" t="s">
        <v>16</v>
      </c>
      <c r="B133" s="133" t="s">
        <v>420</v>
      </c>
      <c r="C133" s="279">
        <f>SUM(C134:C139)</f>
        <v>0</v>
      </c>
    </row>
    <row r="134" spans="1:3" ht="12" customHeight="1" x14ac:dyDescent="0.25">
      <c r="A134" s="15" t="s">
        <v>83</v>
      </c>
      <c r="B134" s="9" t="s">
        <v>429</v>
      </c>
      <c r="C134" s="247"/>
    </row>
    <row r="135" spans="1:3" ht="12" customHeight="1" x14ac:dyDescent="0.25">
      <c r="A135" s="15" t="s">
        <v>84</v>
      </c>
      <c r="B135" s="9" t="s">
        <v>421</v>
      </c>
      <c r="C135" s="247"/>
    </row>
    <row r="136" spans="1:3" ht="12" customHeight="1" x14ac:dyDescent="0.25">
      <c r="A136" s="15" t="s">
        <v>85</v>
      </c>
      <c r="B136" s="9" t="s">
        <v>422</v>
      </c>
      <c r="C136" s="247"/>
    </row>
    <row r="137" spans="1:3" ht="12" customHeight="1" x14ac:dyDescent="0.25">
      <c r="A137" s="15" t="s">
        <v>155</v>
      </c>
      <c r="B137" s="9" t="s">
        <v>423</v>
      </c>
      <c r="C137" s="247"/>
    </row>
    <row r="138" spans="1:3" ht="12" customHeight="1" x14ac:dyDescent="0.25">
      <c r="A138" s="15" t="s">
        <v>156</v>
      </c>
      <c r="B138" s="9" t="s">
        <v>424</v>
      </c>
      <c r="C138" s="247"/>
    </row>
    <row r="139" spans="1:3" ht="12" customHeight="1" thickBot="1" x14ac:dyDescent="0.3">
      <c r="A139" s="13" t="s">
        <v>157</v>
      </c>
      <c r="B139" s="9" t="s">
        <v>425</v>
      </c>
      <c r="C139" s="247"/>
    </row>
    <row r="140" spans="1:3" ht="12" customHeight="1" thickBot="1" x14ac:dyDescent="0.3">
      <c r="A140" s="20" t="s">
        <v>17</v>
      </c>
      <c r="B140" s="133" t="s">
        <v>433</v>
      </c>
      <c r="C140" s="285">
        <f>+C141+C142+C143+C144</f>
        <v>0</v>
      </c>
    </row>
    <row r="141" spans="1:3" ht="12" customHeight="1" x14ac:dyDescent="0.25">
      <c r="A141" s="15" t="s">
        <v>86</v>
      </c>
      <c r="B141" s="9" t="s">
        <v>340</v>
      </c>
      <c r="C141" s="247"/>
    </row>
    <row r="142" spans="1:3" ht="12" customHeight="1" x14ac:dyDescent="0.25">
      <c r="A142" s="15" t="s">
        <v>87</v>
      </c>
      <c r="B142" s="9" t="s">
        <v>341</v>
      </c>
      <c r="C142" s="247"/>
    </row>
    <row r="143" spans="1:3" ht="12" customHeight="1" x14ac:dyDescent="0.25">
      <c r="A143" s="15" t="s">
        <v>254</v>
      </c>
      <c r="B143" s="9" t="s">
        <v>434</v>
      </c>
      <c r="C143" s="247"/>
    </row>
    <row r="144" spans="1:3" ht="12" customHeight="1" thickBot="1" x14ac:dyDescent="0.3">
      <c r="A144" s="13" t="s">
        <v>255</v>
      </c>
      <c r="B144" s="7" t="s">
        <v>360</v>
      </c>
      <c r="C144" s="247"/>
    </row>
    <row r="145" spans="1:9" ht="12" customHeight="1" thickBot="1" x14ac:dyDescent="0.3">
      <c r="A145" s="20" t="s">
        <v>18</v>
      </c>
      <c r="B145" s="133" t="s">
        <v>435</v>
      </c>
      <c r="C145" s="288">
        <f>SUM(C146:C150)</f>
        <v>0</v>
      </c>
    </row>
    <row r="146" spans="1:9" ht="12" customHeight="1" x14ac:dyDescent="0.25">
      <c r="A146" s="15" t="s">
        <v>88</v>
      </c>
      <c r="B146" s="9" t="s">
        <v>430</v>
      </c>
      <c r="C146" s="247"/>
    </row>
    <row r="147" spans="1:9" ht="12" customHeight="1" x14ac:dyDescent="0.25">
      <c r="A147" s="15" t="s">
        <v>89</v>
      </c>
      <c r="B147" s="9" t="s">
        <v>437</v>
      </c>
      <c r="C147" s="247"/>
    </row>
    <row r="148" spans="1:9" ht="12" customHeight="1" x14ac:dyDescent="0.25">
      <c r="A148" s="15" t="s">
        <v>266</v>
      </c>
      <c r="B148" s="9" t="s">
        <v>432</v>
      </c>
      <c r="C148" s="247"/>
    </row>
    <row r="149" spans="1:9" ht="12" customHeight="1" x14ac:dyDescent="0.25">
      <c r="A149" s="15" t="s">
        <v>267</v>
      </c>
      <c r="B149" s="9" t="s">
        <v>438</v>
      </c>
      <c r="C149" s="247"/>
    </row>
    <row r="150" spans="1:9" ht="12" customHeight="1" thickBot="1" x14ac:dyDescent="0.3">
      <c r="A150" s="15" t="s">
        <v>436</v>
      </c>
      <c r="B150" s="9" t="s">
        <v>439</v>
      </c>
      <c r="C150" s="247"/>
    </row>
    <row r="151" spans="1:9" ht="12" customHeight="1" thickBot="1" x14ac:dyDescent="0.3">
      <c r="A151" s="20" t="s">
        <v>19</v>
      </c>
      <c r="B151" s="133" t="s">
        <v>440</v>
      </c>
      <c r="C151" s="482"/>
    </row>
    <row r="152" spans="1:9" ht="12" customHeight="1" thickBot="1" x14ac:dyDescent="0.3">
      <c r="A152" s="20" t="s">
        <v>20</v>
      </c>
      <c r="B152" s="133" t="s">
        <v>441</v>
      </c>
      <c r="C152" s="482"/>
    </row>
    <row r="153" spans="1:9" ht="15" customHeight="1" thickBot="1" x14ac:dyDescent="0.3">
      <c r="A153" s="20" t="s">
        <v>21</v>
      </c>
      <c r="B153" s="133" t="s">
        <v>443</v>
      </c>
      <c r="C153" s="413">
        <f>+C129+C133+C140+C145+C151+C152</f>
        <v>0</v>
      </c>
      <c r="F153" s="414"/>
      <c r="G153" s="415"/>
      <c r="H153" s="415"/>
      <c r="I153" s="415"/>
    </row>
    <row r="154" spans="1:9" s="402" customFormat="1" ht="12.95" customHeight="1" thickBot="1" x14ac:dyDescent="0.25">
      <c r="A154" s="277" t="s">
        <v>22</v>
      </c>
      <c r="B154" s="366" t="s">
        <v>442</v>
      </c>
      <c r="C154" s="413">
        <f>+C128+C153</f>
        <v>0</v>
      </c>
    </row>
    <row r="155" spans="1:9" ht="7.5" customHeight="1" x14ac:dyDescent="0.25"/>
    <row r="156" spans="1:9" x14ac:dyDescent="0.25">
      <c r="A156" s="552" t="s">
        <v>342</v>
      </c>
      <c r="B156" s="552"/>
      <c r="C156" s="552"/>
    </row>
    <row r="157" spans="1:9" ht="15" customHeight="1" thickBot="1" x14ac:dyDescent="0.3">
      <c r="A157" s="550" t="s">
        <v>143</v>
      </c>
      <c r="B157" s="550"/>
      <c r="C157" s="289" t="s">
        <v>193</v>
      </c>
    </row>
    <row r="158" spans="1:9" ht="13.5" customHeight="1" thickBot="1" x14ac:dyDescent="0.3">
      <c r="A158" s="20">
        <v>1</v>
      </c>
      <c r="B158" s="30" t="s">
        <v>444</v>
      </c>
      <c r="C158" s="279">
        <f>+C62-C128</f>
        <v>0</v>
      </c>
      <c r="D158" s="416"/>
    </row>
    <row r="159" spans="1:9" ht="27.75" customHeight="1" thickBot="1" x14ac:dyDescent="0.3">
      <c r="A159" s="20" t="s">
        <v>13</v>
      </c>
      <c r="B159" s="30" t="s">
        <v>450</v>
      </c>
      <c r="C159" s="279">
        <f>+C86-C153</f>
        <v>0</v>
      </c>
    </row>
  </sheetData>
  <sheetProtection sheet="1"/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 Önkormányzata
2016. ÉVI KÖLTSÉGVETÉS
ÖNKÉNT VÁLLALT FELADATAINAK MÉRLEGE
&amp;R&amp;"Times New Roman CE,Félkövér dőlt"&amp;11 1.3. melléklet a ........./2016. (II.25.) önkormányzati rendelethez</oddHeader>
  </headerFooter>
  <rowBreaks count="1" manualBreakCount="1">
    <brk id="8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E72B4-A950-403C-A52E-239D960D379E}">
  <sheetPr>
    <tabColor rgb="FF92D050"/>
  </sheetPr>
  <dimension ref="A1:I159"/>
  <sheetViews>
    <sheetView view="pageLayout" zoomScaleNormal="130" zoomScaleSheetLayoutView="100" workbookViewId="0">
      <selection activeCell="B7" sqref="B7"/>
    </sheetView>
  </sheetViews>
  <sheetFormatPr defaultRowHeight="15.75" x14ac:dyDescent="0.25"/>
  <cols>
    <col min="1" max="1" width="9.5" style="367" customWidth="1"/>
    <col min="2" max="2" width="91.6640625" style="367" customWidth="1"/>
    <col min="3" max="3" width="21.6640625" style="368" customWidth="1"/>
    <col min="4" max="4" width="9" style="400" customWidth="1"/>
    <col min="5" max="16384" width="9.33203125" style="400"/>
  </cols>
  <sheetData>
    <row r="1" spans="1:3" ht="15.95" customHeight="1" x14ac:dyDescent="0.25">
      <c r="A1" s="549" t="s">
        <v>9</v>
      </c>
      <c r="B1" s="549"/>
      <c r="C1" s="549"/>
    </row>
    <row r="2" spans="1:3" ht="15.95" customHeight="1" thickBot="1" x14ac:dyDescent="0.3">
      <c r="A2" s="550" t="s">
        <v>141</v>
      </c>
      <c r="B2" s="550"/>
      <c r="C2" s="289" t="s">
        <v>193</v>
      </c>
    </row>
    <row r="3" spans="1:3" ht="38.1" customHeight="1" thickBot="1" x14ac:dyDescent="0.3">
      <c r="A3" s="23" t="s">
        <v>64</v>
      </c>
      <c r="B3" s="24" t="s">
        <v>11</v>
      </c>
      <c r="C3" s="42" t="str">
        <f>+CONCATENATE(LEFT(ÖSSZEFÜGGÉSEK!A5,4),". évi előirányzat")</f>
        <v>2016. évi előirányzat</v>
      </c>
    </row>
    <row r="4" spans="1:3" s="401" customFormat="1" ht="12" customHeight="1" thickBot="1" x14ac:dyDescent="0.25">
      <c r="A4" s="395"/>
      <c r="B4" s="396" t="s">
        <v>463</v>
      </c>
      <c r="C4" s="397" t="s">
        <v>464</v>
      </c>
    </row>
    <row r="5" spans="1:3" s="402" customFormat="1" ht="12" customHeight="1" thickBot="1" x14ac:dyDescent="0.25">
      <c r="A5" s="20" t="s">
        <v>12</v>
      </c>
      <c r="B5" s="21" t="s">
        <v>218</v>
      </c>
      <c r="C5" s="279">
        <f>+C6+C7+C8+C9+C10+C11</f>
        <v>0</v>
      </c>
    </row>
    <row r="6" spans="1:3" s="402" customFormat="1" ht="12" customHeight="1" x14ac:dyDescent="0.2">
      <c r="A6" s="15" t="s">
        <v>90</v>
      </c>
      <c r="B6" s="403" t="s">
        <v>219</v>
      </c>
      <c r="C6" s="282"/>
    </row>
    <row r="7" spans="1:3" s="402" customFormat="1" ht="12" customHeight="1" x14ac:dyDescent="0.2">
      <c r="A7" s="14" t="s">
        <v>91</v>
      </c>
      <c r="B7" s="404" t="s">
        <v>220</v>
      </c>
      <c r="C7" s="281"/>
    </row>
    <row r="8" spans="1:3" s="402" customFormat="1" ht="12" customHeight="1" x14ac:dyDescent="0.2">
      <c r="A8" s="14" t="s">
        <v>92</v>
      </c>
      <c r="B8" s="404" t="s">
        <v>521</v>
      </c>
      <c r="C8" s="281"/>
    </row>
    <row r="9" spans="1:3" s="402" customFormat="1" ht="12" customHeight="1" x14ac:dyDescent="0.2">
      <c r="A9" s="14" t="s">
        <v>93</v>
      </c>
      <c r="B9" s="404" t="s">
        <v>222</v>
      </c>
      <c r="C9" s="281"/>
    </row>
    <row r="10" spans="1:3" s="402" customFormat="1" ht="12" customHeight="1" x14ac:dyDescent="0.2">
      <c r="A10" s="14" t="s">
        <v>137</v>
      </c>
      <c r="B10" s="275" t="s">
        <v>402</v>
      </c>
      <c r="C10" s="281"/>
    </row>
    <row r="11" spans="1:3" s="402" customFormat="1" ht="12" customHeight="1" thickBot="1" x14ac:dyDescent="0.25">
      <c r="A11" s="16" t="s">
        <v>94</v>
      </c>
      <c r="B11" s="276" t="s">
        <v>403</v>
      </c>
      <c r="C11" s="281"/>
    </row>
    <row r="12" spans="1:3" s="402" customFormat="1" ht="12" customHeight="1" thickBot="1" x14ac:dyDescent="0.25">
      <c r="A12" s="20" t="s">
        <v>13</v>
      </c>
      <c r="B12" s="274" t="s">
        <v>223</v>
      </c>
      <c r="C12" s="279">
        <f>+C13+C14+C15+C16+C17</f>
        <v>0</v>
      </c>
    </row>
    <row r="13" spans="1:3" s="402" customFormat="1" ht="12" customHeight="1" x14ac:dyDescent="0.2">
      <c r="A13" s="15" t="s">
        <v>96</v>
      </c>
      <c r="B13" s="403" t="s">
        <v>224</v>
      </c>
      <c r="C13" s="282"/>
    </row>
    <row r="14" spans="1:3" s="402" customFormat="1" ht="12" customHeight="1" x14ac:dyDescent="0.2">
      <c r="A14" s="14" t="s">
        <v>97</v>
      </c>
      <c r="B14" s="404" t="s">
        <v>225</v>
      </c>
      <c r="C14" s="281"/>
    </row>
    <row r="15" spans="1:3" s="402" customFormat="1" ht="12" customHeight="1" x14ac:dyDescent="0.2">
      <c r="A15" s="14" t="s">
        <v>98</v>
      </c>
      <c r="B15" s="404" t="s">
        <v>392</v>
      </c>
      <c r="C15" s="281"/>
    </row>
    <row r="16" spans="1:3" s="402" customFormat="1" ht="12" customHeight="1" x14ac:dyDescent="0.2">
      <c r="A16" s="14" t="s">
        <v>99</v>
      </c>
      <c r="B16" s="404" t="s">
        <v>393</v>
      </c>
      <c r="C16" s="281"/>
    </row>
    <row r="17" spans="1:3" s="402" customFormat="1" ht="12" customHeight="1" x14ac:dyDescent="0.2">
      <c r="A17" s="14" t="s">
        <v>100</v>
      </c>
      <c r="B17" s="404" t="s">
        <v>226</v>
      </c>
      <c r="C17" s="281"/>
    </row>
    <row r="18" spans="1:3" s="402" customFormat="1" ht="12" customHeight="1" thickBot="1" x14ac:dyDescent="0.25">
      <c r="A18" s="16" t="s">
        <v>109</v>
      </c>
      <c r="B18" s="276" t="s">
        <v>227</v>
      </c>
      <c r="C18" s="283"/>
    </row>
    <row r="19" spans="1:3" s="402" customFormat="1" ht="12" customHeight="1" thickBot="1" x14ac:dyDescent="0.25">
      <c r="A19" s="20" t="s">
        <v>14</v>
      </c>
      <c r="B19" s="21" t="s">
        <v>228</v>
      </c>
      <c r="C19" s="279">
        <f>+C20+C21+C22+C23+C24</f>
        <v>0</v>
      </c>
    </row>
    <row r="20" spans="1:3" s="402" customFormat="1" ht="12" customHeight="1" x14ac:dyDescent="0.2">
      <c r="A20" s="15" t="s">
        <v>79</v>
      </c>
      <c r="B20" s="403" t="s">
        <v>229</v>
      </c>
      <c r="C20" s="282"/>
    </row>
    <row r="21" spans="1:3" s="402" customFormat="1" ht="12" customHeight="1" x14ac:dyDescent="0.2">
      <c r="A21" s="14" t="s">
        <v>80</v>
      </c>
      <c r="B21" s="404" t="s">
        <v>230</v>
      </c>
      <c r="C21" s="281"/>
    </row>
    <row r="22" spans="1:3" s="402" customFormat="1" ht="12" customHeight="1" x14ac:dyDescent="0.2">
      <c r="A22" s="14" t="s">
        <v>81</v>
      </c>
      <c r="B22" s="404" t="s">
        <v>394</v>
      </c>
      <c r="C22" s="281"/>
    </row>
    <row r="23" spans="1:3" s="402" customFormat="1" ht="12" customHeight="1" x14ac:dyDescent="0.2">
      <c r="A23" s="14" t="s">
        <v>82</v>
      </c>
      <c r="B23" s="404" t="s">
        <v>395</v>
      </c>
      <c r="C23" s="281"/>
    </row>
    <row r="24" spans="1:3" s="402" customFormat="1" ht="12" customHeight="1" x14ac:dyDescent="0.2">
      <c r="A24" s="14" t="s">
        <v>151</v>
      </c>
      <c r="B24" s="404" t="s">
        <v>231</v>
      </c>
      <c r="C24" s="281"/>
    </row>
    <row r="25" spans="1:3" s="402" customFormat="1" ht="12" customHeight="1" thickBot="1" x14ac:dyDescent="0.25">
      <c r="A25" s="16" t="s">
        <v>152</v>
      </c>
      <c r="B25" s="405" t="s">
        <v>232</v>
      </c>
      <c r="C25" s="283"/>
    </row>
    <row r="26" spans="1:3" s="402" customFormat="1" ht="12" customHeight="1" thickBot="1" x14ac:dyDescent="0.25">
      <c r="A26" s="20" t="s">
        <v>153</v>
      </c>
      <c r="B26" s="21" t="s">
        <v>532</v>
      </c>
      <c r="C26" s="285">
        <f>SUM(C27:C33)</f>
        <v>0</v>
      </c>
    </row>
    <row r="27" spans="1:3" s="402" customFormat="1" ht="12" customHeight="1" x14ac:dyDescent="0.2">
      <c r="A27" s="15" t="s">
        <v>234</v>
      </c>
      <c r="B27" s="403" t="s">
        <v>526</v>
      </c>
      <c r="C27" s="282"/>
    </row>
    <row r="28" spans="1:3" s="402" customFormat="1" ht="12" customHeight="1" x14ac:dyDescent="0.2">
      <c r="A28" s="14" t="s">
        <v>235</v>
      </c>
      <c r="B28" s="404" t="s">
        <v>527</v>
      </c>
      <c r="C28" s="281"/>
    </row>
    <row r="29" spans="1:3" s="402" customFormat="1" ht="12" customHeight="1" x14ac:dyDescent="0.2">
      <c r="A29" s="14" t="s">
        <v>236</v>
      </c>
      <c r="B29" s="404" t="s">
        <v>528</v>
      </c>
      <c r="C29" s="281"/>
    </row>
    <row r="30" spans="1:3" s="402" customFormat="1" ht="12" customHeight="1" x14ac:dyDescent="0.2">
      <c r="A30" s="14" t="s">
        <v>237</v>
      </c>
      <c r="B30" s="404" t="s">
        <v>529</v>
      </c>
      <c r="C30" s="281"/>
    </row>
    <row r="31" spans="1:3" s="402" customFormat="1" ht="12" customHeight="1" x14ac:dyDescent="0.2">
      <c r="A31" s="14" t="s">
        <v>523</v>
      </c>
      <c r="B31" s="404" t="s">
        <v>238</v>
      </c>
      <c r="C31" s="281"/>
    </row>
    <row r="32" spans="1:3" s="402" customFormat="1" ht="12" customHeight="1" x14ac:dyDescent="0.2">
      <c r="A32" s="14" t="s">
        <v>524</v>
      </c>
      <c r="B32" s="404" t="s">
        <v>239</v>
      </c>
      <c r="C32" s="281"/>
    </row>
    <row r="33" spans="1:3" s="402" customFormat="1" ht="12" customHeight="1" thickBot="1" x14ac:dyDescent="0.25">
      <c r="A33" s="16" t="s">
        <v>525</v>
      </c>
      <c r="B33" s="511" t="s">
        <v>240</v>
      </c>
      <c r="C33" s="283"/>
    </row>
    <row r="34" spans="1:3" s="402" customFormat="1" ht="12" customHeight="1" thickBot="1" x14ac:dyDescent="0.25">
      <c r="A34" s="20" t="s">
        <v>16</v>
      </c>
      <c r="B34" s="21" t="s">
        <v>404</v>
      </c>
      <c r="C34" s="279">
        <f>SUM(C35:C45)</f>
        <v>0</v>
      </c>
    </row>
    <row r="35" spans="1:3" s="402" customFormat="1" ht="12" customHeight="1" x14ac:dyDescent="0.2">
      <c r="A35" s="15" t="s">
        <v>83</v>
      </c>
      <c r="B35" s="403" t="s">
        <v>243</v>
      </c>
      <c r="C35" s="282"/>
    </row>
    <row r="36" spans="1:3" s="402" customFormat="1" ht="12" customHeight="1" x14ac:dyDescent="0.2">
      <c r="A36" s="14" t="s">
        <v>84</v>
      </c>
      <c r="B36" s="404" t="s">
        <v>244</v>
      </c>
      <c r="C36" s="281"/>
    </row>
    <row r="37" spans="1:3" s="402" customFormat="1" ht="12" customHeight="1" x14ac:dyDescent="0.2">
      <c r="A37" s="14" t="s">
        <v>85</v>
      </c>
      <c r="B37" s="404" t="s">
        <v>245</v>
      </c>
      <c r="C37" s="281"/>
    </row>
    <row r="38" spans="1:3" s="402" customFormat="1" ht="12" customHeight="1" x14ac:dyDescent="0.2">
      <c r="A38" s="14" t="s">
        <v>155</v>
      </c>
      <c r="B38" s="404" t="s">
        <v>246</v>
      </c>
      <c r="C38" s="281"/>
    </row>
    <row r="39" spans="1:3" s="402" customFormat="1" ht="12" customHeight="1" x14ac:dyDescent="0.2">
      <c r="A39" s="14" t="s">
        <v>156</v>
      </c>
      <c r="B39" s="404" t="s">
        <v>247</v>
      </c>
      <c r="C39" s="281"/>
    </row>
    <row r="40" spans="1:3" s="402" customFormat="1" ht="12" customHeight="1" x14ac:dyDescent="0.2">
      <c r="A40" s="14" t="s">
        <v>157</v>
      </c>
      <c r="B40" s="404" t="s">
        <v>248</v>
      </c>
      <c r="C40" s="281"/>
    </row>
    <row r="41" spans="1:3" s="402" customFormat="1" ht="12" customHeight="1" x14ac:dyDescent="0.2">
      <c r="A41" s="14" t="s">
        <v>158</v>
      </c>
      <c r="B41" s="404" t="s">
        <v>249</v>
      </c>
      <c r="C41" s="281"/>
    </row>
    <row r="42" spans="1:3" s="402" customFormat="1" ht="12" customHeight="1" x14ac:dyDescent="0.2">
      <c r="A42" s="14" t="s">
        <v>159</v>
      </c>
      <c r="B42" s="404" t="s">
        <v>531</v>
      </c>
      <c r="C42" s="281"/>
    </row>
    <row r="43" spans="1:3" s="402" customFormat="1" ht="12" customHeight="1" x14ac:dyDescent="0.2">
      <c r="A43" s="14" t="s">
        <v>241</v>
      </c>
      <c r="B43" s="404" t="s">
        <v>251</v>
      </c>
      <c r="C43" s="284"/>
    </row>
    <row r="44" spans="1:3" s="402" customFormat="1" ht="12" customHeight="1" x14ac:dyDescent="0.2">
      <c r="A44" s="16" t="s">
        <v>242</v>
      </c>
      <c r="B44" s="405" t="s">
        <v>406</v>
      </c>
      <c r="C44" s="390"/>
    </row>
    <row r="45" spans="1:3" s="402" customFormat="1" ht="12" customHeight="1" thickBot="1" x14ac:dyDescent="0.25">
      <c r="A45" s="16" t="s">
        <v>405</v>
      </c>
      <c r="B45" s="276" t="s">
        <v>252</v>
      </c>
      <c r="C45" s="390"/>
    </row>
    <row r="46" spans="1:3" s="402" customFormat="1" ht="12" customHeight="1" thickBot="1" x14ac:dyDescent="0.25">
      <c r="A46" s="20" t="s">
        <v>17</v>
      </c>
      <c r="B46" s="21" t="s">
        <v>253</v>
      </c>
      <c r="C46" s="279">
        <f>SUM(C47:C51)</f>
        <v>0</v>
      </c>
    </row>
    <row r="47" spans="1:3" s="402" customFormat="1" ht="12" customHeight="1" x14ac:dyDescent="0.2">
      <c r="A47" s="15" t="s">
        <v>86</v>
      </c>
      <c r="B47" s="403" t="s">
        <v>257</v>
      </c>
      <c r="C47" s="448"/>
    </row>
    <row r="48" spans="1:3" s="402" customFormat="1" ht="12" customHeight="1" x14ac:dyDescent="0.2">
      <c r="A48" s="14" t="s">
        <v>87</v>
      </c>
      <c r="B48" s="404" t="s">
        <v>258</v>
      </c>
      <c r="C48" s="284"/>
    </row>
    <row r="49" spans="1:3" s="402" customFormat="1" ht="12" customHeight="1" x14ac:dyDescent="0.2">
      <c r="A49" s="14" t="s">
        <v>254</v>
      </c>
      <c r="B49" s="404" t="s">
        <v>259</v>
      </c>
      <c r="C49" s="284"/>
    </row>
    <row r="50" spans="1:3" s="402" customFormat="1" ht="12" customHeight="1" x14ac:dyDescent="0.2">
      <c r="A50" s="14" t="s">
        <v>255</v>
      </c>
      <c r="B50" s="404" t="s">
        <v>260</v>
      </c>
      <c r="C50" s="284"/>
    </row>
    <row r="51" spans="1:3" s="402" customFormat="1" ht="12" customHeight="1" thickBot="1" x14ac:dyDescent="0.25">
      <c r="A51" s="16" t="s">
        <v>256</v>
      </c>
      <c r="B51" s="276" t="s">
        <v>261</v>
      </c>
      <c r="C51" s="390"/>
    </row>
    <row r="52" spans="1:3" s="402" customFormat="1" ht="12" customHeight="1" thickBot="1" x14ac:dyDescent="0.25">
      <c r="A52" s="20" t="s">
        <v>160</v>
      </c>
      <c r="B52" s="21" t="s">
        <v>262</v>
      </c>
      <c r="C52" s="279">
        <f>SUM(C53:C55)</f>
        <v>0</v>
      </c>
    </row>
    <row r="53" spans="1:3" s="402" customFormat="1" ht="12" customHeight="1" x14ac:dyDescent="0.2">
      <c r="A53" s="15" t="s">
        <v>88</v>
      </c>
      <c r="B53" s="403" t="s">
        <v>263</v>
      </c>
      <c r="C53" s="282"/>
    </row>
    <row r="54" spans="1:3" s="402" customFormat="1" ht="12" customHeight="1" x14ac:dyDescent="0.2">
      <c r="A54" s="14" t="s">
        <v>89</v>
      </c>
      <c r="B54" s="404" t="s">
        <v>396</v>
      </c>
      <c r="C54" s="281"/>
    </row>
    <row r="55" spans="1:3" s="402" customFormat="1" ht="12" customHeight="1" x14ac:dyDescent="0.2">
      <c r="A55" s="14" t="s">
        <v>266</v>
      </c>
      <c r="B55" s="404" t="s">
        <v>264</v>
      </c>
      <c r="C55" s="281"/>
    </row>
    <row r="56" spans="1:3" s="402" customFormat="1" ht="12" customHeight="1" thickBot="1" x14ac:dyDescent="0.25">
      <c r="A56" s="16" t="s">
        <v>267</v>
      </c>
      <c r="B56" s="276" t="s">
        <v>265</v>
      </c>
      <c r="C56" s="283"/>
    </row>
    <row r="57" spans="1:3" s="402" customFormat="1" ht="12" customHeight="1" thickBot="1" x14ac:dyDescent="0.25">
      <c r="A57" s="20" t="s">
        <v>19</v>
      </c>
      <c r="B57" s="274" t="s">
        <v>268</v>
      </c>
      <c r="C57" s="279">
        <f>SUM(C58:C60)</f>
        <v>0</v>
      </c>
    </row>
    <row r="58" spans="1:3" s="402" customFormat="1" ht="12" customHeight="1" x14ac:dyDescent="0.2">
      <c r="A58" s="15" t="s">
        <v>161</v>
      </c>
      <c r="B58" s="403" t="s">
        <v>270</v>
      </c>
      <c r="C58" s="284"/>
    </row>
    <row r="59" spans="1:3" s="402" customFormat="1" ht="12" customHeight="1" x14ac:dyDescent="0.2">
      <c r="A59" s="14" t="s">
        <v>162</v>
      </c>
      <c r="B59" s="404" t="s">
        <v>397</v>
      </c>
      <c r="C59" s="284"/>
    </row>
    <row r="60" spans="1:3" s="402" customFormat="1" ht="12" customHeight="1" x14ac:dyDescent="0.2">
      <c r="A60" s="14" t="s">
        <v>194</v>
      </c>
      <c r="B60" s="404" t="s">
        <v>271</v>
      </c>
      <c r="C60" s="284"/>
    </row>
    <row r="61" spans="1:3" s="402" customFormat="1" ht="12" customHeight="1" thickBot="1" x14ac:dyDescent="0.25">
      <c r="A61" s="16" t="s">
        <v>269</v>
      </c>
      <c r="B61" s="276" t="s">
        <v>272</v>
      </c>
      <c r="C61" s="284"/>
    </row>
    <row r="62" spans="1:3" s="402" customFormat="1" ht="12" customHeight="1" thickBot="1" x14ac:dyDescent="0.25">
      <c r="A62" s="483" t="s">
        <v>446</v>
      </c>
      <c r="B62" s="21" t="s">
        <v>273</v>
      </c>
      <c r="C62" s="285">
        <f>+C5+C12+C19+C26+C34+C46+C52+C57</f>
        <v>0</v>
      </c>
    </row>
    <row r="63" spans="1:3" s="402" customFormat="1" ht="12" customHeight="1" thickBot="1" x14ac:dyDescent="0.25">
      <c r="A63" s="451" t="s">
        <v>274</v>
      </c>
      <c r="B63" s="274" t="s">
        <v>275</v>
      </c>
      <c r="C63" s="279">
        <f>SUM(C64:C66)</f>
        <v>0</v>
      </c>
    </row>
    <row r="64" spans="1:3" s="402" customFormat="1" ht="12" customHeight="1" x14ac:dyDescent="0.2">
      <c r="A64" s="15" t="s">
        <v>306</v>
      </c>
      <c r="B64" s="403" t="s">
        <v>276</v>
      </c>
      <c r="C64" s="284"/>
    </row>
    <row r="65" spans="1:3" s="402" customFormat="1" ht="12" customHeight="1" x14ac:dyDescent="0.2">
      <c r="A65" s="14" t="s">
        <v>315</v>
      </c>
      <c r="B65" s="404" t="s">
        <v>277</v>
      </c>
      <c r="C65" s="284"/>
    </row>
    <row r="66" spans="1:3" s="402" customFormat="1" ht="12" customHeight="1" thickBot="1" x14ac:dyDescent="0.25">
      <c r="A66" s="16" t="s">
        <v>316</v>
      </c>
      <c r="B66" s="477" t="s">
        <v>431</v>
      </c>
      <c r="C66" s="284"/>
    </row>
    <row r="67" spans="1:3" s="402" customFormat="1" ht="12" customHeight="1" thickBot="1" x14ac:dyDescent="0.25">
      <c r="A67" s="451" t="s">
        <v>279</v>
      </c>
      <c r="B67" s="274" t="s">
        <v>280</v>
      </c>
      <c r="C67" s="279">
        <f>SUM(C68:C71)</f>
        <v>0</v>
      </c>
    </row>
    <row r="68" spans="1:3" s="402" customFormat="1" ht="12" customHeight="1" x14ac:dyDescent="0.2">
      <c r="A68" s="15" t="s">
        <v>138</v>
      </c>
      <c r="B68" s="403" t="s">
        <v>281</v>
      </c>
      <c r="C68" s="284"/>
    </row>
    <row r="69" spans="1:3" s="402" customFormat="1" ht="12" customHeight="1" x14ac:dyDescent="0.2">
      <c r="A69" s="14" t="s">
        <v>139</v>
      </c>
      <c r="B69" s="404" t="s">
        <v>282</v>
      </c>
      <c r="C69" s="284"/>
    </row>
    <row r="70" spans="1:3" s="402" customFormat="1" ht="12" customHeight="1" x14ac:dyDescent="0.2">
      <c r="A70" s="14" t="s">
        <v>307</v>
      </c>
      <c r="B70" s="404" t="s">
        <v>283</v>
      </c>
      <c r="C70" s="284"/>
    </row>
    <row r="71" spans="1:3" s="402" customFormat="1" ht="12" customHeight="1" thickBot="1" x14ac:dyDescent="0.25">
      <c r="A71" s="16" t="s">
        <v>308</v>
      </c>
      <c r="B71" s="276" t="s">
        <v>284</v>
      </c>
      <c r="C71" s="284"/>
    </row>
    <row r="72" spans="1:3" s="402" customFormat="1" ht="12" customHeight="1" thickBot="1" x14ac:dyDescent="0.25">
      <c r="A72" s="451" t="s">
        <v>285</v>
      </c>
      <c r="B72" s="274" t="s">
        <v>286</v>
      </c>
      <c r="C72" s="279">
        <f>SUM(C73:C74)</f>
        <v>0</v>
      </c>
    </row>
    <row r="73" spans="1:3" s="402" customFormat="1" ht="12" customHeight="1" x14ac:dyDescent="0.2">
      <c r="A73" s="15" t="s">
        <v>309</v>
      </c>
      <c r="B73" s="403" t="s">
        <v>287</v>
      </c>
      <c r="C73" s="284"/>
    </row>
    <row r="74" spans="1:3" s="402" customFormat="1" ht="12" customHeight="1" thickBot="1" x14ac:dyDescent="0.25">
      <c r="A74" s="16" t="s">
        <v>310</v>
      </c>
      <c r="B74" s="276" t="s">
        <v>288</v>
      </c>
      <c r="C74" s="284"/>
    </row>
    <row r="75" spans="1:3" s="402" customFormat="1" ht="12" customHeight="1" thickBot="1" x14ac:dyDescent="0.25">
      <c r="A75" s="451" t="s">
        <v>289</v>
      </c>
      <c r="B75" s="274" t="s">
        <v>290</v>
      </c>
      <c r="C75" s="279">
        <f>SUM(C76:C78)</f>
        <v>0</v>
      </c>
    </row>
    <row r="76" spans="1:3" s="402" customFormat="1" ht="12" customHeight="1" x14ac:dyDescent="0.2">
      <c r="A76" s="15" t="s">
        <v>311</v>
      </c>
      <c r="B76" s="403" t="s">
        <v>291</v>
      </c>
      <c r="C76" s="284"/>
    </row>
    <row r="77" spans="1:3" s="402" customFormat="1" ht="12" customHeight="1" x14ac:dyDescent="0.2">
      <c r="A77" s="14" t="s">
        <v>312</v>
      </c>
      <c r="B77" s="404" t="s">
        <v>292</v>
      </c>
      <c r="C77" s="284"/>
    </row>
    <row r="78" spans="1:3" s="402" customFormat="1" ht="12" customHeight="1" thickBot="1" x14ac:dyDescent="0.25">
      <c r="A78" s="16" t="s">
        <v>313</v>
      </c>
      <c r="B78" s="276" t="s">
        <v>293</v>
      </c>
      <c r="C78" s="284"/>
    </row>
    <row r="79" spans="1:3" s="402" customFormat="1" ht="12" customHeight="1" thickBot="1" x14ac:dyDescent="0.25">
      <c r="A79" s="451" t="s">
        <v>294</v>
      </c>
      <c r="B79" s="274" t="s">
        <v>314</v>
      </c>
      <c r="C79" s="279">
        <f>SUM(C80:C83)</f>
        <v>0</v>
      </c>
    </row>
    <row r="80" spans="1:3" s="402" customFormat="1" ht="12" customHeight="1" x14ac:dyDescent="0.2">
      <c r="A80" s="407" t="s">
        <v>295</v>
      </c>
      <c r="B80" s="403" t="s">
        <v>296</v>
      </c>
      <c r="C80" s="284"/>
    </row>
    <row r="81" spans="1:3" s="402" customFormat="1" ht="12" customHeight="1" x14ac:dyDescent="0.2">
      <c r="A81" s="408" t="s">
        <v>297</v>
      </c>
      <c r="B81" s="404" t="s">
        <v>298</v>
      </c>
      <c r="C81" s="284"/>
    </row>
    <row r="82" spans="1:3" s="402" customFormat="1" ht="12" customHeight="1" x14ac:dyDescent="0.2">
      <c r="A82" s="408" t="s">
        <v>299</v>
      </c>
      <c r="B82" s="404" t="s">
        <v>300</v>
      </c>
      <c r="C82" s="284"/>
    </row>
    <row r="83" spans="1:3" s="402" customFormat="1" ht="12" customHeight="1" thickBot="1" x14ac:dyDescent="0.25">
      <c r="A83" s="409" t="s">
        <v>301</v>
      </c>
      <c r="B83" s="276" t="s">
        <v>302</v>
      </c>
      <c r="C83" s="284"/>
    </row>
    <row r="84" spans="1:3" s="402" customFormat="1" ht="12" customHeight="1" thickBot="1" x14ac:dyDescent="0.25">
      <c r="A84" s="451" t="s">
        <v>303</v>
      </c>
      <c r="B84" s="274" t="s">
        <v>445</v>
      </c>
      <c r="C84" s="449"/>
    </row>
    <row r="85" spans="1:3" s="402" customFormat="1" ht="13.5" customHeight="1" thickBot="1" x14ac:dyDescent="0.25">
      <c r="A85" s="451" t="s">
        <v>305</v>
      </c>
      <c r="B85" s="274" t="s">
        <v>304</v>
      </c>
      <c r="C85" s="449"/>
    </row>
    <row r="86" spans="1:3" s="402" customFormat="1" ht="15.75" customHeight="1" thickBot="1" x14ac:dyDescent="0.25">
      <c r="A86" s="451" t="s">
        <v>317</v>
      </c>
      <c r="B86" s="410" t="s">
        <v>448</v>
      </c>
      <c r="C86" s="285">
        <f>+C63+C67+C72+C75+C79+C85+C84</f>
        <v>0</v>
      </c>
    </row>
    <row r="87" spans="1:3" s="402" customFormat="1" ht="16.5" customHeight="1" thickBot="1" x14ac:dyDescent="0.25">
      <c r="A87" s="452" t="s">
        <v>447</v>
      </c>
      <c r="B87" s="411" t="s">
        <v>449</v>
      </c>
      <c r="C87" s="285">
        <f>+C62+C86</f>
        <v>0</v>
      </c>
    </row>
    <row r="88" spans="1:3" s="402" customFormat="1" ht="83.25" customHeight="1" x14ac:dyDescent="0.2">
      <c r="A88" s="5"/>
      <c r="B88" s="6"/>
      <c r="C88" s="286"/>
    </row>
    <row r="89" spans="1:3" ht="16.5" customHeight="1" x14ac:dyDescent="0.25">
      <c r="A89" s="549" t="s">
        <v>41</v>
      </c>
      <c r="B89" s="549"/>
      <c r="C89" s="549"/>
    </row>
    <row r="90" spans="1:3" s="412" customFormat="1" ht="16.5" customHeight="1" thickBot="1" x14ac:dyDescent="0.3">
      <c r="A90" s="551" t="s">
        <v>142</v>
      </c>
      <c r="B90" s="551"/>
      <c r="C90" s="145" t="s">
        <v>193</v>
      </c>
    </row>
    <row r="91" spans="1:3" ht="38.1" customHeight="1" thickBot="1" x14ac:dyDescent="0.3">
      <c r="A91" s="23" t="s">
        <v>64</v>
      </c>
      <c r="B91" s="24" t="s">
        <v>42</v>
      </c>
      <c r="C91" s="42" t="str">
        <f>+C3</f>
        <v>2016. évi előirányzat</v>
      </c>
    </row>
    <row r="92" spans="1:3" s="401" customFormat="1" ht="12" customHeight="1" thickBot="1" x14ac:dyDescent="0.25">
      <c r="A92" s="37"/>
      <c r="B92" s="38" t="s">
        <v>463</v>
      </c>
      <c r="C92" s="39" t="s">
        <v>464</v>
      </c>
    </row>
    <row r="93" spans="1:3" ht="12" customHeight="1" thickBot="1" x14ac:dyDescent="0.3">
      <c r="A93" s="22" t="s">
        <v>12</v>
      </c>
      <c r="B93" s="31" t="s">
        <v>407</v>
      </c>
      <c r="C93" s="278">
        <f>C94+C95+C96+C97+C98+C111</f>
        <v>0</v>
      </c>
    </row>
    <row r="94" spans="1:3" ht="12" customHeight="1" x14ac:dyDescent="0.25">
      <c r="A94" s="17" t="s">
        <v>90</v>
      </c>
      <c r="B94" s="10" t="s">
        <v>43</v>
      </c>
      <c r="C94" s="280"/>
    </row>
    <row r="95" spans="1:3" ht="12" customHeight="1" x14ac:dyDescent="0.25">
      <c r="A95" s="14" t="s">
        <v>91</v>
      </c>
      <c r="B95" s="8" t="s">
        <v>163</v>
      </c>
      <c r="C95" s="281"/>
    </row>
    <row r="96" spans="1:3" ht="12" customHeight="1" x14ac:dyDescent="0.25">
      <c r="A96" s="14" t="s">
        <v>92</v>
      </c>
      <c r="B96" s="8" t="s">
        <v>128</v>
      </c>
      <c r="C96" s="283"/>
    </row>
    <row r="97" spans="1:3" ht="12" customHeight="1" x14ac:dyDescent="0.25">
      <c r="A97" s="14" t="s">
        <v>93</v>
      </c>
      <c r="B97" s="11" t="s">
        <v>164</v>
      </c>
      <c r="C97" s="283"/>
    </row>
    <row r="98" spans="1:3" ht="12" customHeight="1" x14ac:dyDescent="0.25">
      <c r="A98" s="14" t="s">
        <v>104</v>
      </c>
      <c r="B98" s="19" t="s">
        <v>165</v>
      </c>
      <c r="C98" s="283"/>
    </row>
    <row r="99" spans="1:3" ht="12" customHeight="1" x14ac:dyDescent="0.25">
      <c r="A99" s="14" t="s">
        <v>94</v>
      </c>
      <c r="B99" s="8" t="s">
        <v>412</v>
      </c>
      <c r="C99" s="283"/>
    </row>
    <row r="100" spans="1:3" ht="12" customHeight="1" x14ac:dyDescent="0.25">
      <c r="A100" s="14" t="s">
        <v>95</v>
      </c>
      <c r="B100" s="150" t="s">
        <v>411</v>
      </c>
      <c r="C100" s="283"/>
    </row>
    <row r="101" spans="1:3" ht="12" customHeight="1" x14ac:dyDescent="0.25">
      <c r="A101" s="14" t="s">
        <v>105</v>
      </c>
      <c r="B101" s="150" t="s">
        <v>410</v>
      </c>
      <c r="C101" s="283"/>
    </row>
    <row r="102" spans="1:3" ht="12" customHeight="1" x14ac:dyDescent="0.25">
      <c r="A102" s="14" t="s">
        <v>106</v>
      </c>
      <c r="B102" s="148" t="s">
        <v>320</v>
      </c>
      <c r="C102" s="283"/>
    </row>
    <row r="103" spans="1:3" ht="12" customHeight="1" x14ac:dyDescent="0.25">
      <c r="A103" s="14" t="s">
        <v>107</v>
      </c>
      <c r="B103" s="149" t="s">
        <v>321</v>
      </c>
      <c r="C103" s="283"/>
    </row>
    <row r="104" spans="1:3" ht="12" customHeight="1" x14ac:dyDescent="0.25">
      <c r="A104" s="14" t="s">
        <v>108</v>
      </c>
      <c r="B104" s="149" t="s">
        <v>322</v>
      </c>
      <c r="C104" s="283"/>
    </row>
    <row r="105" spans="1:3" ht="12" customHeight="1" x14ac:dyDescent="0.25">
      <c r="A105" s="14" t="s">
        <v>110</v>
      </c>
      <c r="B105" s="148" t="s">
        <v>323</v>
      </c>
      <c r="C105" s="283"/>
    </row>
    <row r="106" spans="1:3" ht="12" customHeight="1" x14ac:dyDescent="0.25">
      <c r="A106" s="14" t="s">
        <v>166</v>
      </c>
      <c r="B106" s="148" t="s">
        <v>324</v>
      </c>
      <c r="C106" s="283"/>
    </row>
    <row r="107" spans="1:3" ht="12" customHeight="1" x14ac:dyDescent="0.25">
      <c r="A107" s="14" t="s">
        <v>318</v>
      </c>
      <c r="B107" s="149" t="s">
        <v>325</v>
      </c>
      <c r="C107" s="283"/>
    </row>
    <row r="108" spans="1:3" ht="12" customHeight="1" x14ac:dyDescent="0.25">
      <c r="A108" s="13" t="s">
        <v>319</v>
      </c>
      <c r="B108" s="150" t="s">
        <v>326</v>
      </c>
      <c r="C108" s="283"/>
    </row>
    <row r="109" spans="1:3" ht="12" customHeight="1" x14ac:dyDescent="0.25">
      <c r="A109" s="14" t="s">
        <v>408</v>
      </c>
      <c r="B109" s="150" t="s">
        <v>327</v>
      </c>
      <c r="C109" s="283"/>
    </row>
    <row r="110" spans="1:3" ht="12" customHeight="1" x14ac:dyDescent="0.25">
      <c r="A110" s="16" t="s">
        <v>409</v>
      </c>
      <c r="B110" s="150" t="s">
        <v>328</v>
      </c>
      <c r="C110" s="283"/>
    </row>
    <row r="111" spans="1:3" ht="12" customHeight="1" x14ac:dyDescent="0.25">
      <c r="A111" s="14" t="s">
        <v>413</v>
      </c>
      <c r="B111" s="11" t="s">
        <v>44</v>
      </c>
      <c r="C111" s="281"/>
    </row>
    <row r="112" spans="1:3" ht="12" customHeight="1" x14ac:dyDescent="0.25">
      <c r="A112" s="14" t="s">
        <v>414</v>
      </c>
      <c r="B112" s="8" t="s">
        <v>416</v>
      </c>
      <c r="C112" s="281"/>
    </row>
    <row r="113" spans="1:3" ht="12" customHeight="1" thickBot="1" x14ac:dyDescent="0.3">
      <c r="A113" s="18" t="s">
        <v>415</v>
      </c>
      <c r="B113" s="481" t="s">
        <v>417</v>
      </c>
      <c r="C113" s="287"/>
    </row>
    <row r="114" spans="1:3" ht="12" customHeight="1" thickBot="1" x14ac:dyDescent="0.3">
      <c r="A114" s="478" t="s">
        <v>13</v>
      </c>
      <c r="B114" s="479" t="s">
        <v>329</v>
      </c>
      <c r="C114" s="480">
        <f>+C115+C117+C119</f>
        <v>0</v>
      </c>
    </row>
    <row r="115" spans="1:3" ht="12" customHeight="1" x14ac:dyDescent="0.25">
      <c r="A115" s="15" t="s">
        <v>96</v>
      </c>
      <c r="B115" s="8" t="s">
        <v>192</v>
      </c>
      <c r="C115" s="282"/>
    </row>
    <row r="116" spans="1:3" ht="12" customHeight="1" x14ac:dyDescent="0.25">
      <c r="A116" s="15" t="s">
        <v>97</v>
      </c>
      <c r="B116" s="12" t="s">
        <v>333</v>
      </c>
      <c r="C116" s="282"/>
    </row>
    <row r="117" spans="1:3" ht="12" customHeight="1" x14ac:dyDescent="0.25">
      <c r="A117" s="15" t="s">
        <v>98</v>
      </c>
      <c r="B117" s="12" t="s">
        <v>167</v>
      </c>
      <c r="C117" s="281"/>
    </row>
    <row r="118" spans="1:3" ht="12" customHeight="1" x14ac:dyDescent="0.25">
      <c r="A118" s="15" t="s">
        <v>99</v>
      </c>
      <c r="B118" s="12" t="s">
        <v>334</v>
      </c>
      <c r="C118" s="247"/>
    </row>
    <row r="119" spans="1:3" ht="12" customHeight="1" x14ac:dyDescent="0.25">
      <c r="A119" s="15" t="s">
        <v>100</v>
      </c>
      <c r="B119" s="276" t="s">
        <v>195</v>
      </c>
      <c r="C119" s="247"/>
    </row>
    <row r="120" spans="1:3" ht="12" customHeight="1" x14ac:dyDescent="0.25">
      <c r="A120" s="15" t="s">
        <v>109</v>
      </c>
      <c r="B120" s="275" t="s">
        <v>398</v>
      </c>
      <c r="C120" s="247"/>
    </row>
    <row r="121" spans="1:3" ht="12" customHeight="1" x14ac:dyDescent="0.25">
      <c r="A121" s="15" t="s">
        <v>111</v>
      </c>
      <c r="B121" s="399" t="s">
        <v>339</v>
      </c>
      <c r="C121" s="247"/>
    </row>
    <row r="122" spans="1:3" x14ac:dyDescent="0.25">
      <c r="A122" s="15" t="s">
        <v>168</v>
      </c>
      <c r="B122" s="149" t="s">
        <v>322</v>
      </c>
      <c r="C122" s="247"/>
    </row>
    <row r="123" spans="1:3" ht="12" customHeight="1" x14ac:dyDescent="0.25">
      <c r="A123" s="15" t="s">
        <v>169</v>
      </c>
      <c r="B123" s="149" t="s">
        <v>338</v>
      </c>
      <c r="C123" s="247"/>
    </row>
    <row r="124" spans="1:3" ht="12" customHeight="1" x14ac:dyDescent="0.25">
      <c r="A124" s="15" t="s">
        <v>170</v>
      </c>
      <c r="B124" s="149" t="s">
        <v>337</v>
      </c>
      <c r="C124" s="247"/>
    </row>
    <row r="125" spans="1:3" ht="12" customHeight="1" x14ac:dyDescent="0.25">
      <c r="A125" s="15" t="s">
        <v>330</v>
      </c>
      <c r="B125" s="149" t="s">
        <v>325</v>
      </c>
      <c r="C125" s="247"/>
    </row>
    <row r="126" spans="1:3" ht="12" customHeight="1" x14ac:dyDescent="0.25">
      <c r="A126" s="15" t="s">
        <v>331</v>
      </c>
      <c r="B126" s="149" t="s">
        <v>336</v>
      </c>
      <c r="C126" s="247"/>
    </row>
    <row r="127" spans="1:3" ht="16.5" thickBot="1" x14ac:dyDescent="0.3">
      <c r="A127" s="13" t="s">
        <v>332</v>
      </c>
      <c r="B127" s="149" t="s">
        <v>335</v>
      </c>
      <c r="C127" s="249"/>
    </row>
    <row r="128" spans="1:3" ht="12" customHeight="1" thickBot="1" x14ac:dyDescent="0.3">
      <c r="A128" s="20" t="s">
        <v>14</v>
      </c>
      <c r="B128" s="133" t="s">
        <v>418</v>
      </c>
      <c r="C128" s="279">
        <f>+C93+C114</f>
        <v>0</v>
      </c>
    </row>
    <row r="129" spans="1:3" ht="12" customHeight="1" thickBot="1" x14ac:dyDescent="0.3">
      <c r="A129" s="20" t="s">
        <v>15</v>
      </c>
      <c r="B129" s="133" t="s">
        <v>419</v>
      </c>
      <c r="C129" s="279">
        <f>+C130+C131+C132</f>
        <v>0</v>
      </c>
    </row>
    <row r="130" spans="1:3" ht="12" customHeight="1" x14ac:dyDescent="0.25">
      <c r="A130" s="15" t="s">
        <v>234</v>
      </c>
      <c r="B130" s="12" t="s">
        <v>426</v>
      </c>
      <c r="C130" s="247"/>
    </row>
    <row r="131" spans="1:3" ht="12" customHeight="1" x14ac:dyDescent="0.25">
      <c r="A131" s="15" t="s">
        <v>235</v>
      </c>
      <c r="B131" s="12" t="s">
        <v>427</v>
      </c>
      <c r="C131" s="247"/>
    </row>
    <row r="132" spans="1:3" ht="12" customHeight="1" thickBot="1" x14ac:dyDescent="0.3">
      <c r="A132" s="13" t="s">
        <v>236</v>
      </c>
      <c r="B132" s="12" t="s">
        <v>428</v>
      </c>
      <c r="C132" s="247"/>
    </row>
    <row r="133" spans="1:3" ht="12" customHeight="1" thickBot="1" x14ac:dyDescent="0.3">
      <c r="A133" s="20" t="s">
        <v>16</v>
      </c>
      <c r="B133" s="133" t="s">
        <v>420</v>
      </c>
      <c r="C133" s="279">
        <f>SUM(C134:C139)</f>
        <v>0</v>
      </c>
    </row>
    <row r="134" spans="1:3" ht="12" customHeight="1" x14ac:dyDescent="0.25">
      <c r="A134" s="15" t="s">
        <v>83</v>
      </c>
      <c r="B134" s="9" t="s">
        <v>429</v>
      </c>
      <c r="C134" s="247"/>
    </row>
    <row r="135" spans="1:3" ht="12" customHeight="1" x14ac:dyDescent="0.25">
      <c r="A135" s="15" t="s">
        <v>84</v>
      </c>
      <c r="B135" s="9" t="s">
        <v>421</v>
      </c>
      <c r="C135" s="247"/>
    </row>
    <row r="136" spans="1:3" ht="12" customHeight="1" x14ac:dyDescent="0.25">
      <c r="A136" s="15" t="s">
        <v>85</v>
      </c>
      <c r="B136" s="9" t="s">
        <v>422</v>
      </c>
      <c r="C136" s="247"/>
    </row>
    <row r="137" spans="1:3" ht="12" customHeight="1" x14ac:dyDescent="0.25">
      <c r="A137" s="15" t="s">
        <v>155</v>
      </c>
      <c r="B137" s="9" t="s">
        <v>423</v>
      </c>
      <c r="C137" s="247"/>
    </row>
    <row r="138" spans="1:3" ht="12" customHeight="1" x14ac:dyDescent="0.25">
      <c r="A138" s="15" t="s">
        <v>156</v>
      </c>
      <c r="B138" s="9" t="s">
        <v>424</v>
      </c>
      <c r="C138" s="247"/>
    </row>
    <row r="139" spans="1:3" ht="12" customHeight="1" thickBot="1" x14ac:dyDescent="0.3">
      <c r="A139" s="13" t="s">
        <v>157</v>
      </c>
      <c r="B139" s="9" t="s">
        <v>425</v>
      </c>
      <c r="C139" s="247"/>
    </row>
    <row r="140" spans="1:3" ht="12" customHeight="1" thickBot="1" x14ac:dyDescent="0.3">
      <c r="A140" s="20" t="s">
        <v>17</v>
      </c>
      <c r="B140" s="133" t="s">
        <v>433</v>
      </c>
      <c r="C140" s="285">
        <f>+C141+C142+C143+C144</f>
        <v>0</v>
      </c>
    </row>
    <row r="141" spans="1:3" ht="12" customHeight="1" x14ac:dyDescent="0.25">
      <c r="A141" s="15" t="s">
        <v>86</v>
      </c>
      <c r="B141" s="9" t="s">
        <v>340</v>
      </c>
      <c r="C141" s="247"/>
    </row>
    <row r="142" spans="1:3" ht="12" customHeight="1" x14ac:dyDescent="0.25">
      <c r="A142" s="15" t="s">
        <v>87</v>
      </c>
      <c r="B142" s="9" t="s">
        <v>341</v>
      </c>
      <c r="C142" s="247"/>
    </row>
    <row r="143" spans="1:3" ht="12" customHeight="1" x14ac:dyDescent="0.25">
      <c r="A143" s="15" t="s">
        <v>254</v>
      </c>
      <c r="B143" s="9" t="s">
        <v>434</v>
      </c>
      <c r="C143" s="247"/>
    </row>
    <row r="144" spans="1:3" ht="12" customHeight="1" thickBot="1" x14ac:dyDescent="0.3">
      <c r="A144" s="13" t="s">
        <v>255</v>
      </c>
      <c r="B144" s="7" t="s">
        <v>360</v>
      </c>
      <c r="C144" s="247"/>
    </row>
    <row r="145" spans="1:9" ht="12" customHeight="1" thickBot="1" x14ac:dyDescent="0.3">
      <c r="A145" s="20" t="s">
        <v>18</v>
      </c>
      <c r="B145" s="133" t="s">
        <v>435</v>
      </c>
      <c r="C145" s="288">
        <f>SUM(C146:C150)</f>
        <v>0</v>
      </c>
    </row>
    <row r="146" spans="1:9" ht="12" customHeight="1" x14ac:dyDescent="0.25">
      <c r="A146" s="15" t="s">
        <v>88</v>
      </c>
      <c r="B146" s="9" t="s">
        <v>430</v>
      </c>
      <c r="C146" s="247"/>
    </row>
    <row r="147" spans="1:9" ht="12" customHeight="1" x14ac:dyDescent="0.25">
      <c r="A147" s="15" t="s">
        <v>89</v>
      </c>
      <c r="B147" s="9" t="s">
        <v>437</v>
      </c>
      <c r="C147" s="247"/>
    </row>
    <row r="148" spans="1:9" ht="12" customHeight="1" x14ac:dyDescent="0.25">
      <c r="A148" s="15" t="s">
        <v>266</v>
      </c>
      <c r="B148" s="9" t="s">
        <v>432</v>
      </c>
      <c r="C148" s="247"/>
    </row>
    <row r="149" spans="1:9" ht="12" customHeight="1" x14ac:dyDescent="0.25">
      <c r="A149" s="15" t="s">
        <v>267</v>
      </c>
      <c r="B149" s="9" t="s">
        <v>438</v>
      </c>
      <c r="C149" s="247"/>
    </row>
    <row r="150" spans="1:9" ht="12" customHeight="1" thickBot="1" x14ac:dyDescent="0.3">
      <c r="A150" s="15" t="s">
        <v>436</v>
      </c>
      <c r="B150" s="9" t="s">
        <v>439</v>
      </c>
      <c r="C150" s="247"/>
    </row>
    <row r="151" spans="1:9" ht="12" customHeight="1" thickBot="1" x14ac:dyDescent="0.3">
      <c r="A151" s="20" t="s">
        <v>19</v>
      </c>
      <c r="B151" s="133" t="s">
        <v>440</v>
      </c>
      <c r="C151" s="482"/>
    </row>
    <row r="152" spans="1:9" ht="12" customHeight="1" thickBot="1" x14ac:dyDescent="0.3">
      <c r="A152" s="20" t="s">
        <v>20</v>
      </c>
      <c r="B152" s="133" t="s">
        <v>441</v>
      </c>
      <c r="C152" s="482"/>
    </row>
    <row r="153" spans="1:9" ht="15" customHeight="1" thickBot="1" x14ac:dyDescent="0.3">
      <c r="A153" s="20" t="s">
        <v>21</v>
      </c>
      <c r="B153" s="133" t="s">
        <v>443</v>
      </c>
      <c r="C153" s="413">
        <f>+C129+C133+C140+C145+C151+C152</f>
        <v>0</v>
      </c>
      <c r="F153" s="414"/>
      <c r="G153" s="415"/>
      <c r="H153" s="415"/>
      <c r="I153" s="415"/>
    </row>
    <row r="154" spans="1:9" s="402" customFormat="1" ht="12.95" customHeight="1" thickBot="1" x14ac:dyDescent="0.25">
      <c r="A154" s="277" t="s">
        <v>22</v>
      </c>
      <c r="B154" s="366" t="s">
        <v>442</v>
      </c>
      <c r="C154" s="413">
        <f>+C128+C153</f>
        <v>0</v>
      </c>
    </row>
    <row r="155" spans="1:9" ht="7.5" customHeight="1" x14ac:dyDescent="0.25"/>
    <row r="156" spans="1:9" x14ac:dyDescent="0.25">
      <c r="A156" s="552" t="s">
        <v>342</v>
      </c>
      <c r="B156" s="552"/>
      <c r="C156" s="552"/>
    </row>
    <row r="157" spans="1:9" ht="15" customHeight="1" thickBot="1" x14ac:dyDescent="0.3">
      <c r="A157" s="550" t="s">
        <v>143</v>
      </c>
      <c r="B157" s="550"/>
      <c r="C157" s="289" t="s">
        <v>193</v>
      </c>
    </row>
    <row r="158" spans="1:9" ht="13.5" customHeight="1" thickBot="1" x14ac:dyDescent="0.3">
      <c r="A158" s="20">
        <v>1</v>
      </c>
      <c r="B158" s="30" t="s">
        <v>444</v>
      </c>
      <c r="C158" s="279">
        <f>+C62-C128</f>
        <v>0</v>
      </c>
      <c r="D158" s="416"/>
    </row>
    <row r="159" spans="1:9" ht="27.75" customHeight="1" thickBot="1" x14ac:dyDescent="0.3">
      <c r="A159" s="20" t="s">
        <v>13</v>
      </c>
      <c r="B159" s="30" t="s">
        <v>450</v>
      </c>
      <c r="C159" s="279">
        <f>+C86-C153</f>
        <v>0</v>
      </c>
    </row>
  </sheetData>
  <sheetProtection sheet="1" objects="1" scenarios="1"/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 Önkormányzata
2016. ÉVI KÖLTSÉGVETÉS
ÁLLAMIGAZGATÁSI FELADATAINAK MÉRLEGE
&amp;R&amp;"Times New Roman CE,Félkövér dőlt"&amp;11 1.4. melléklet a ........./2016. (II.25.) önkormányzati rendelethez</oddHeader>
  </headerFooter>
  <rowBreaks count="1" manualBreakCount="1">
    <brk id="88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C962F-3590-4822-8827-F0778F5425CD}">
  <sheetPr>
    <tabColor rgb="FF92D050"/>
  </sheetPr>
  <dimension ref="A1:F33"/>
  <sheetViews>
    <sheetView zoomScale="115" zoomScaleNormal="115" zoomScaleSheetLayoutView="100" workbookViewId="0">
      <selection activeCell="D1" sqref="D1"/>
    </sheetView>
  </sheetViews>
  <sheetFormatPr defaultRowHeight="12.75" x14ac:dyDescent="0.2"/>
  <cols>
    <col min="1" max="1" width="6.83203125" style="56" customWidth="1"/>
    <col min="2" max="2" width="55.1640625" style="189" customWidth="1"/>
    <col min="3" max="3" width="16.33203125" style="56" customWidth="1"/>
    <col min="4" max="4" width="55.1640625" style="56" customWidth="1"/>
    <col min="5" max="5" width="16.33203125" style="56" customWidth="1"/>
    <col min="6" max="6" width="4.83203125" style="56" customWidth="1"/>
    <col min="7" max="16384" width="9.33203125" style="56"/>
  </cols>
  <sheetData>
    <row r="1" spans="1:6" ht="39.75" customHeight="1" x14ac:dyDescent="0.2">
      <c r="B1" s="301" t="s">
        <v>147</v>
      </c>
      <c r="C1" s="302"/>
      <c r="D1" s="302"/>
      <c r="E1" s="302"/>
      <c r="F1" s="555" t="str">
        <f>+CONCATENATE("2.1. melléklet a ………../",LEFT(ÖSSZEFÜGGÉSEK!A5,4),". (II.25.) önkormányzati rendelethez")</f>
        <v>2.1. melléklet a ………../2016. (II.25.) önkormányzati rendelethez</v>
      </c>
    </row>
    <row r="2" spans="1:6" ht="14.25" thickBot="1" x14ac:dyDescent="0.25">
      <c r="E2" s="303" t="s">
        <v>55</v>
      </c>
      <c r="F2" s="555"/>
    </row>
    <row r="3" spans="1:6" ht="18" customHeight="1" thickBot="1" x14ac:dyDescent="0.25">
      <c r="A3" s="553" t="s">
        <v>64</v>
      </c>
      <c r="B3" s="304" t="s">
        <v>50</v>
      </c>
      <c r="C3" s="305"/>
      <c r="D3" s="304" t="s">
        <v>51</v>
      </c>
      <c r="E3" s="306"/>
      <c r="F3" s="555"/>
    </row>
    <row r="4" spans="1:6" s="307" customFormat="1" ht="35.25" customHeight="1" thickBot="1" x14ac:dyDescent="0.25">
      <c r="A4" s="554"/>
      <c r="B4" s="190" t="s">
        <v>56</v>
      </c>
      <c r="C4" s="191" t="str">
        <f>+'1.1.sz.mell.'!C3</f>
        <v>2016. évi előirányzat</v>
      </c>
      <c r="D4" s="190" t="s">
        <v>56</v>
      </c>
      <c r="E4" s="53" t="str">
        <f>+C4</f>
        <v>2016. évi előirányzat</v>
      </c>
      <c r="F4" s="555"/>
    </row>
    <row r="5" spans="1:6" s="312" customFormat="1" ht="12" customHeight="1" thickBot="1" x14ac:dyDescent="0.25">
      <c r="A5" s="308"/>
      <c r="B5" s="309" t="s">
        <v>463</v>
      </c>
      <c r="C5" s="310" t="s">
        <v>464</v>
      </c>
      <c r="D5" s="309" t="s">
        <v>465</v>
      </c>
      <c r="E5" s="311" t="s">
        <v>467</v>
      </c>
      <c r="F5" s="555"/>
    </row>
    <row r="6" spans="1:6" ht="12.95" customHeight="1" x14ac:dyDescent="0.2">
      <c r="A6" s="313" t="s">
        <v>12</v>
      </c>
      <c r="B6" s="314" t="s">
        <v>343</v>
      </c>
      <c r="C6" s="290">
        <v>76533</v>
      </c>
      <c r="D6" s="314" t="s">
        <v>57</v>
      </c>
      <c r="E6" s="296">
        <v>100875</v>
      </c>
      <c r="F6" s="555"/>
    </row>
    <row r="7" spans="1:6" ht="12.95" customHeight="1" x14ac:dyDescent="0.2">
      <c r="A7" s="315" t="s">
        <v>13</v>
      </c>
      <c r="B7" s="316" t="s">
        <v>344</v>
      </c>
      <c r="C7" s="291">
        <v>16444</v>
      </c>
      <c r="D7" s="316" t="s">
        <v>163</v>
      </c>
      <c r="E7" s="297">
        <v>24775</v>
      </c>
      <c r="F7" s="555"/>
    </row>
    <row r="8" spans="1:6" ht="12.95" customHeight="1" x14ac:dyDescent="0.2">
      <c r="A8" s="315" t="s">
        <v>14</v>
      </c>
      <c r="B8" s="316" t="s">
        <v>365</v>
      </c>
      <c r="C8" s="291"/>
      <c r="D8" s="316" t="s">
        <v>198</v>
      </c>
      <c r="E8" s="297">
        <v>102862</v>
      </c>
      <c r="F8" s="555"/>
    </row>
    <row r="9" spans="1:6" ht="12.95" customHeight="1" x14ac:dyDescent="0.2">
      <c r="A9" s="315" t="s">
        <v>15</v>
      </c>
      <c r="B9" s="316" t="s">
        <v>154</v>
      </c>
      <c r="C9" s="291">
        <v>124730</v>
      </c>
      <c r="D9" s="316" t="s">
        <v>164</v>
      </c>
      <c r="E9" s="297">
        <v>26149</v>
      </c>
      <c r="F9" s="555"/>
    </row>
    <row r="10" spans="1:6" ht="12.95" customHeight="1" x14ac:dyDescent="0.2">
      <c r="A10" s="315" t="s">
        <v>16</v>
      </c>
      <c r="B10" s="317" t="s">
        <v>391</v>
      </c>
      <c r="C10" s="291">
        <v>23217</v>
      </c>
      <c r="D10" s="316" t="s">
        <v>165</v>
      </c>
      <c r="E10" s="297">
        <v>34962</v>
      </c>
      <c r="F10" s="555"/>
    </row>
    <row r="11" spans="1:6" ht="12.95" customHeight="1" x14ac:dyDescent="0.2">
      <c r="A11" s="315" t="s">
        <v>17</v>
      </c>
      <c r="B11" s="316" t="s">
        <v>345</v>
      </c>
      <c r="C11" s="292"/>
      <c r="D11" s="316" t="s">
        <v>44</v>
      </c>
      <c r="E11" s="297">
        <v>5000</v>
      </c>
      <c r="F11" s="555"/>
    </row>
    <row r="12" spans="1:6" ht="12.95" customHeight="1" x14ac:dyDescent="0.2">
      <c r="A12" s="315" t="s">
        <v>18</v>
      </c>
      <c r="B12" s="316" t="s">
        <v>451</v>
      </c>
      <c r="C12" s="291"/>
      <c r="D12" s="48"/>
      <c r="E12" s="297"/>
      <c r="F12" s="555"/>
    </row>
    <row r="13" spans="1:6" ht="12.95" customHeight="1" x14ac:dyDescent="0.2">
      <c r="A13" s="315" t="s">
        <v>19</v>
      </c>
      <c r="B13" s="48"/>
      <c r="C13" s="291"/>
      <c r="D13" s="48"/>
      <c r="E13" s="297"/>
      <c r="F13" s="555"/>
    </row>
    <row r="14" spans="1:6" ht="12.95" customHeight="1" x14ac:dyDescent="0.2">
      <c r="A14" s="315" t="s">
        <v>20</v>
      </c>
      <c r="B14" s="417"/>
      <c r="C14" s="292"/>
      <c r="D14" s="48"/>
      <c r="E14" s="297"/>
      <c r="F14" s="555"/>
    </row>
    <row r="15" spans="1:6" ht="12.95" customHeight="1" x14ac:dyDescent="0.2">
      <c r="A15" s="315" t="s">
        <v>21</v>
      </c>
      <c r="B15" s="48"/>
      <c r="C15" s="291"/>
      <c r="D15" s="48"/>
      <c r="E15" s="297"/>
      <c r="F15" s="555"/>
    </row>
    <row r="16" spans="1:6" ht="12.95" customHeight="1" x14ac:dyDescent="0.2">
      <c r="A16" s="315" t="s">
        <v>22</v>
      </c>
      <c r="B16" s="48"/>
      <c r="C16" s="291"/>
      <c r="D16" s="48"/>
      <c r="E16" s="297"/>
      <c r="F16" s="555"/>
    </row>
    <row r="17" spans="1:6" ht="12.95" customHeight="1" thickBot="1" x14ac:dyDescent="0.25">
      <c r="A17" s="315" t="s">
        <v>23</v>
      </c>
      <c r="B17" s="58"/>
      <c r="C17" s="293"/>
      <c r="D17" s="48"/>
      <c r="E17" s="298"/>
      <c r="F17" s="555"/>
    </row>
    <row r="18" spans="1:6" ht="15.95" customHeight="1" thickBot="1" x14ac:dyDescent="0.25">
      <c r="A18" s="318" t="s">
        <v>24</v>
      </c>
      <c r="B18" s="135" t="s">
        <v>452</v>
      </c>
      <c r="C18" s="294">
        <f>SUM(C6:C17)</f>
        <v>240924</v>
      </c>
      <c r="D18" s="135" t="s">
        <v>351</v>
      </c>
      <c r="E18" s="299">
        <f>SUM(E6:E17)</f>
        <v>294623</v>
      </c>
      <c r="F18" s="555"/>
    </row>
    <row r="19" spans="1:6" ht="12.95" customHeight="1" x14ac:dyDescent="0.2">
      <c r="A19" s="319" t="s">
        <v>25</v>
      </c>
      <c r="B19" s="320" t="s">
        <v>348</v>
      </c>
      <c r="C19" s="484">
        <f>+C20+C21+C22+C23</f>
        <v>59599</v>
      </c>
      <c r="D19" s="321" t="s">
        <v>171</v>
      </c>
      <c r="E19" s="300"/>
      <c r="F19" s="555"/>
    </row>
    <row r="20" spans="1:6" ht="12.95" customHeight="1" x14ac:dyDescent="0.2">
      <c r="A20" s="322" t="s">
        <v>26</v>
      </c>
      <c r="B20" s="321" t="s">
        <v>190</v>
      </c>
      <c r="C20" s="86">
        <v>9923</v>
      </c>
      <c r="D20" s="321" t="s">
        <v>350</v>
      </c>
      <c r="E20" s="87"/>
      <c r="F20" s="555"/>
    </row>
    <row r="21" spans="1:6" ht="12.95" customHeight="1" x14ac:dyDescent="0.2">
      <c r="A21" s="322" t="s">
        <v>27</v>
      </c>
      <c r="B21" s="321" t="s">
        <v>191</v>
      </c>
      <c r="C21" s="86"/>
      <c r="D21" s="321" t="s">
        <v>145</v>
      </c>
      <c r="E21" s="87"/>
      <c r="F21" s="555"/>
    </row>
    <row r="22" spans="1:6" ht="12.95" customHeight="1" x14ac:dyDescent="0.2">
      <c r="A22" s="322" t="s">
        <v>28</v>
      </c>
      <c r="B22" s="321" t="s">
        <v>196</v>
      </c>
      <c r="C22" s="86"/>
      <c r="D22" s="321" t="s">
        <v>146</v>
      </c>
      <c r="E22" s="87"/>
      <c r="F22" s="555"/>
    </row>
    <row r="23" spans="1:6" ht="12.95" customHeight="1" x14ac:dyDescent="0.2">
      <c r="A23" s="322" t="s">
        <v>29</v>
      </c>
      <c r="B23" s="321" t="s">
        <v>197</v>
      </c>
      <c r="C23" s="86">
        <v>49676</v>
      </c>
      <c r="D23" s="320" t="s">
        <v>199</v>
      </c>
      <c r="E23" s="87"/>
      <c r="F23" s="555"/>
    </row>
    <row r="24" spans="1:6" ht="12.95" customHeight="1" x14ac:dyDescent="0.2">
      <c r="A24" s="322" t="s">
        <v>30</v>
      </c>
      <c r="B24" s="321" t="s">
        <v>349</v>
      </c>
      <c r="C24" s="323">
        <f>+C25+C26</f>
        <v>0</v>
      </c>
      <c r="D24" s="321" t="s">
        <v>172</v>
      </c>
      <c r="E24" s="87"/>
      <c r="F24" s="555"/>
    </row>
    <row r="25" spans="1:6" ht="12.95" customHeight="1" x14ac:dyDescent="0.2">
      <c r="A25" s="319" t="s">
        <v>31</v>
      </c>
      <c r="B25" s="320" t="s">
        <v>346</v>
      </c>
      <c r="C25" s="295"/>
      <c r="D25" s="314" t="s">
        <v>434</v>
      </c>
      <c r="E25" s="300"/>
      <c r="F25" s="555"/>
    </row>
    <row r="26" spans="1:6" ht="12.95" customHeight="1" x14ac:dyDescent="0.2">
      <c r="A26" s="322" t="s">
        <v>32</v>
      </c>
      <c r="B26" s="321" t="s">
        <v>347</v>
      </c>
      <c r="C26" s="86"/>
      <c r="D26" s="316" t="s">
        <v>440</v>
      </c>
      <c r="E26" s="87"/>
      <c r="F26" s="555"/>
    </row>
    <row r="27" spans="1:6" ht="12.95" customHeight="1" x14ac:dyDescent="0.2">
      <c r="A27" s="315" t="s">
        <v>33</v>
      </c>
      <c r="B27" s="321" t="s">
        <v>445</v>
      </c>
      <c r="C27" s="86"/>
      <c r="D27" s="316" t="s">
        <v>441</v>
      </c>
      <c r="E27" s="87"/>
      <c r="F27" s="555"/>
    </row>
    <row r="28" spans="1:6" ht="12.95" customHeight="1" thickBot="1" x14ac:dyDescent="0.25">
      <c r="A28" s="380" t="s">
        <v>34</v>
      </c>
      <c r="B28" s="320" t="s">
        <v>304</v>
      </c>
      <c r="C28" s="295"/>
      <c r="D28" s="419"/>
      <c r="E28" s="300"/>
      <c r="F28" s="555"/>
    </row>
    <row r="29" spans="1:6" ht="15.95" customHeight="1" thickBot="1" x14ac:dyDescent="0.25">
      <c r="A29" s="318" t="s">
        <v>35</v>
      </c>
      <c r="B29" s="135" t="s">
        <v>453</v>
      </c>
      <c r="C29" s="294">
        <f>+C19+C24+C27+C28</f>
        <v>59599</v>
      </c>
      <c r="D29" s="135" t="s">
        <v>455</v>
      </c>
      <c r="E29" s="299">
        <f>SUM(E19:E28)</f>
        <v>0</v>
      </c>
      <c r="F29" s="555"/>
    </row>
    <row r="30" spans="1:6" ht="13.5" thickBot="1" x14ac:dyDescent="0.25">
      <c r="A30" s="318" t="s">
        <v>36</v>
      </c>
      <c r="B30" s="324" t="s">
        <v>454</v>
      </c>
      <c r="C30" s="325">
        <f>+C18+C29</f>
        <v>300523</v>
      </c>
      <c r="D30" s="324" t="s">
        <v>456</v>
      </c>
      <c r="E30" s="325">
        <f>+E18+E29</f>
        <v>294623</v>
      </c>
      <c r="F30" s="555"/>
    </row>
    <row r="31" spans="1:6" ht="13.5" thickBot="1" x14ac:dyDescent="0.25">
      <c r="A31" s="318" t="s">
        <v>37</v>
      </c>
      <c r="B31" s="324" t="s">
        <v>149</v>
      </c>
      <c r="C31" s="325">
        <f>IF(C18-E18&lt;0,E18-C18,"-")</f>
        <v>53699</v>
      </c>
      <c r="D31" s="324" t="s">
        <v>150</v>
      </c>
      <c r="E31" s="325" t="str">
        <f>IF(C18-E18&gt;0,C18-E18,"-")</f>
        <v>-</v>
      </c>
      <c r="F31" s="555"/>
    </row>
    <row r="32" spans="1:6" ht="13.5" thickBot="1" x14ac:dyDescent="0.25">
      <c r="A32" s="318" t="s">
        <v>38</v>
      </c>
      <c r="B32" s="324" t="s">
        <v>200</v>
      </c>
      <c r="C32" s="325" t="str">
        <f>IF(C18+C29-E30&lt;0,E30-(C18+C29),"-")</f>
        <v>-</v>
      </c>
      <c r="D32" s="324" t="s">
        <v>201</v>
      </c>
      <c r="E32" s="325">
        <f>IF(C18+C29-E30&gt;0,C18+C29-E30,"-")</f>
        <v>5900</v>
      </c>
      <c r="F32" s="555"/>
    </row>
    <row r="33" spans="2:4" ht="18.75" x14ac:dyDescent="0.2">
      <c r="B33" s="556"/>
      <c r="C33" s="556"/>
      <c r="D33" s="556"/>
    </row>
  </sheetData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BD22-F0D0-456E-B8DA-556ECE03E697}">
  <sheetPr>
    <tabColor rgb="FF92D050"/>
  </sheetPr>
  <dimension ref="A1:F33"/>
  <sheetViews>
    <sheetView zoomScaleNormal="100" zoomScaleSheetLayoutView="115" workbookViewId="0">
      <selection activeCell="D39" sqref="D39"/>
    </sheetView>
  </sheetViews>
  <sheetFormatPr defaultRowHeight="12.75" x14ac:dyDescent="0.2"/>
  <cols>
    <col min="1" max="1" width="6.83203125" style="56" customWidth="1"/>
    <col min="2" max="2" width="55.1640625" style="189" customWidth="1"/>
    <col min="3" max="3" width="16.33203125" style="56" customWidth="1"/>
    <col min="4" max="4" width="55.1640625" style="56" customWidth="1"/>
    <col min="5" max="5" width="16.33203125" style="56" customWidth="1"/>
    <col min="6" max="6" width="4.83203125" style="56" customWidth="1"/>
    <col min="7" max="16384" width="9.33203125" style="56"/>
  </cols>
  <sheetData>
    <row r="1" spans="1:6" ht="31.5" x14ac:dyDescent="0.2">
      <c r="B1" s="301" t="s">
        <v>148</v>
      </c>
      <c r="C1" s="302"/>
      <c r="D1" s="302"/>
      <c r="E1" s="302"/>
      <c r="F1" s="555" t="str">
        <f>+CONCATENATE("2.2. melléklet a ………../",LEFT(ÖSSZEFÜGGÉSEK!A5,4),". (II.25.) önkormányzati rendelethez")</f>
        <v>2.2. melléklet a ………../2016. (II.25.) önkormányzati rendelethez</v>
      </c>
    </row>
    <row r="2" spans="1:6" ht="14.25" thickBot="1" x14ac:dyDescent="0.25">
      <c r="E2" s="303" t="s">
        <v>55</v>
      </c>
      <c r="F2" s="555"/>
    </row>
    <row r="3" spans="1:6" ht="13.5" thickBot="1" x14ac:dyDescent="0.25">
      <c r="A3" s="557" t="s">
        <v>64</v>
      </c>
      <c r="B3" s="304" t="s">
        <v>50</v>
      </c>
      <c r="C3" s="305"/>
      <c r="D3" s="304" t="s">
        <v>51</v>
      </c>
      <c r="E3" s="306"/>
      <c r="F3" s="555"/>
    </row>
    <row r="4" spans="1:6" s="307" customFormat="1" ht="24.75" thickBot="1" x14ac:dyDescent="0.25">
      <c r="A4" s="558"/>
      <c r="B4" s="190" t="s">
        <v>56</v>
      </c>
      <c r="C4" s="191" t="str">
        <f>+'2.1.sz.mell  '!C4</f>
        <v>2016. évi előirányzat</v>
      </c>
      <c r="D4" s="190" t="s">
        <v>56</v>
      </c>
      <c r="E4" s="191" t="str">
        <f>+'2.1.sz.mell  '!C4</f>
        <v>2016. évi előirányzat</v>
      </c>
      <c r="F4" s="555"/>
    </row>
    <row r="5" spans="1:6" s="307" customFormat="1" ht="13.5" thickBot="1" x14ac:dyDescent="0.25">
      <c r="A5" s="308"/>
      <c r="B5" s="309" t="s">
        <v>463</v>
      </c>
      <c r="C5" s="310" t="s">
        <v>464</v>
      </c>
      <c r="D5" s="309" t="s">
        <v>465</v>
      </c>
      <c r="E5" s="311" t="s">
        <v>467</v>
      </c>
      <c r="F5" s="555"/>
    </row>
    <row r="6" spans="1:6" ht="12.95" customHeight="1" x14ac:dyDescent="0.2">
      <c r="A6" s="313" t="s">
        <v>12</v>
      </c>
      <c r="B6" s="314" t="s">
        <v>352</v>
      </c>
      <c r="C6" s="290"/>
      <c r="D6" s="314" t="s">
        <v>192</v>
      </c>
      <c r="E6" s="296">
        <v>9554</v>
      </c>
      <c r="F6" s="555"/>
    </row>
    <row r="7" spans="1:6" x14ac:dyDescent="0.2">
      <c r="A7" s="315" t="s">
        <v>13</v>
      </c>
      <c r="B7" s="316" t="s">
        <v>353</v>
      </c>
      <c r="C7" s="291"/>
      <c r="D7" s="316" t="s">
        <v>358</v>
      </c>
      <c r="E7" s="297"/>
      <c r="F7" s="555"/>
    </row>
    <row r="8" spans="1:6" ht="12.95" customHeight="1" x14ac:dyDescent="0.2">
      <c r="A8" s="315" t="s">
        <v>14</v>
      </c>
      <c r="B8" s="316" t="s">
        <v>4</v>
      </c>
      <c r="C8" s="291">
        <v>15000</v>
      </c>
      <c r="D8" s="316" t="s">
        <v>167</v>
      </c>
      <c r="E8" s="297">
        <v>5446</v>
      </c>
      <c r="F8" s="555"/>
    </row>
    <row r="9" spans="1:6" ht="12.95" customHeight="1" x14ac:dyDescent="0.2">
      <c r="A9" s="315" t="s">
        <v>15</v>
      </c>
      <c r="B9" s="316" t="s">
        <v>354</v>
      </c>
      <c r="C9" s="291"/>
      <c r="D9" s="316" t="s">
        <v>359</v>
      </c>
      <c r="E9" s="297"/>
      <c r="F9" s="555"/>
    </row>
    <row r="10" spans="1:6" ht="12.75" customHeight="1" x14ac:dyDescent="0.2">
      <c r="A10" s="315" t="s">
        <v>16</v>
      </c>
      <c r="B10" s="316" t="s">
        <v>355</v>
      </c>
      <c r="C10" s="291"/>
      <c r="D10" s="316" t="s">
        <v>195</v>
      </c>
      <c r="E10" s="297">
        <v>5900</v>
      </c>
      <c r="F10" s="555"/>
    </row>
    <row r="11" spans="1:6" ht="12.95" customHeight="1" x14ac:dyDescent="0.2">
      <c r="A11" s="315" t="s">
        <v>17</v>
      </c>
      <c r="B11" s="316" t="s">
        <v>356</v>
      </c>
      <c r="C11" s="292"/>
      <c r="D11" s="420"/>
      <c r="E11" s="297"/>
      <c r="F11" s="555"/>
    </row>
    <row r="12" spans="1:6" ht="12.95" customHeight="1" x14ac:dyDescent="0.2">
      <c r="A12" s="315" t="s">
        <v>18</v>
      </c>
      <c r="B12" s="48"/>
      <c r="C12" s="291"/>
      <c r="D12" s="420"/>
      <c r="E12" s="297"/>
      <c r="F12" s="555"/>
    </row>
    <row r="13" spans="1:6" ht="12.95" customHeight="1" x14ac:dyDescent="0.2">
      <c r="A13" s="315" t="s">
        <v>19</v>
      </c>
      <c r="B13" s="48"/>
      <c r="C13" s="291"/>
      <c r="D13" s="421"/>
      <c r="E13" s="297"/>
      <c r="F13" s="555"/>
    </row>
    <row r="14" spans="1:6" ht="12.95" customHeight="1" x14ac:dyDescent="0.2">
      <c r="A14" s="315" t="s">
        <v>20</v>
      </c>
      <c r="B14" s="418"/>
      <c r="C14" s="292"/>
      <c r="D14" s="420"/>
      <c r="E14" s="297"/>
      <c r="F14" s="555"/>
    </row>
    <row r="15" spans="1:6" x14ac:dyDescent="0.2">
      <c r="A15" s="315" t="s">
        <v>21</v>
      </c>
      <c r="B15" s="48"/>
      <c r="C15" s="292"/>
      <c r="D15" s="420"/>
      <c r="E15" s="297"/>
      <c r="F15" s="555"/>
    </row>
    <row r="16" spans="1:6" ht="12.95" customHeight="1" thickBot="1" x14ac:dyDescent="0.25">
      <c r="A16" s="380" t="s">
        <v>22</v>
      </c>
      <c r="B16" s="419"/>
      <c r="C16" s="382"/>
      <c r="D16" s="381" t="s">
        <v>44</v>
      </c>
      <c r="E16" s="346"/>
      <c r="F16" s="555"/>
    </row>
    <row r="17" spans="1:6" ht="15.95" customHeight="1" thickBot="1" x14ac:dyDescent="0.25">
      <c r="A17" s="318" t="s">
        <v>23</v>
      </c>
      <c r="B17" s="135" t="s">
        <v>366</v>
      </c>
      <c r="C17" s="294">
        <f>+C6+C8+C9+C11+C12+C13+C14+C15+C16</f>
        <v>15000</v>
      </c>
      <c r="D17" s="135" t="s">
        <v>367</v>
      </c>
      <c r="E17" s="299">
        <f>+E6+E8+E10+E11+E12+E13+E14+E15+E16</f>
        <v>20900</v>
      </c>
      <c r="F17" s="555"/>
    </row>
    <row r="18" spans="1:6" ht="12.95" customHeight="1" x14ac:dyDescent="0.2">
      <c r="A18" s="313" t="s">
        <v>24</v>
      </c>
      <c r="B18" s="328" t="s">
        <v>213</v>
      </c>
      <c r="C18" s="335">
        <f>+C19+C20+C21+C22+C23</f>
        <v>0</v>
      </c>
      <c r="D18" s="321" t="s">
        <v>171</v>
      </c>
      <c r="E18" s="85"/>
      <c r="F18" s="555"/>
    </row>
    <row r="19" spans="1:6" ht="12.95" customHeight="1" x14ac:dyDescent="0.2">
      <c r="A19" s="315" t="s">
        <v>25</v>
      </c>
      <c r="B19" s="329" t="s">
        <v>202</v>
      </c>
      <c r="C19" s="86"/>
      <c r="D19" s="321" t="s">
        <v>174</v>
      </c>
      <c r="E19" s="87"/>
      <c r="F19" s="555"/>
    </row>
    <row r="20" spans="1:6" ht="12.95" customHeight="1" x14ac:dyDescent="0.2">
      <c r="A20" s="313" t="s">
        <v>26</v>
      </c>
      <c r="B20" s="329" t="s">
        <v>203</v>
      </c>
      <c r="C20" s="86"/>
      <c r="D20" s="321" t="s">
        <v>145</v>
      </c>
      <c r="E20" s="87"/>
      <c r="F20" s="555"/>
    </row>
    <row r="21" spans="1:6" ht="12.95" customHeight="1" x14ac:dyDescent="0.2">
      <c r="A21" s="315" t="s">
        <v>27</v>
      </c>
      <c r="B21" s="329" t="s">
        <v>204</v>
      </c>
      <c r="C21" s="86"/>
      <c r="D21" s="321" t="s">
        <v>146</v>
      </c>
      <c r="E21" s="87"/>
      <c r="F21" s="555"/>
    </row>
    <row r="22" spans="1:6" ht="12.95" customHeight="1" x14ac:dyDescent="0.2">
      <c r="A22" s="313" t="s">
        <v>28</v>
      </c>
      <c r="B22" s="329" t="s">
        <v>205</v>
      </c>
      <c r="C22" s="86"/>
      <c r="D22" s="320" t="s">
        <v>199</v>
      </c>
      <c r="E22" s="87"/>
      <c r="F22" s="555"/>
    </row>
    <row r="23" spans="1:6" ht="12.95" customHeight="1" x14ac:dyDescent="0.2">
      <c r="A23" s="315" t="s">
        <v>29</v>
      </c>
      <c r="B23" s="330" t="s">
        <v>206</v>
      </c>
      <c r="C23" s="86"/>
      <c r="D23" s="321" t="s">
        <v>175</v>
      </c>
      <c r="E23" s="87"/>
      <c r="F23" s="555"/>
    </row>
    <row r="24" spans="1:6" ht="12.95" customHeight="1" x14ac:dyDescent="0.2">
      <c r="A24" s="313" t="s">
        <v>30</v>
      </c>
      <c r="B24" s="331" t="s">
        <v>207</v>
      </c>
      <c r="C24" s="323">
        <f>+C25+C26+C27+C28+C29</f>
        <v>0</v>
      </c>
      <c r="D24" s="332" t="s">
        <v>173</v>
      </c>
      <c r="E24" s="87"/>
      <c r="F24" s="555"/>
    </row>
    <row r="25" spans="1:6" ht="12.95" customHeight="1" x14ac:dyDescent="0.2">
      <c r="A25" s="315" t="s">
        <v>31</v>
      </c>
      <c r="B25" s="330" t="s">
        <v>208</v>
      </c>
      <c r="C25" s="86"/>
      <c r="D25" s="332" t="s">
        <v>360</v>
      </c>
      <c r="E25" s="87"/>
      <c r="F25" s="555"/>
    </row>
    <row r="26" spans="1:6" ht="12.95" customHeight="1" x14ac:dyDescent="0.2">
      <c r="A26" s="313" t="s">
        <v>32</v>
      </c>
      <c r="B26" s="330" t="s">
        <v>209</v>
      </c>
      <c r="C26" s="86"/>
      <c r="D26" s="327"/>
      <c r="E26" s="87"/>
      <c r="F26" s="555"/>
    </row>
    <row r="27" spans="1:6" ht="12.95" customHeight="1" x14ac:dyDescent="0.2">
      <c r="A27" s="315" t="s">
        <v>33</v>
      </c>
      <c r="B27" s="329" t="s">
        <v>210</v>
      </c>
      <c r="C27" s="86"/>
      <c r="D27" s="132"/>
      <c r="E27" s="87"/>
      <c r="F27" s="555"/>
    </row>
    <row r="28" spans="1:6" ht="12.95" customHeight="1" x14ac:dyDescent="0.2">
      <c r="A28" s="313" t="s">
        <v>34</v>
      </c>
      <c r="B28" s="333" t="s">
        <v>211</v>
      </c>
      <c r="C28" s="86"/>
      <c r="D28" s="48"/>
      <c r="E28" s="87"/>
      <c r="F28" s="555"/>
    </row>
    <row r="29" spans="1:6" ht="12.95" customHeight="1" thickBot="1" x14ac:dyDescent="0.25">
      <c r="A29" s="315" t="s">
        <v>35</v>
      </c>
      <c r="B29" s="334" t="s">
        <v>212</v>
      </c>
      <c r="C29" s="86"/>
      <c r="D29" s="132"/>
      <c r="E29" s="87"/>
      <c r="F29" s="555"/>
    </row>
    <row r="30" spans="1:6" ht="21.75" customHeight="1" thickBot="1" x14ac:dyDescent="0.25">
      <c r="A30" s="318" t="s">
        <v>36</v>
      </c>
      <c r="B30" s="135" t="s">
        <v>357</v>
      </c>
      <c r="C30" s="294">
        <f>+C18+C24</f>
        <v>0</v>
      </c>
      <c r="D30" s="135" t="s">
        <v>361</v>
      </c>
      <c r="E30" s="299">
        <f>SUM(E18:E29)</f>
        <v>0</v>
      </c>
      <c r="F30" s="555"/>
    </row>
    <row r="31" spans="1:6" ht="13.5" thickBot="1" x14ac:dyDescent="0.25">
      <c r="A31" s="318" t="s">
        <v>37</v>
      </c>
      <c r="B31" s="324" t="s">
        <v>362</v>
      </c>
      <c r="C31" s="325">
        <f>+C17+C30</f>
        <v>15000</v>
      </c>
      <c r="D31" s="324" t="s">
        <v>363</v>
      </c>
      <c r="E31" s="325">
        <f>+E17+E30</f>
        <v>20900</v>
      </c>
      <c r="F31" s="555"/>
    </row>
    <row r="32" spans="1:6" ht="13.5" thickBot="1" x14ac:dyDescent="0.25">
      <c r="A32" s="318" t="s">
        <v>38</v>
      </c>
      <c r="B32" s="324" t="s">
        <v>149</v>
      </c>
      <c r="C32" s="325">
        <f>IF(C17-E17&lt;0,E17-C17,"-")</f>
        <v>5900</v>
      </c>
      <c r="D32" s="324" t="s">
        <v>150</v>
      </c>
      <c r="E32" s="325" t="str">
        <f>IF(C17-E17&gt;0,C17-E17,"-")</f>
        <v>-</v>
      </c>
      <c r="F32" s="555"/>
    </row>
    <row r="33" spans="1:6" ht="13.5" thickBot="1" x14ac:dyDescent="0.25">
      <c r="A33" s="318" t="s">
        <v>39</v>
      </c>
      <c r="B33" s="324" t="s">
        <v>200</v>
      </c>
      <c r="C33" s="325" t="str">
        <f>IF(C17+C30-E26&lt;0,E26-(C17+C30),"-")</f>
        <v>-</v>
      </c>
      <c r="D33" s="324" t="s">
        <v>201</v>
      </c>
      <c r="E33" s="325">
        <f>IF(C17+C30-E26&gt;0,C17+C30-E26,"-")</f>
        <v>15000</v>
      </c>
      <c r="F33" s="555"/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1855-E8DB-4E0B-9900-61B9587774FA}">
  <sheetPr>
    <tabColor rgb="FF92D050"/>
    <pageSetUpPr fitToPage="1"/>
  </sheetPr>
  <dimension ref="A1:E19"/>
  <sheetViews>
    <sheetView workbookViewId="0">
      <selection activeCell="C32" sqref="C32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136" t="s">
        <v>140</v>
      </c>
      <c r="E1" s="139" t="s">
        <v>144</v>
      </c>
    </row>
    <row r="3" spans="1:5" x14ac:dyDescent="0.2">
      <c r="A3" s="141"/>
      <c r="B3" s="142"/>
      <c r="C3" s="141"/>
      <c r="D3" s="144"/>
      <c r="E3" s="142"/>
    </row>
    <row r="4" spans="1:5" ht="15.75" x14ac:dyDescent="0.25">
      <c r="A4" s="91" t="str">
        <f>+ÖSSZEFÜGGÉSEK!A5</f>
        <v>2016. évi előirányzat BEVÉTELEK</v>
      </c>
      <c r="B4" s="143"/>
      <c r="C4" s="152"/>
      <c r="D4" s="144"/>
      <c r="E4" s="142"/>
    </row>
    <row r="5" spans="1:5" x14ac:dyDescent="0.2">
      <c r="A5" s="141"/>
      <c r="B5" s="142"/>
      <c r="C5" s="141"/>
      <c r="D5" s="144"/>
      <c r="E5" s="142"/>
    </row>
    <row r="6" spans="1:5" x14ac:dyDescent="0.2">
      <c r="A6" s="141" t="s">
        <v>515</v>
      </c>
      <c r="B6" s="142">
        <f>+'1.1.sz.mell.'!C62</f>
        <v>255924</v>
      </c>
      <c r="C6" s="141" t="s">
        <v>457</v>
      </c>
      <c r="D6" s="144">
        <f>+'2.1.sz.mell  '!C18+'2.2.sz.mell  '!C17</f>
        <v>255924</v>
      </c>
      <c r="E6" s="142">
        <f t="shared" ref="E6:E15" si="0">+B6-D6</f>
        <v>0</v>
      </c>
    </row>
    <row r="7" spans="1:5" x14ac:dyDescent="0.2">
      <c r="A7" s="141" t="s">
        <v>516</v>
      </c>
      <c r="B7" s="142">
        <f>+'1.1.sz.mell.'!C86</f>
        <v>59599</v>
      </c>
      <c r="C7" s="141" t="s">
        <v>458</v>
      </c>
      <c r="D7" s="144">
        <f>+'2.1.sz.mell  '!C29+'2.2.sz.mell  '!C30</f>
        <v>59599</v>
      </c>
      <c r="E7" s="142">
        <f t="shared" si="0"/>
        <v>0</v>
      </c>
    </row>
    <row r="8" spans="1:5" x14ac:dyDescent="0.2">
      <c r="A8" s="141" t="s">
        <v>517</v>
      </c>
      <c r="B8" s="142">
        <f>+'1.1.sz.mell.'!C87</f>
        <v>315523</v>
      </c>
      <c r="C8" s="141" t="s">
        <v>459</v>
      </c>
      <c r="D8" s="144">
        <f>+'2.1.sz.mell  '!C30+'2.2.sz.mell  '!C31</f>
        <v>315523</v>
      </c>
      <c r="E8" s="142">
        <f t="shared" si="0"/>
        <v>0</v>
      </c>
    </row>
    <row r="9" spans="1:5" x14ac:dyDescent="0.2">
      <c r="A9" s="141"/>
      <c r="B9" s="142"/>
      <c r="C9" s="141"/>
      <c r="D9" s="144"/>
      <c r="E9" s="142"/>
    </row>
    <row r="10" spans="1:5" x14ac:dyDescent="0.2">
      <c r="A10" s="141"/>
      <c r="B10" s="142"/>
      <c r="C10" s="141"/>
      <c r="D10" s="144"/>
      <c r="E10" s="142"/>
    </row>
    <row r="11" spans="1:5" ht="15.75" x14ac:dyDescent="0.25">
      <c r="A11" s="91" t="str">
        <f>+ÖSSZEFÜGGÉSEK!A12</f>
        <v>2016. évi előirányzat KIADÁSOK</v>
      </c>
      <c r="B11" s="143"/>
      <c r="C11" s="152"/>
      <c r="D11" s="144"/>
      <c r="E11" s="142"/>
    </row>
    <row r="12" spans="1:5" x14ac:dyDescent="0.2">
      <c r="A12" s="141"/>
      <c r="B12" s="142"/>
      <c r="C12" s="141"/>
      <c r="D12" s="144"/>
      <c r="E12" s="142"/>
    </row>
    <row r="13" spans="1:5" x14ac:dyDescent="0.2">
      <c r="A13" s="141" t="s">
        <v>518</v>
      </c>
      <c r="B13" s="142">
        <f>+'1.1.sz.mell.'!C128</f>
        <v>315523</v>
      </c>
      <c r="C13" s="141" t="s">
        <v>460</v>
      </c>
      <c r="D13" s="144">
        <f>+'2.1.sz.mell  '!E18+'2.2.sz.mell  '!E17</f>
        <v>315523</v>
      </c>
      <c r="E13" s="142">
        <f t="shared" si="0"/>
        <v>0</v>
      </c>
    </row>
    <row r="14" spans="1:5" x14ac:dyDescent="0.2">
      <c r="A14" s="141" t="s">
        <v>519</v>
      </c>
      <c r="B14" s="142">
        <f>+'1.1.sz.mell.'!C153</f>
        <v>0</v>
      </c>
      <c r="C14" s="141" t="s">
        <v>461</v>
      </c>
      <c r="D14" s="144">
        <f>+'2.1.sz.mell  '!E29+'2.2.sz.mell  '!E30</f>
        <v>0</v>
      </c>
      <c r="E14" s="142">
        <f t="shared" si="0"/>
        <v>0</v>
      </c>
    </row>
    <row r="15" spans="1:5" x14ac:dyDescent="0.2">
      <c r="A15" s="141" t="s">
        <v>520</v>
      </c>
      <c r="B15" s="142">
        <f>+'1.1.sz.mell.'!C154</f>
        <v>315523</v>
      </c>
      <c r="C15" s="141" t="s">
        <v>462</v>
      </c>
      <c r="D15" s="144">
        <f>+'2.1.sz.mell  '!E30+'2.2.sz.mell  '!E31</f>
        <v>315523</v>
      </c>
      <c r="E15" s="142">
        <f t="shared" si="0"/>
        <v>0</v>
      </c>
    </row>
    <row r="16" spans="1:5" x14ac:dyDescent="0.2">
      <c r="A16" s="137"/>
      <c r="B16" s="137"/>
      <c r="C16" s="141"/>
      <c r="D16" s="144"/>
      <c r="E16" s="138"/>
    </row>
    <row r="17" spans="1:5" x14ac:dyDescent="0.2">
      <c r="A17" s="137"/>
      <c r="B17" s="137"/>
      <c r="C17" s="137"/>
      <c r="D17" s="137"/>
      <c r="E17" s="137"/>
    </row>
    <row r="18" spans="1:5" x14ac:dyDescent="0.2">
      <c r="A18" s="137"/>
      <c r="B18" s="137"/>
      <c r="C18" s="137"/>
      <c r="D18" s="137"/>
      <c r="E18" s="137"/>
    </row>
    <row r="19" spans="1:5" x14ac:dyDescent="0.2">
      <c r="A19" s="137"/>
      <c r="B19" s="137"/>
      <c r="C19" s="137"/>
      <c r="D19" s="137"/>
      <c r="E19" s="137"/>
    </row>
  </sheetData>
  <sheetProtection sheet="1"/>
  <phoneticPr fontId="29" type="noConversion"/>
  <conditionalFormatting sqref="E3:E15">
    <cfRule type="cellIs" dxfId="2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2A3E-53B9-4EAE-BD56-671E919A3B5A}">
  <sheetPr>
    <tabColor rgb="FF92D050"/>
  </sheetPr>
  <dimension ref="A1:G11"/>
  <sheetViews>
    <sheetView zoomScale="120" zoomScaleNormal="120" workbookViewId="0">
      <selection activeCell="C3" sqref="C3:E3"/>
    </sheetView>
  </sheetViews>
  <sheetFormatPr defaultRowHeight="15" x14ac:dyDescent="0.25"/>
  <cols>
    <col min="1" max="1" width="5.6640625" style="155" customWidth="1"/>
    <col min="2" max="2" width="35.6640625" style="155" customWidth="1"/>
    <col min="3" max="6" width="14" style="155" customWidth="1"/>
    <col min="7" max="16384" width="9.33203125" style="155"/>
  </cols>
  <sheetData>
    <row r="1" spans="1:7" ht="33" customHeight="1" x14ac:dyDescent="0.25">
      <c r="A1" s="559" t="s">
        <v>536</v>
      </c>
      <c r="B1" s="559"/>
      <c r="C1" s="559"/>
      <c r="D1" s="559"/>
      <c r="E1" s="559"/>
      <c r="F1" s="559"/>
    </row>
    <row r="2" spans="1:7" ht="15.95" customHeight="1" thickBot="1" x14ac:dyDescent="0.3">
      <c r="A2" s="156"/>
      <c r="B2" s="156"/>
      <c r="C2" s="560"/>
      <c r="D2" s="560"/>
      <c r="E2" s="567" t="s">
        <v>48</v>
      </c>
      <c r="F2" s="567"/>
      <c r="G2" s="162"/>
    </row>
    <row r="3" spans="1:7" ht="63" customHeight="1" x14ac:dyDescent="0.25">
      <c r="A3" s="563" t="s">
        <v>10</v>
      </c>
      <c r="B3" s="565" t="s">
        <v>177</v>
      </c>
      <c r="C3" s="565" t="s">
        <v>217</v>
      </c>
      <c r="D3" s="565"/>
      <c r="E3" s="565"/>
      <c r="F3" s="561" t="s">
        <v>472</v>
      </c>
    </row>
    <row r="4" spans="1:7" ht="15.75" thickBot="1" x14ac:dyDescent="0.3">
      <c r="A4" s="564"/>
      <c r="B4" s="566"/>
      <c r="C4" s="476">
        <f>+LEFT(ÖSSZEFÜGGÉSEK!A5,4)+1</f>
        <v>2017</v>
      </c>
      <c r="D4" s="476">
        <f>+C4+1</f>
        <v>2018</v>
      </c>
      <c r="E4" s="476">
        <f>+D4+1</f>
        <v>2019</v>
      </c>
      <c r="F4" s="562"/>
    </row>
    <row r="5" spans="1:7" ht="15.75" thickBot="1" x14ac:dyDescent="0.3">
      <c r="A5" s="159"/>
      <c r="B5" s="160" t="s">
        <v>463</v>
      </c>
      <c r="C5" s="160" t="s">
        <v>464</v>
      </c>
      <c r="D5" s="160" t="s">
        <v>465</v>
      </c>
      <c r="E5" s="160" t="s">
        <v>467</v>
      </c>
      <c r="F5" s="161" t="s">
        <v>466</v>
      </c>
    </row>
    <row r="6" spans="1:7" x14ac:dyDescent="0.25">
      <c r="A6" s="158" t="s">
        <v>12</v>
      </c>
      <c r="B6" s="169" t="s">
        <v>603</v>
      </c>
      <c r="C6" s="170"/>
      <c r="D6" s="170"/>
      <c r="E6" s="170"/>
      <c r="F6" s="165">
        <f>SUM(C6:E6)</f>
        <v>0</v>
      </c>
    </row>
    <row r="7" spans="1:7" x14ac:dyDescent="0.25">
      <c r="A7" s="157" t="s">
        <v>13</v>
      </c>
      <c r="B7" s="171"/>
      <c r="C7" s="172"/>
      <c r="D7" s="172"/>
      <c r="E7" s="172"/>
      <c r="F7" s="166">
        <f>SUM(C7:E7)</f>
        <v>0</v>
      </c>
    </row>
    <row r="8" spans="1:7" x14ac:dyDescent="0.25">
      <c r="A8" s="157" t="s">
        <v>14</v>
      </c>
      <c r="B8" s="171"/>
      <c r="C8" s="172"/>
      <c r="D8" s="172"/>
      <c r="E8" s="172"/>
      <c r="F8" s="166">
        <f>SUM(C8:E8)</f>
        <v>0</v>
      </c>
    </row>
    <row r="9" spans="1:7" x14ac:dyDescent="0.25">
      <c r="A9" s="157" t="s">
        <v>15</v>
      </c>
      <c r="B9" s="171"/>
      <c r="C9" s="172"/>
      <c r="D9" s="172"/>
      <c r="E9" s="172"/>
      <c r="F9" s="166">
        <f>SUM(C9:E9)</f>
        <v>0</v>
      </c>
    </row>
    <row r="10" spans="1:7" ht="15.75" thickBot="1" x14ac:dyDescent="0.3">
      <c r="A10" s="163" t="s">
        <v>16</v>
      </c>
      <c r="B10" s="173"/>
      <c r="C10" s="174"/>
      <c r="D10" s="174"/>
      <c r="E10" s="174"/>
      <c r="F10" s="166">
        <f>SUM(C10:E10)</f>
        <v>0</v>
      </c>
    </row>
    <row r="11" spans="1:7" s="458" customFormat="1" thickBot="1" x14ac:dyDescent="0.25">
      <c r="A11" s="455" t="s">
        <v>17</v>
      </c>
      <c r="B11" s="164" t="s">
        <v>178</v>
      </c>
      <c r="C11" s="456">
        <f>SUM(C6:C10)</f>
        <v>0</v>
      </c>
      <c r="D11" s="456">
        <f>SUM(D6:D10)</f>
        <v>0</v>
      </c>
      <c r="E11" s="456">
        <f>SUM(E6:E10)</f>
        <v>0</v>
      </c>
      <c r="F11" s="457">
        <f>SUM(F6:F10)</f>
        <v>0</v>
      </c>
    </row>
  </sheetData>
  <mergeCells count="7">
    <mergeCell ref="A1:F1"/>
    <mergeCell ref="C2:D2"/>
    <mergeCell ref="F3:F4"/>
    <mergeCell ref="A3:A4"/>
    <mergeCell ref="B3:B4"/>
    <mergeCell ref="C3:E3"/>
    <mergeCell ref="E2:F2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3. melléklet a ...../2016. (II.25.)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597EA-83A8-41BF-AC7D-3F8B8FCCF79C}">
  <sheetPr>
    <tabColor rgb="FF92D050"/>
  </sheetPr>
  <dimension ref="A1:D12"/>
  <sheetViews>
    <sheetView zoomScale="120" zoomScaleNormal="120" workbookViewId="0">
      <selection activeCell="B7" sqref="B7"/>
    </sheetView>
  </sheetViews>
  <sheetFormatPr defaultRowHeight="15" x14ac:dyDescent="0.25"/>
  <cols>
    <col min="1" max="1" width="5.6640625" style="155" customWidth="1"/>
    <col min="2" max="2" width="68.6640625" style="155" customWidth="1"/>
    <col min="3" max="3" width="19.5" style="155" customWidth="1"/>
    <col min="4" max="16384" width="9.33203125" style="155"/>
  </cols>
  <sheetData>
    <row r="1" spans="1:4" ht="33" customHeight="1" x14ac:dyDescent="0.25">
      <c r="A1" s="559" t="s">
        <v>537</v>
      </c>
      <c r="B1" s="559"/>
      <c r="C1" s="559"/>
    </row>
    <row r="2" spans="1:4" ht="15.95" customHeight="1" thickBot="1" x14ac:dyDescent="0.3">
      <c r="A2" s="156"/>
      <c r="B2" s="156"/>
      <c r="C2" s="167" t="s">
        <v>48</v>
      </c>
      <c r="D2" s="162"/>
    </row>
    <row r="3" spans="1:4" ht="26.25" customHeight="1" thickBot="1" x14ac:dyDescent="0.3">
      <c r="A3" s="175" t="s">
        <v>10</v>
      </c>
      <c r="B3" s="176" t="s">
        <v>176</v>
      </c>
      <c r="C3" s="177" t="str">
        <f>+'1.1.sz.mell.'!C3</f>
        <v>2016. évi előirányzat</v>
      </c>
    </row>
    <row r="4" spans="1:4" ht="15.75" thickBot="1" x14ac:dyDescent="0.3">
      <c r="A4" s="178"/>
      <c r="B4" s="512" t="s">
        <v>463</v>
      </c>
      <c r="C4" s="513" t="s">
        <v>464</v>
      </c>
    </row>
    <row r="5" spans="1:4" x14ac:dyDescent="0.25">
      <c r="A5" s="179" t="s">
        <v>12</v>
      </c>
      <c r="B5" s="339" t="s">
        <v>473</v>
      </c>
      <c r="C5" s="336">
        <v>117500</v>
      </c>
    </row>
    <row r="6" spans="1:4" ht="24.75" x14ac:dyDescent="0.25">
      <c r="A6" s="180" t="s">
        <v>13</v>
      </c>
      <c r="B6" s="371" t="s">
        <v>214</v>
      </c>
      <c r="C6" s="337"/>
    </row>
    <row r="7" spans="1:4" x14ac:dyDescent="0.25">
      <c r="A7" s="180" t="s">
        <v>14</v>
      </c>
      <c r="B7" s="372" t="s">
        <v>474</v>
      </c>
      <c r="C7" s="337"/>
    </row>
    <row r="8" spans="1:4" ht="24.75" x14ac:dyDescent="0.25">
      <c r="A8" s="180" t="s">
        <v>15</v>
      </c>
      <c r="B8" s="372" t="s">
        <v>216</v>
      </c>
      <c r="C8" s="337">
        <v>15000</v>
      </c>
    </row>
    <row r="9" spans="1:4" x14ac:dyDescent="0.25">
      <c r="A9" s="181" t="s">
        <v>16</v>
      </c>
      <c r="B9" s="372" t="s">
        <v>215</v>
      </c>
      <c r="C9" s="338"/>
    </row>
    <row r="10" spans="1:4" ht="15.75" thickBot="1" x14ac:dyDescent="0.3">
      <c r="A10" s="180" t="s">
        <v>17</v>
      </c>
      <c r="B10" s="373" t="s">
        <v>475</v>
      </c>
      <c r="C10" s="337"/>
    </row>
    <row r="11" spans="1:4" ht="15.75" thickBot="1" x14ac:dyDescent="0.3">
      <c r="A11" s="568" t="s">
        <v>179</v>
      </c>
      <c r="B11" s="569"/>
      <c r="C11" s="182">
        <f>SUM(C5:C10)</f>
        <v>132500</v>
      </c>
    </row>
    <row r="12" spans="1:4" ht="23.25" customHeight="1" x14ac:dyDescent="0.25">
      <c r="A12" s="570" t="s">
        <v>189</v>
      </c>
      <c r="B12" s="570"/>
      <c r="C12" s="570"/>
    </row>
  </sheetData>
  <mergeCells count="3">
    <mergeCell ref="A1:C1"/>
    <mergeCell ref="A11:B11"/>
    <mergeCell ref="A12:C1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4. melléklet a ...../2016. (II.25.)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AD24E-C45F-4505-948E-444B577FEBEE}">
  <sheetPr>
    <tabColor rgb="FF92D050"/>
  </sheetPr>
  <dimension ref="A1:D8"/>
  <sheetViews>
    <sheetView zoomScale="120" zoomScaleNormal="120" workbookViewId="0">
      <selection activeCell="B4" sqref="B4"/>
    </sheetView>
  </sheetViews>
  <sheetFormatPr defaultRowHeight="15" x14ac:dyDescent="0.25"/>
  <cols>
    <col min="1" max="1" width="5.6640625" style="155" customWidth="1"/>
    <col min="2" max="2" width="66.83203125" style="155" customWidth="1"/>
    <col min="3" max="3" width="27" style="155" customWidth="1"/>
    <col min="4" max="16384" width="9.33203125" style="155"/>
  </cols>
  <sheetData>
    <row r="1" spans="1:4" ht="33" customHeight="1" x14ac:dyDescent="0.25">
      <c r="A1" s="559" t="s">
        <v>557</v>
      </c>
      <c r="B1" s="559"/>
      <c r="C1" s="559"/>
    </row>
    <row r="2" spans="1:4" ht="15.95" customHeight="1" thickBot="1" x14ac:dyDescent="0.3">
      <c r="A2" s="156"/>
      <c r="B2" s="156"/>
      <c r="C2" s="167" t="s">
        <v>48</v>
      </c>
      <c r="D2" s="162"/>
    </row>
    <row r="3" spans="1:4" ht="26.25" customHeight="1" thickBot="1" x14ac:dyDescent="0.3">
      <c r="A3" s="175" t="s">
        <v>10</v>
      </c>
      <c r="B3" s="176" t="s">
        <v>180</v>
      </c>
      <c r="C3" s="177" t="s">
        <v>187</v>
      </c>
    </row>
    <row r="4" spans="1:4" ht="15.75" thickBot="1" x14ac:dyDescent="0.3">
      <c r="A4" s="178"/>
      <c r="B4" s="512" t="s">
        <v>463</v>
      </c>
      <c r="C4" s="513" t="s">
        <v>464</v>
      </c>
    </row>
    <row r="5" spans="1:4" x14ac:dyDescent="0.25">
      <c r="A5" s="179" t="s">
        <v>12</v>
      </c>
      <c r="B5" s="186" t="s">
        <v>542</v>
      </c>
      <c r="C5" s="183"/>
    </row>
    <row r="6" spans="1:4" x14ac:dyDescent="0.25">
      <c r="A6" s="180" t="s">
        <v>13</v>
      </c>
      <c r="B6" s="187"/>
      <c r="C6" s="184"/>
    </row>
    <row r="7" spans="1:4" ht="15.75" thickBot="1" x14ac:dyDescent="0.3">
      <c r="A7" s="181" t="s">
        <v>14</v>
      </c>
      <c r="B7" s="188"/>
      <c r="C7" s="185"/>
    </row>
    <row r="8" spans="1:4" s="458" customFormat="1" ht="17.25" customHeight="1" thickBot="1" x14ac:dyDescent="0.25">
      <c r="A8" s="459" t="s">
        <v>15</v>
      </c>
      <c r="B8" s="140" t="s">
        <v>181</v>
      </c>
      <c r="C8" s="182">
        <f>SUM(C5:C7)</f>
        <v>0</v>
      </c>
    </row>
  </sheetData>
  <mergeCells count="1">
    <mergeCell ref="A1:C1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5. melléklet a ...../2016. (II.25.)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10A4B-3CD2-4628-9F08-824D92220046}">
  <sheetPr>
    <tabColor rgb="FF92D050"/>
  </sheetPr>
  <dimension ref="A1:F23"/>
  <sheetViews>
    <sheetView zoomScaleNormal="100" workbookViewId="0">
      <selection activeCell="D5" sqref="D5"/>
    </sheetView>
  </sheetViews>
  <sheetFormatPr defaultRowHeight="12.75" x14ac:dyDescent="0.2"/>
  <cols>
    <col min="1" max="1" width="47.1640625" style="46" customWidth="1"/>
    <col min="2" max="2" width="15.6640625" style="45" customWidth="1"/>
    <col min="3" max="3" width="16.33203125" style="45" customWidth="1"/>
    <col min="4" max="4" width="18" style="45" customWidth="1"/>
    <col min="5" max="5" width="16.6640625" style="45" customWidth="1"/>
    <col min="6" max="6" width="18.83203125" style="56" customWidth="1"/>
    <col min="7" max="8" width="12.83203125" style="45" customWidth="1"/>
    <col min="9" max="9" width="13.83203125" style="45" customWidth="1"/>
    <col min="10" max="16384" width="9.33203125" style="45"/>
  </cols>
  <sheetData>
    <row r="1" spans="1:6" ht="25.5" customHeight="1" x14ac:dyDescent="0.2">
      <c r="A1" s="571" t="s">
        <v>0</v>
      </c>
      <c r="B1" s="571"/>
      <c r="C1" s="571"/>
      <c r="D1" s="571"/>
      <c r="E1" s="571"/>
      <c r="F1" s="571"/>
    </row>
    <row r="2" spans="1:6" ht="22.5" customHeight="1" thickBot="1" x14ac:dyDescent="0.3">
      <c r="A2" s="189"/>
      <c r="B2" s="56"/>
      <c r="C2" s="56"/>
      <c r="D2" s="56"/>
      <c r="E2" s="56"/>
      <c r="F2" s="52" t="s">
        <v>55</v>
      </c>
    </row>
    <row r="3" spans="1:6" s="47" customFormat="1" ht="44.25" customHeight="1" thickBot="1" x14ac:dyDescent="0.25">
      <c r="A3" s="190" t="s">
        <v>59</v>
      </c>
      <c r="B3" s="191" t="s">
        <v>60</v>
      </c>
      <c r="C3" s="191" t="s">
        <v>61</v>
      </c>
      <c r="D3" s="191" t="str">
        <f>+CONCATENATE("Felhasználás   ",LEFT(ÖSSZEFÜGGÉSEK!A5,4)-1,". XII. 31-ig")</f>
        <v>Felhasználás   2015. XII. 31-ig</v>
      </c>
      <c r="E3" s="191" t="str">
        <f>+'1.1.sz.mell.'!C3</f>
        <v>2016. évi előirányzat</v>
      </c>
      <c r="F3" s="53" t="str">
        <f>+CONCATENATE(LEFT(ÖSSZEFÜGGÉSEK!A5,4),". utáni szükséglet")</f>
        <v>2016. utáni szükséglet</v>
      </c>
    </row>
    <row r="4" spans="1:6" s="56" customFormat="1" ht="12" customHeight="1" thickBot="1" x14ac:dyDescent="0.25">
      <c r="A4" s="54" t="s">
        <v>463</v>
      </c>
      <c r="B4" s="55" t="s">
        <v>464</v>
      </c>
      <c r="C4" s="55" t="s">
        <v>465</v>
      </c>
      <c r="D4" s="55" t="s">
        <v>467</v>
      </c>
      <c r="E4" s="55" t="s">
        <v>466</v>
      </c>
      <c r="F4" s="516" t="s">
        <v>534</v>
      </c>
    </row>
    <row r="5" spans="1:6" ht="15.95" customHeight="1" x14ac:dyDescent="0.2">
      <c r="A5" s="460" t="s">
        <v>543</v>
      </c>
      <c r="B5" s="28">
        <v>3665</v>
      </c>
      <c r="C5" s="462" t="s">
        <v>549</v>
      </c>
      <c r="D5" s="28">
        <v>2636</v>
      </c>
      <c r="E5" s="28">
        <v>1029</v>
      </c>
      <c r="F5" s="57">
        <f t="shared" ref="F5:F22" si="0">B5-D5-E5</f>
        <v>0</v>
      </c>
    </row>
    <row r="6" spans="1:6" ht="15.95" customHeight="1" x14ac:dyDescent="0.2">
      <c r="A6" s="460" t="s">
        <v>544</v>
      </c>
      <c r="B6" s="28">
        <v>1000</v>
      </c>
      <c r="C6" s="462" t="s">
        <v>545</v>
      </c>
      <c r="D6" s="28"/>
      <c r="E6" s="28">
        <v>1000</v>
      </c>
      <c r="F6" s="57">
        <f t="shared" si="0"/>
        <v>0</v>
      </c>
    </row>
    <row r="7" spans="1:6" ht="15.95" customHeight="1" x14ac:dyDescent="0.2">
      <c r="A7" s="460" t="s">
        <v>546</v>
      </c>
      <c r="B7" s="28">
        <v>560</v>
      </c>
      <c r="C7" s="462" t="s">
        <v>547</v>
      </c>
      <c r="D7" s="28"/>
      <c r="E7" s="28">
        <v>560</v>
      </c>
      <c r="F7" s="57">
        <f t="shared" si="0"/>
        <v>0</v>
      </c>
    </row>
    <row r="8" spans="1:6" ht="15.95" customHeight="1" x14ac:dyDescent="0.2">
      <c r="A8" s="461" t="s">
        <v>548</v>
      </c>
      <c r="B8" s="28">
        <v>2000</v>
      </c>
      <c r="C8" s="462" t="s">
        <v>545</v>
      </c>
      <c r="D8" s="28"/>
      <c r="E8" s="28">
        <v>2000</v>
      </c>
      <c r="F8" s="57">
        <f t="shared" si="0"/>
        <v>0</v>
      </c>
    </row>
    <row r="9" spans="1:6" ht="15.95" customHeight="1" x14ac:dyDescent="0.2">
      <c r="A9" s="460"/>
      <c r="B9" s="28"/>
      <c r="C9" s="462"/>
      <c r="D9" s="28"/>
      <c r="E9" s="28"/>
      <c r="F9" s="57">
        <f t="shared" si="0"/>
        <v>0</v>
      </c>
    </row>
    <row r="10" spans="1:6" ht="15.95" customHeight="1" x14ac:dyDescent="0.2">
      <c r="A10" s="461"/>
      <c r="B10" s="28"/>
      <c r="C10" s="462"/>
      <c r="D10" s="28"/>
      <c r="E10" s="28"/>
      <c r="F10" s="57">
        <f t="shared" si="0"/>
        <v>0</v>
      </c>
    </row>
    <row r="11" spans="1:6" ht="15.95" customHeight="1" x14ac:dyDescent="0.2">
      <c r="A11" s="460"/>
      <c r="B11" s="28"/>
      <c r="C11" s="462"/>
      <c r="D11" s="28"/>
      <c r="E11" s="28"/>
      <c r="F11" s="57">
        <f t="shared" si="0"/>
        <v>0</v>
      </c>
    </row>
    <row r="12" spans="1:6" ht="15.95" customHeight="1" x14ac:dyDescent="0.2">
      <c r="A12" s="460"/>
      <c r="B12" s="28"/>
      <c r="C12" s="462"/>
      <c r="D12" s="28"/>
      <c r="E12" s="28"/>
      <c r="F12" s="57">
        <f t="shared" si="0"/>
        <v>0</v>
      </c>
    </row>
    <row r="13" spans="1:6" ht="15.95" customHeight="1" x14ac:dyDescent="0.2">
      <c r="A13" s="460"/>
      <c r="B13" s="28"/>
      <c r="C13" s="462"/>
      <c r="D13" s="28"/>
      <c r="E13" s="28"/>
      <c r="F13" s="57">
        <f t="shared" si="0"/>
        <v>0</v>
      </c>
    </row>
    <row r="14" spans="1:6" ht="15.95" customHeight="1" x14ac:dyDescent="0.2">
      <c r="A14" s="460"/>
      <c r="B14" s="28"/>
      <c r="C14" s="462"/>
      <c r="D14" s="28"/>
      <c r="E14" s="28"/>
      <c r="F14" s="57">
        <f t="shared" si="0"/>
        <v>0</v>
      </c>
    </row>
    <row r="15" spans="1:6" ht="15.95" customHeight="1" x14ac:dyDescent="0.2">
      <c r="A15" s="460"/>
      <c r="B15" s="28"/>
      <c r="C15" s="462"/>
      <c r="D15" s="28"/>
      <c r="E15" s="28"/>
      <c r="F15" s="57">
        <f t="shared" si="0"/>
        <v>0</v>
      </c>
    </row>
    <row r="16" spans="1:6" ht="15.95" customHeight="1" x14ac:dyDescent="0.2">
      <c r="A16" s="460"/>
      <c r="B16" s="28"/>
      <c r="C16" s="462"/>
      <c r="D16" s="28"/>
      <c r="E16" s="28"/>
      <c r="F16" s="57">
        <f t="shared" si="0"/>
        <v>0</v>
      </c>
    </row>
    <row r="17" spans="1:6" ht="15.95" customHeight="1" x14ac:dyDescent="0.2">
      <c r="A17" s="460"/>
      <c r="B17" s="28"/>
      <c r="C17" s="462"/>
      <c r="D17" s="28"/>
      <c r="E17" s="28"/>
      <c r="F17" s="57">
        <f t="shared" si="0"/>
        <v>0</v>
      </c>
    </row>
    <row r="18" spans="1:6" ht="15.95" customHeight="1" x14ac:dyDescent="0.2">
      <c r="A18" s="460"/>
      <c r="B18" s="28"/>
      <c r="C18" s="462"/>
      <c r="D18" s="28"/>
      <c r="E18" s="28"/>
      <c r="F18" s="57">
        <f t="shared" si="0"/>
        <v>0</v>
      </c>
    </row>
    <row r="19" spans="1:6" ht="15.95" customHeight="1" x14ac:dyDescent="0.2">
      <c r="A19" s="460"/>
      <c r="B19" s="28"/>
      <c r="C19" s="462"/>
      <c r="D19" s="28"/>
      <c r="E19" s="28"/>
      <c r="F19" s="57">
        <f t="shared" si="0"/>
        <v>0</v>
      </c>
    </row>
    <row r="20" spans="1:6" ht="15.95" customHeight="1" x14ac:dyDescent="0.2">
      <c r="A20" s="460"/>
      <c r="B20" s="28"/>
      <c r="C20" s="462"/>
      <c r="D20" s="28"/>
      <c r="E20" s="28"/>
      <c r="F20" s="57">
        <f t="shared" si="0"/>
        <v>0</v>
      </c>
    </row>
    <row r="21" spans="1:6" ht="15.95" customHeight="1" x14ac:dyDescent="0.2">
      <c r="A21" s="460"/>
      <c r="B21" s="28"/>
      <c r="C21" s="462"/>
      <c r="D21" s="28"/>
      <c r="E21" s="28"/>
      <c r="F21" s="57">
        <f t="shared" si="0"/>
        <v>0</v>
      </c>
    </row>
    <row r="22" spans="1:6" ht="15.95" customHeight="1" thickBot="1" x14ac:dyDescent="0.25">
      <c r="A22" s="58"/>
      <c r="B22" s="29"/>
      <c r="C22" s="463"/>
      <c r="D22" s="29"/>
      <c r="E22" s="29"/>
      <c r="F22" s="59">
        <f t="shared" si="0"/>
        <v>0</v>
      </c>
    </row>
    <row r="23" spans="1:6" s="62" customFormat="1" ht="18" customHeight="1" thickBot="1" x14ac:dyDescent="0.25">
      <c r="A23" s="192" t="s">
        <v>58</v>
      </c>
      <c r="B23" s="60">
        <f>SUM(B5:B22)</f>
        <v>7225</v>
      </c>
      <c r="C23" s="128"/>
      <c r="D23" s="60">
        <f>SUM(D5:D22)</f>
        <v>2636</v>
      </c>
      <c r="E23" s="60">
        <f>SUM(E5:E22)</f>
        <v>4589</v>
      </c>
      <c r="F23" s="61">
        <f>SUM(F5:F22)</f>
        <v>0</v>
      </c>
    </row>
  </sheetData>
  <sheetProtection sheet="1"/>
  <mergeCells count="1">
    <mergeCell ref="A1:F1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1"/>
  <headerFooter alignWithMargins="0">
    <oddHeader>&amp;R&amp;"Times New Roman CE,Félkövér dőlt"&amp;11 6. melléklet a ……/2016. (II.25.)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962E6-5413-4CF6-A49C-4586D855ADD9}">
  <sheetPr>
    <tabColor rgb="FF92D050"/>
  </sheetPr>
  <dimension ref="A1:F24"/>
  <sheetViews>
    <sheetView zoomScaleNormal="100" workbookViewId="0">
      <selection activeCell="A5" sqref="A5"/>
    </sheetView>
  </sheetViews>
  <sheetFormatPr defaultRowHeight="12.75" x14ac:dyDescent="0.2"/>
  <cols>
    <col min="1" max="1" width="60.6640625" style="46" customWidth="1"/>
    <col min="2" max="2" width="15.6640625" style="45" customWidth="1"/>
    <col min="3" max="3" width="16.33203125" style="45" customWidth="1"/>
    <col min="4" max="4" width="18" style="45" customWidth="1"/>
    <col min="5" max="5" width="16.6640625" style="45" customWidth="1"/>
    <col min="6" max="6" width="18.83203125" style="45" customWidth="1"/>
    <col min="7" max="8" width="12.83203125" style="45" customWidth="1"/>
    <col min="9" max="9" width="13.83203125" style="45" customWidth="1"/>
    <col min="10" max="16384" width="9.33203125" style="45"/>
  </cols>
  <sheetData>
    <row r="1" spans="1:6" ht="24.75" customHeight="1" x14ac:dyDescent="0.2">
      <c r="A1" s="571" t="s">
        <v>1</v>
      </c>
      <c r="B1" s="571"/>
      <c r="C1" s="571"/>
      <c r="D1" s="571"/>
      <c r="E1" s="571"/>
      <c r="F1" s="571"/>
    </row>
    <row r="2" spans="1:6" ht="23.25" customHeight="1" thickBot="1" x14ac:dyDescent="0.3">
      <c r="A2" s="189"/>
      <c r="B2" s="56"/>
      <c r="C2" s="56"/>
      <c r="D2" s="56"/>
      <c r="E2" s="56"/>
      <c r="F2" s="52" t="s">
        <v>55</v>
      </c>
    </row>
    <row r="3" spans="1:6" s="47" customFormat="1" ht="48.75" customHeight="1" thickBot="1" x14ac:dyDescent="0.25">
      <c r="A3" s="190" t="s">
        <v>62</v>
      </c>
      <c r="B3" s="191" t="s">
        <v>60</v>
      </c>
      <c r="C3" s="191" t="s">
        <v>61</v>
      </c>
      <c r="D3" s="191" t="str">
        <f>+'6.sz.mell.'!D3</f>
        <v>Felhasználás   2015. XII. 31-ig</v>
      </c>
      <c r="E3" s="191" t="str">
        <f>+'6.sz.mell.'!E3</f>
        <v>2016. évi előirányzat</v>
      </c>
      <c r="F3" s="514" t="str">
        <f>+CONCATENATE(LEFT(ÖSSZEFÜGGÉSEK!A5,4),". utáni szükséglet ",CHAR(10),"")</f>
        <v xml:space="preserve">2016. utáni szükséglet 
</v>
      </c>
    </row>
    <row r="4" spans="1:6" s="56" customFormat="1" ht="15" customHeight="1" thickBot="1" x14ac:dyDescent="0.25">
      <c r="A4" s="54" t="s">
        <v>463</v>
      </c>
      <c r="B4" s="55" t="s">
        <v>464</v>
      </c>
      <c r="C4" s="55" t="s">
        <v>465</v>
      </c>
      <c r="D4" s="55" t="s">
        <v>467</v>
      </c>
      <c r="E4" s="55" t="s">
        <v>466</v>
      </c>
      <c r="F4" s="517" t="s">
        <v>534</v>
      </c>
    </row>
    <row r="5" spans="1:6" ht="15.95" customHeight="1" x14ac:dyDescent="0.2">
      <c r="A5" s="63" t="s">
        <v>550</v>
      </c>
      <c r="B5" s="64">
        <v>1346</v>
      </c>
      <c r="C5" s="464" t="s">
        <v>555</v>
      </c>
      <c r="D5" s="64"/>
      <c r="E5" s="64">
        <v>1346</v>
      </c>
      <c r="F5" s="65">
        <f t="shared" ref="F5:F23" si="0">B5-D5-E5</f>
        <v>0</v>
      </c>
    </row>
    <row r="6" spans="1:6" ht="15.95" customHeight="1" x14ac:dyDescent="0.2">
      <c r="A6" s="63" t="s">
        <v>551</v>
      </c>
      <c r="B6" s="64">
        <v>1000</v>
      </c>
      <c r="C6" s="464" t="s">
        <v>555</v>
      </c>
      <c r="D6" s="64"/>
      <c r="E6" s="64">
        <v>1000</v>
      </c>
      <c r="F6" s="65">
        <f t="shared" si="0"/>
        <v>0</v>
      </c>
    </row>
    <row r="7" spans="1:6" ht="15.95" customHeight="1" x14ac:dyDescent="0.2">
      <c r="A7" s="63" t="s">
        <v>552</v>
      </c>
      <c r="B7" s="64">
        <v>400</v>
      </c>
      <c r="C7" s="464" t="s">
        <v>555</v>
      </c>
      <c r="D7" s="64"/>
      <c r="E7" s="64">
        <v>400</v>
      </c>
      <c r="F7" s="65">
        <f t="shared" si="0"/>
        <v>0</v>
      </c>
    </row>
    <row r="8" spans="1:6" ht="15.95" customHeight="1" x14ac:dyDescent="0.2">
      <c r="A8" s="63" t="s">
        <v>553</v>
      </c>
      <c r="B8" s="64">
        <v>700</v>
      </c>
      <c r="C8" s="464" t="s">
        <v>556</v>
      </c>
      <c r="D8" s="64"/>
      <c r="E8" s="64">
        <v>700</v>
      </c>
      <c r="F8" s="65">
        <f t="shared" si="0"/>
        <v>0</v>
      </c>
    </row>
    <row r="9" spans="1:6" ht="15.95" customHeight="1" x14ac:dyDescent="0.2">
      <c r="A9" s="63" t="s">
        <v>554</v>
      </c>
      <c r="B9" s="64">
        <v>2000</v>
      </c>
      <c r="C9" s="464" t="s">
        <v>555</v>
      </c>
      <c r="D9" s="64"/>
      <c r="E9" s="64">
        <v>2000</v>
      </c>
      <c r="F9" s="65">
        <f t="shared" si="0"/>
        <v>0</v>
      </c>
    </row>
    <row r="10" spans="1:6" ht="15.95" customHeight="1" x14ac:dyDescent="0.2">
      <c r="A10" s="63"/>
      <c r="B10" s="64"/>
      <c r="C10" s="464"/>
      <c r="D10" s="64"/>
      <c r="E10" s="64"/>
      <c r="F10" s="65">
        <f t="shared" si="0"/>
        <v>0</v>
      </c>
    </row>
    <row r="11" spans="1:6" ht="15.95" customHeight="1" x14ac:dyDescent="0.2">
      <c r="A11" s="63"/>
      <c r="B11" s="64"/>
      <c r="C11" s="464"/>
      <c r="D11" s="64"/>
      <c r="E11" s="64"/>
      <c r="F11" s="65">
        <f t="shared" si="0"/>
        <v>0</v>
      </c>
    </row>
    <row r="12" spans="1:6" ht="15.95" customHeight="1" x14ac:dyDescent="0.2">
      <c r="A12" s="63"/>
      <c r="B12" s="64"/>
      <c r="C12" s="464"/>
      <c r="D12" s="64"/>
      <c r="E12" s="64"/>
      <c r="F12" s="65">
        <f t="shared" si="0"/>
        <v>0</v>
      </c>
    </row>
    <row r="13" spans="1:6" ht="15.95" customHeight="1" x14ac:dyDescent="0.2">
      <c r="A13" s="63"/>
      <c r="B13" s="64"/>
      <c r="C13" s="464"/>
      <c r="D13" s="64"/>
      <c r="E13" s="64"/>
      <c r="F13" s="65">
        <f t="shared" si="0"/>
        <v>0</v>
      </c>
    </row>
    <row r="14" spans="1:6" ht="15.95" customHeight="1" x14ac:dyDescent="0.2">
      <c r="A14" s="63"/>
      <c r="B14" s="64"/>
      <c r="C14" s="464"/>
      <c r="D14" s="64"/>
      <c r="E14" s="64"/>
      <c r="F14" s="65">
        <f t="shared" si="0"/>
        <v>0</v>
      </c>
    </row>
    <row r="15" spans="1:6" ht="15.95" customHeight="1" x14ac:dyDescent="0.2">
      <c r="A15" s="63"/>
      <c r="B15" s="64"/>
      <c r="C15" s="464"/>
      <c r="D15" s="64"/>
      <c r="E15" s="64"/>
      <c r="F15" s="65">
        <f t="shared" si="0"/>
        <v>0</v>
      </c>
    </row>
    <row r="16" spans="1:6" ht="15.95" customHeight="1" x14ac:dyDescent="0.2">
      <c r="A16" s="63"/>
      <c r="B16" s="64"/>
      <c r="C16" s="464"/>
      <c r="D16" s="64"/>
      <c r="E16" s="64"/>
      <c r="F16" s="65">
        <f t="shared" si="0"/>
        <v>0</v>
      </c>
    </row>
    <row r="17" spans="1:6" ht="15.95" customHeight="1" x14ac:dyDescent="0.2">
      <c r="A17" s="63"/>
      <c r="B17" s="64"/>
      <c r="C17" s="464"/>
      <c r="D17" s="64"/>
      <c r="E17" s="64"/>
      <c r="F17" s="65">
        <f t="shared" si="0"/>
        <v>0</v>
      </c>
    </row>
    <row r="18" spans="1:6" ht="15.95" customHeight="1" x14ac:dyDescent="0.2">
      <c r="A18" s="63"/>
      <c r="B18" s="64"/>
      <c r="C18" s="464"/>
      <c r="D18" s="64"/>
      <c r="E18" s="64"/>
      <c r="F18" s="65">
        <f t="shared" si="0"/>
        <v>0</v>
      </c>
    </row>
    <row r="19" spans="1:6" ht="15.95" customHeight="1" x14ac:dyDescent="0.2">
      <c r="A19" s="63"/>
      <c r="B19" s="64"/>
      <c r="C19" s="464"/>
      <c r="D19" s="64"/>
      <c r="E19" s="64"/>
      <c r="F19" s="65">
        <f t="shared" si="0"/>
        <v>0</v>
      </c>
    </row>
    <row r="20" spans="1:6" ht="15.95" customHeight="1" x14ac:dyDescent="0.2">
      <c r="A20" s="63"/>
      <c r="B20" s="64"/>
      <c r="C20" s="464"/>
      <c r="D20" s="64"/>
      <c r="E20" s="64"/>
      <c r="F20" s="65">
        <f t="shared" si="0"/>
        <v>0</v>
      </c>
    </row>
    <row r="21" spans="1:6" ht="15.95" customHeight="1" x14ac:dyDescent="0.2">
      <c r="A21" s="63"/>
      <c r="B21" s="64"/>
      <c r="C21" s="464"/>
      <c r="D21" s="64"/>
      <c r="E21" s="64"/>
      <c r="F21" s="65">
        <f t="shared" si="0"/>
        <v>0</v>
      </c>
    </row>
    <row r="22" spans="1:6" ht="15.95" customHeight="1" x14ac:dyDescent="0.2">
      <c r="A22" s="63"/>
      <c r="B22" s="64"/>
      <c r="C22" s="464"/>
      <c r="D22" s="64"/>
      <c r="E22" s="64"/>
      <c r="F22" s="65">
        <f t="shared" si="0"/>
        <v>0</v>
      </c>
    </row>
    <row r="23" spans="1:6" ht="15.95" customHeight="1" thickBot="1" x14ac:dyDescent="0.25">
      <c r="A23" s="66"/>
      <c r="B23" s="67"/>
      <c r="C23" s="465"/>
      <c r="D23" s="67"/>
      <c r="E23" s="67"/>
      <c r="F23" s="68">
        <f t="shared" si="0"/>
        <v>0</v>
      </c>
    </row>
    <row r="24" spans="1:6" s="62" customFormat="1" ht="18" customHeight="1" thickBot="1" x14ac:dyDescent="0.25">
      <c r="A24" s="192" t="s">
        <v>58</v>
      </c>
      <c r="B24" s="193">
        <f>SUM(B5:B23)</f>
        <v>5446</v>
      </c>
      <c r="C24" s="129"/>
      <c r="D24" s="193">
        <f>SUM(D5:D23)</f>
        <v>0</v>
      </c>
      <c r="E24" s="193">
        <f>SUM(E5:E23)</f>
        <v>5446</v>
      </c>
      <c r="F24" s="69">
        <f>SUM(F5:F23)</f>
        <v>0</v>
      </c>
    </row>
  </sheetData>
  <sheetProtection sheet="1"/>
  <mergeCells count="1">
    <mergeCell ref="A1:F1"/>
  </mergeCells>
  <phoneticPr fontId="0" type="noConversion"/>
  <printOptions horizontalCentered="1"/>
  <pageMargins left="0.78740157480314965" right="0.78740157480314965" top="1.2204724409448819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……/2016. (II.25.) önkormányzati rendelethez&amp;"Times New Roman CE,Normál"&amp;10
  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2F2A1-3570-4773-8005-FCFACE254A63}">
  <sheetPr>
    <tabColor rgb="FF92D050"/>
  </sheetPr>
  <dimension ref="A1:H52"/>
  <sheetViews>
    <sheetView zoomScaleNormal="100" workbookViewId="0">
      <selection activeCell="D9" sqref="D9"/>
    </sheetView>
  </sheetViews>
  <sheetFormatPr defaultRowHeight="12.75" x14ac:dyDescent="0.2"/>
  <cols>
    <col min="1" max="1" width="38.6640625" style="49" customWidth="1"/>
    <col min="2" max="5" width="13.83203125" style="49" customWidth="1"/>
    <col min="6" max="16384" width="9.33203125" style="49"/>
  </cols>
  <sheetData>
    <row r="1" spans="1:5" x14ac:dyDescent="0.2">
      <c r="A1" s="204"/>
      <c r="B1" s="204"/>
      <c r="C1" s="204"/>
      <c r="D1" s="204"/>
      <c r="E1" s="204"/>
    </row>
    <row r="2" spans="1:5" ht="15.75" x14ac:dyDescent="0.25">
      <c r="A2" s="205" t="s">
        <v>126</v>
      </c>
      <c r="B2" s="572"/>
      <c r="C2" s="572"/>
      <c r="D2" s="572"/>
      <c r="E2" s="572"/>
    </row>
    <row r="3" spans="1:5" ht="14.25" thickBot="1" x14ac:dyDescent="0.3">
      <c r="A3" s="204"/>
      <c r="B3" s="204"/>
      <c r="C3" s="204"/>
      <c r="D3" s="573" t="s">
        <v>119</v>
      </c>
      <c r="E3" s="573"/>
    </row>
    <row r="4" spans="1:5" ht="15" customHeight="1" thickBot="1" x14ac:dyDescent="0.25">
      <c r="A4" s="206" t="s">
        <v>118</v>
      </c>
      <c r="B4" s="207" t="str">
        <f>CONCATENATE((LEFT(ÖSSZEFÜGGÉSEK!A5,4)),".")</f>
        <v>2016.</v>
      </c>
      <c r="C4" s="207" t="str">
        <f>CONCATENATE((LEFT(ÖSSZEFÜGGÉSEK!A5,4))+1,".")</f>
        <v>2017.</v>
      </c>
      <c r="D4" s="207" t="str">
        <f>CONCATENATE((LEFT(ÖSSZEFÜGGÉSEK!A5,4))+1,". után")</f>
        <v>2017. után</v>
      </c>
      <c r="E4" s="208" t="s">
        <v>45</v>
      </c>
    </row>
    <row r="5" spans="1:5" x14ac:dyDescent="0.2">
      <c r="A5" s="209" t="s">
        <v>120</v>
      </c>
      <c r="B5" s="92">
        <v>0</v>
      </c>
      <c r="C5" s="92"/>
      <c r="D5" s="92"/>
      <c r="E5" s="210">
        <f t="shared" ref="E5:E11" si="0">SUM(B5:D5)</f>
        <v>0</v>
      </c>
    </row>
    <row r="6" spans="1:5" x14ac:dyDescent="0.2">
      <c r="A6" s="211" t="s">
        <v>133</v>
      </c>
      <c r="B6" s="93"/>
      <c r="C6" s="93"/>
      <c r="D6" s="93"/>
      <c r="E6" s="212">
        <f t="shared" si="0"/>
        <v>0</v>
      </c>
    </row>
    <row r="7" spans="1:5" x14ac:dyDescent="0.2">
      <c r="A7" s="213" t="s">
        <v>121</v>
      </c>
      <c r="B7" s="94"/>
      <c r="C7" s="94"/>
      <c r="D7" s="94"/>
      <c r="E7" s="214">
        <f t="shared" si="0"/>
        <v>0</v>
      </c>
    </row>
    <row r="8" spans="1:5" x14ac:dyDescent="0.2">
      <c r="A8" s="213" t="s">
        <v>135</v>
      </c>
      <c r="B8" s="94"/>
      <c r="C8" s="94"/>
      <c r="D8" s="94"/>
      <c r="E8" s="214">
        <f t="shared" si="0"/>
        <v>0</v>
      </c>
    </row>
    <row r="9" spans="1:5" x14ac:dyDescent="0.2">
      <c r="A9" s="213" t="s">
        <v>122</v>
      </c>
      <c r="B9" s="94"/>
      <c r="C9" s="94"/>
      <c r="D9" s="94"/>
      <c r="E9" s="214">
        <f t="shared" si="0"/>
        <v>0</v>
      </c>
    </row>
    <row r="10" spans="1:5" x14ac:dyDescent="0.2">
      <c r="A10" s="213" t="s">
        <v>123</v>
      </c>
      <c r="B10" s="94"/>
      <c r="C10" s="94"/>
      <c r="D10" s="94"/>
      <c r="E10" s="214">
        <f t="shared" si="0"/>
        <v>0</v>
      </c>
    </row>
    <row r="11" spans="1:5" ht="13.5" thickBot="1" x14ac:dyDescent="0.25">
      <c r="A11" s="95"/>
      <c r="B11" s="96"/>
      <c r="C11" s="96"/>
      <c r="D11" s="96"/>
      <c r="E11" s="214">
        <f t="shared" si="0"/>
        <v>0</v>
      </c>
    </row>
    <row r="12" spans="1:5" ht="13.5" thickBot="1" x14ac:dyDescent="0.25">
      <c r="A12" s="215" t="s">
        <v>125</v>
      </c>
      <c r="B12" s="216">
        <f>B5+SUM(B7:B11)</f>
        <v>0</v>
      </c>
      <c r="C12" s="216">
        <f>C5+SUM(C7:C11)</f>
        <v>0</v>
      </c>
      <c r="D12" s="216">
        <f>D5+SUM(D7:D11)</f>
        <v>0</v>
      </c>
      <c r="E12" s="217">
        <f>E5+SUM(E7:E11)</f>
        <v>0</v>
      </c>
    </row>
    <row r="13" spans="1:5" ht="13.5" thickBot="1" x14ac:dyDescent="0.25">
      <c r="A13" s="51"/>
      <c r="B13" s="51"/>
      <c r="C13" s="51"/>
      <c r="D13" s="51"/>
      <c r="E13" s="51"/>
    </row>
    <row r="14" spans="1:5" ht="15" customHeight="1" thickBot="1" x14ac:dyDescent="0.25">
      <c r="A14" s="206" t="s">
        <v>124</v>
      </c>
      <c r="B14" s="207" t="str">
        <f>+B4</f>
        <v>2016.</v>
      </c>
      <c r="C14" s="207" t="str">
        <f>+C4</f>
        <v>2017.</v>
      </c>
      <c r="D14" s="207" t="str">
        <f>+D4</f>
        <v>2017. után</v>
      </c>
      <c r="E14" s="208" t="s">
        <v>45</v>
      </c>
    </row>
    <row r="15" spans="1:5" x14ac:dyDescent="0.2">
      <c r="A15" s="209" t="s">
        <v>129</v>
      </c>
      <c r="B15" s="92">
        <v>0</v>
      </c>
      <c r="C15" s="92"/>
      <c r="D15" s="92"/>
      <c r="E15" s="210">
        <f t="shared" ref="E15:E21" si="1">SUM(B15:D15)</f>
        <v>0</v>
      </c>
    </row>
    <row r="16" spans="1:5" x14ac:dyDescent="0.2">
      <c r="A16" s="218" t="s">
        <v>130</v>
      </c>
      <c r="B16" s="94"/>
      <c r="C16" s="94"/>
      <c r="D16" s="94"/>
      <c r="E16" s="214">
        <f t="shared" si="1"/>
        <v>0</v>
      </c>
    </row>
    <row r="17" spans="1:5" x14ac:dyDescent="0.2">
      <c r="A17" s="213" t="s">
        <v>131</v>
      </c>
      <c r="B17" s="94"/>
      <c r="C17" s="94"/>
      <c r="D17" s="94"/>
      <c r="E17" s="214">
        <f t="shared" si="1"/>
        <v>0</v>
      </c>
    </row>
    <row r="18" spans="1:5" x14ac:dyDescent="0.2">
      <c r="A18" s="213" t="s">
        <v>132</v>
      </c>
      <c r="B18" s="94"/>
      <c r="C18" s="94"/>
      <c r="D18" s="94"/>
      <c r="E18" s="214">
        <f t="shared" si="1"/>
        <v>0</v>
      </c>
    </row>
    <row r="19" spans="1:5" x14ac:dyDescent="0.2">
      <c r="A19" s="97"/>
      <c r="B19" s="94"/>
      <c r="C19" s="94"/>
      <c r="D19" s="94"/>
      <c r="E19" s="214">
        <f t="shared" si="1"/>
        <v>0</v>
      </c>
    </row>
    <row r="20" spans="1:5" x14ac:dyDescent="0.2">
      <c r="A20" s="97"/>
      <c r="B20" s="94"/>
      <c r="C20" s="94"/>
      <c r="D20" s="94"/>
      <c r="E20" s="214">
        <f t="shared" si="1"/>
        <v>0</v>
      </c>
    </row>
    <row r="21" spans="1:5" ht="13.5" thickBot="1" x14ac:dyDescent="0.25">
      <c r="A21" s="95"/>
      <c r="B21" s="96"/>
      <c r="C21" s="96"/>
      <c r="D21" s="96"/>
      <c r="E21" s="214">
        <f t="shared" si="1"/>
        <v>0</v>
      </c>
    </row>
    <row r="22" spans="1:5" ht="13.5" thickBot="1" x14ac:dyDescent="0.25">
      <c r="A22" s="215" t="s">
        <v>46</v>
      </c>
      <c r="B22" s="216">
        <f>SUM(B15:B21)</f>
        <v>0</v>
      </c>
      <c r="C22" s="216">
        <f>SUM(C15:C21)</f>
        <v>0</v>
      </c>
      <c r="D22" s="216">
        <f>SUM(D15:D21)</f>
        <v>0</v>
      </c>
      <c r="E22" s="217">
        <f>SUM(E15:E21)</f>
        <v>0</v>
      </c>
    </row>
    <row r="23" spans="1:5" x14ac:dyDescent="0.2">
      <c r="A23" s="204"/>
      <c r="B23" s="204"/>
      <c r="C23" s="204"/>
      <c r="D23" s="204"/>
      <c r="E23" s="204"/>
    </row>
    <row r="24" spans="1:5" x14ac:dyDescent="0.2">
      <c r="A24" s="204"/>
      <c r="B24" s="204"/>
      <c r="C24" s="204"/>
      <c r="D24" s="204"/>
      <c r="E24" s="204"/>
    </row>
    <row r="25" spans="1:5" ht="15.75" x14ac:dyDescent="0.25">
      <c r="A25" s="205" t="s">
        <v>126</v>
      </c>
      <c r="B25" s="572"/>
      <c r="C25" s="572"/>
      <c r="D25" s="572"/>
      <c r="E25" s="572"/>
    </row>
    <row r="26" spans="1:5" ht="14.25" thickBot="1" x14ac:dyDescent="0.3">
      <c r="A26" s="204"/>
      <c r="B26" s="204"/>
      <c r="C26" s="204"/>
      <c r="D26" s="573" t="s">
        <v>119</v>
      </c>
      <c r="E26" s="573"/>
    </row>
    <row r="27" spans="1:5" ht="13.5" thickBot="1" x14ac:dyDescent="0.25">
      <c r="A27" s="206" t="s">
        <v>118</v>
      </c>
      <c r="B27" s="207" t="str">
        <f>+B14</f>
        <v>2016.</v>
      </c>
      <c r="C27" s="207" t="str">
        <f>+C14</f>
        <v>2017.</v>
      </c>
      <c r="D27" s="207" t="str">
        <f>+D14</f>
        <v>2017. után</v>
      </c>
      <c r="E27" s="208" t="s">
        <v>45</v>
      </c>
    </row>
    <row r="28" spans="1:5" x14ac:dyDescent="0.2">
      <c r="A28" s="209" t="s">
        <v>120</v>
      </c>
      <c r="B28" s="92"/>
      <c r="C28" s="92"/>
      <c r="D28" s="92"/>
      <c r="E28" s="210">
        <f t="shared" ref="E28:E34" si="2">SUM(B28:D28)</f>
        <v>0</v>
      </c>
    </row>
    <row r="29" spans="1:5" x14ac:dyDescent="0.2">
      <c r="A29" s="211" t="s">
        <v>133</v>
      </c>
      <c r="B29" s="93"/>
      <c r="C29" s="93"/>
      <c r="D29" s="93"/>
      <c r="E29" s="212">
        <f t="shared" si="2"/>
        <v>0</v>
      </c>
    </row>
    <row r="30" spans="1:5" x14ac:dyDescent="0.2">
      <c r="A30" s="213" t="s">
        <v>121</v>
      </c>
      <c r="B30" s="94"/>
      <c r="C30" s="94"/>
      <c r="D30" s="94"/>
      <c r="E30" s="214">
        <f t="shared" si="2"/>
        <v>0</v>
      </c>
    </row>
    <row r="31" spans="1:5" x14ac:dyDescent="0.2">
      <c r="A31" s="213" t="s">
        <v>135</v>
      </c>
      <c r="B31" s="94"/>
      <c r="C31" s="94"/>
      <c r="D31" s="94"/>
      <c r="E31" s="214">
        <f t="shared" si="2"/>
        <v>0</v>
      </c>
    </row>
    <row r="32" spans="1:5" x14ac:dyDescent="0.2">
      <c r="A32" s="213" t="s">
        <v>122</v>
      </c>
      <c r="B32" s="94"/>
      <c r="C32" s="94"/>
      <c r="D32" s="94"/>
      <c r="E32" s="214">
        <f t="shared" si="2"/>
        <v>0</v>
      </c>
    </row>
    <row r="33" spans="1:5" x14ac:dyDescent="0.2">
      <c r="A33" s="213" t="s">
        <v>123</v>
      </c>
      <c r="B33" s="94"/>
      <c r="C33" s="94"/>
      <c r="D33" s="94"/>
      <c r="E33" s="214">
        <f t="shared" si="2"/>
        <v>0</v>
      </c>
    </row>
    <row r="34" spans="1:5" ht="13.5" thickBot="1" x14ac:dyDescent="0.25">
      <c r="A34" s="95"/>
      <c r="B34" s="96"/>
      <c r="C34" s="96"/>
      <c r="D34" s="96"/>
      <c r="E34" s="214">
        <f t="shared" si="2"/>
        <v>0</v>
      </c>
    </row>
    <row r="35" spans="1:5" ht="13.5" thickBot="1" x14ac:dyDescent="0.25">
      <c r="A35" s="215" t="s">
        <v>125</v>
      </c>
      <c r="B35" s="216">
        <f>B28+SUM(B30:B34)</f>
        <v>0</v>
      </c>
      <c r="C35" s="216">
        <f>C28+SUM(C30:C34)</f>
        <v>0</v>
      </c>
      <c r="D35" s="216">
        <f>D28+SUM(D30:D34)</f>
        <v>0</v>
      </c>
      <c r="E35" s="217">
        <f>E28+SUM(E30:E34)</f>
        <v>0</v>
      </c>
    </row>
    <row r="36" spans="1:5" ht="13.5" thickBot="1" x14ac:dyDescent="0.25">
      <c r="A36" s="51"/>
      <c r="B36" s="51"/>
      <c r="C36" s="51"/>
      <c r="D36" s="51"/>
      <c r="E36" s="51"/>
    </row>
    <row r="37" spans="1:5" ht="13.5" thickBot="1" x14ac:dyDescent="0.25">
      <c r="A37" s="206" t="s">
        <v>124</v>
      </c>
      <c r="B37" s="207" t="str">
        <f>+B27</f>
        <v>2016.</v>
      </c>
      <c r="C37" s="207" t="str">
        <f>+C27</f>
        <v>2017.</v>
      </c>
      <c r="D37" s="207" t="str">
        <f>+D27</f>
        <v>2017. után</v>
      </c>
      <c r="E37" s="208" t="s">
        <v>45</v>
      </c>
    </row>
    <row r="38" spans="1:5" x14ac:dyDescent="0.2">
      <c r="A38" s="209" t="s">
        <v>129</v>
      </c>
      <c r="B38" s="92"/>
      <c r="C38" s="92"/>
      <c r="D38" s="92"/>
      <c r="E38" s="210">
        <f t="shared" ref="E38:E44" si="3">SUM(B38:D38)</f>
        <v>0</v>
      </c>
    </row>
    <row r="39" spans="1:5" x14ac:dyDescent="0.2">
      <c r="A39" s="218" t="s">
        <v>130</v>
      </c>
      <c r="B39" s="94"/>
      <c r="C39" s="94"/>
      <c r="D39" s="94"/>
      <c r="E39" s="214">
        <f t="shared" si="3"/>
        <v>0</v>
      </c>
    </row>
    <row r="40" spans="1:5" x14ac:dyDescent="0.2">
      <c r="A40" s="213" t="s">
        <v>131</v>
      </c>
      <c r="B40" s="94"/>
      <c r="C40" s="94"/>
      <c r="D40" s="94"/>
      <c r="E40" s="214">
        <f t="shared" si="3"/>
        <v>0</v>
      </c>
    </row>
    <row r="41" spans="1:5" x14ac:dyDescent="0.2">
      <c r="A41" s="213" t="s">
        <v>132</v>
      </c>
      <c r="B41" s="94"/>
      <c r="C41" s="94"/>
      <c r="D41" s="94"/>
      <c r="E41" s="214">
        <f t="shared" si="3"/>
        <v>0</v>
      </c>
    </row>
    <row r="42" spans="1:5" x14ac:dyDescent="0.2">
      <c r="A42" s="97"/>
      <c r="B42" s="94"/>
      <c r="C42" s="94"/>
      <c r="D42" s="94"/>
      <c r="E42" s="214">
        <f t="shared" si="3"/>
        <v>0</v>
      </c>
    </row>
    <row r="43" spans="1:5" x14ac:dyDescent="0.2">
      <c r="A43" s="97"/>
      <c r="B43" s="94"/>
      <c r="C43" s="94"/>
      <c r="D43" s="94"/>
      <c r="E43" s="214">
        <f t="shared" si="3"/>
        <v>0</v>
      </c>
    </row>
    <row r="44" spans="1:5" ht="13.5" thickBot="1" x14ac:dyDescent="0.25">
      <c r="A44" s="95"/>
      <c r="B44" s="96"/>
      <c r="C44" s="96"/>
      <c r="D44" s="96"/>
      <c r="E44" s="214">
        <f t="shared" si="3"/>
        <v>0</v>
      </c>
    </row>
    <row r="45" spans="1:5" ht="13.5" thickBot="1" x14ac:dyDescent="0.25">
      <c r="A45" s="215" t="s">
        <v>46</v>
      </c>
      <c r="B45" s="216">
        <f>SUM(B38:B44)</f>
        <v>0</v>
      </c>
      <c r="C45" s="216">
        <f>SUM(C38:C44)</f>
        <v>0</v>
      </c>
      <c r="D45" s="216">
        <f>SUM(D38:D44)</f>
        <v>0</v>
      </c>
      <c r="E45" s="217">
        <f>SUM(E38:E44)</f>
        <v>0</v>
      </c>
    </row>
    <row r="46" spans="1:5" x14ac:dyDescent="0.2">
      <c r="A46" s="204"/>
      <c r="B46" s="204"/>
      <c r="C46" s="204"/>
      <c r="D46" s="204"/>
      <c r="E46" s="204"/>
    </row>
    <row r="47" spans="1:5" ht="15.75" x14ac:dyDescent="0.2">
      <c r="A47" s="581" t="str">
        <f>+CONCATENATE("Önkormányzaton kívüli EU-s projektekhez történő hozzájárulás ",LEFT(ÖSSZEFÜGGÉSEK!A5,4),". évi előirányzat")</f>
        <v>Önkormányzaton kívüli EU-s projektekhez történő hozzájárulás 2016. évi előirányzat</v>
      </c>
      <c r="B47" s="581"/>
      <c r="C47" s="581"/>
      <c r="D47" s="581"/>
      <c r="E47" s="581"/>
    </row>
    <row r="48" spans="1:5" ht="13.5" thickBot="1" x14ac:dyDescent="0.25">
      <c r="A48" s="204"/>
      <c r="B48" s="204"/>
      <c r="C48" s="204"/>
      <c r="D48" s="204"/>
      <c r="E48" s="204"/>
    </row>
    <row r="49" spans="1:8" ht="13.5" thickBot="1" x14ac:dyDescent="0.25">
      <c r="A49" s="586" t="s">
        <v>127</v>
      </c>
      <c r="B49" s="587"/>
      <c r="C49" s="588"/>
      <c r="D49" s="584" t="s">
        <v>136</v>
      </c>
      <c r="E49" s="585"/>
      <c r="H49" s="50"/>
    </row>
    <row r="50" spans="1:8" x14ac:dyDescent="0.2">
      <c r="A50" s="589"/>
      <c r="B50" s="590"/>
      <c r="C50" s="591"/>
      <c r="D50" s="577">
        <v>0</v>
      </c>
      <c r="E50" s="578"/>
    </row>
    <row r="51" spans="1:8" ht="13.5" thickBot="1" x14ac:dyDescent="0.25">
      <c r="A51" s="592"/>
      <c r="B51" s="593"/>
      <c r="C51" s="594"/>
      <c r="D51" s="579"/>
      <c r="E51" s="580"/>
    </row>
    <row r="52" spans="1:8" ht="13.5" thickBot="1" x14ac:dyDescent="0.25">
      <c r="A52" s="574" t="s">
        <v>46</v>
      </c>
      <c r="B52" s="575"/>
      <c r="C52" s="576"/>
      <c r="D52" s="582">
        <f>SUM(D50:E51)</f>
        <v>0</v>
      </c>
      <c r="E52" s="583"/>
    </row>
  </sheetData>
  <sheetProtection sheet="1"/>
  <mergeCells count="13">
    <mergeCell ref="A49:C49"/>
    <mergeCell ref="A50:C50"/>
    <mergeCell ref="A51:C51"/>
    <mergeCell ref="B2:E2"/>
    <mergeCell ref="B25:E25"/>
    <mergeCell ref="D3:E3"/>
    <mergeCell ref="D26:E26"/>
    <mergeCell ref="A52:C52"/>
    <mergeCell ref="D50:E50"/>
    <mergeCell ref="D51:E51"/>
    <mergeCell ref="A47:E47"/>
    <mergeCell ref="D52:E52"/>
    <mergeCell ref="D49:E49"/>
  </mergeCells>
  <phoneticPr fontId="29" type="noConversion"/>
  <conditionalFormatting sqref="E5:E12 B12:D12 B22:E22 E15:E21 E28:E35 B35:D35 E38:E45 B45:D45 D52:E52">
    <cfRule type="cellIs" dxfId="1" priority="1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&amp;C&amp;"Times New Roman CE,Félkövér"&amp;12
Európai uniós támogatással megvalósuló projektek 
bevételei, kiadásai, hozzájárulások&amp;R&amp;"Times New Roman CE,Félkövér dőlt"&amp;11 8. melléklet a ……/2016. (II.25.)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702EF-A370-4503-8533-8A2F519F13ED}">
  <sheetPr codeName="Munka4">
    <tabColor rgb="FF92D050"/>
  </sheetPr>
  <dimension ref="A1:K158"/>
  <sheetViews>
    <sheetView zoomScale="130" zoomScaleNormal="130" zoomScaleSheetLayoutView="85" workbookViewId="0">
      <selection activeCell="B6" sqref="B6"/>
    </sheetView>
  </sheetViews>
  <sheetFormatPr defaultRowHeight="12.75" x14ac:dyDescent="0.2"/>
  <cols>
    <col min="1" max="1" width="19.5" style="377" customWidth="1"/>
    <col min="2" max="2" width="72" style="378" customWidth="1"/>
    <col min="3" max="3" width="25" style="379" customWidth="1"/>
    <col min="4" max="16384" width="9.33203125" style="3"/>
  </cols>
  <sheetData>
    <row r="1" spans="1:3" s="2" customFormat="1" ht="16.5" customHeight="1" thickBot="1" x14ac:dyDescent="0.25">
      <c r="A1" s="219"/>
      <c r="B1" s="221"/>
      <c r="C1" s="244" t="str">
        <f>+CONCATENATE("9.1. melléklet a ……/",LEFT(ÖSSZEFÜGGÉSEK!A5,4),". (II.25.) önkormányzati rendelethez")</f>
        <v>9.1. melléklet a ……/2016. (II.25.) önkormányzati rendelethez</v>
      </c>
    </row>
    <row r="2" spans="1:3" s="98" customFormat="1" ht="21" customHeight="1" x14ac:dyDescent="0.2">
      <c r="A2" s="393" t="s">
        <v>56</v>
      </c>
      <c r="B2" s="340" t="s">
        <v>188</v>
      </c>
      <c r="C2" s="342" t="s">
        <v>47</v>
      </c>
    </row>
    <row r="3" spans="1:3" s="98" customFormat="1" ht="16.5" thickBot="1" x14ac:dyDescent="0.25">
      <c r="A3" s="222" t="s">
        <v>183</v>
      </c>
      <c r="B3" s="341" t="s">
        <v>368</v>
      </c>
      <c r="C3" s="485" t="s">
        <v>47</v>
      </c>
    </row>
    <row r="4" spans="1:3" s="99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343" t="s">
        <v>49</v>
      </c>
    </row>
    <row r="6" spans="1:3" s="70" customFormat="1" ht="12.95" customHeight="1" thickBot="1" x14ac:dyDescent="0.25">
      <c r="A6" s="194"/>
      <c r="B6" s="195" t="s">
        <v>463</v>
      </c>
      <c r="C6" s="196" t="s">
        <v>464</v>
      </c>
    </row>
    <row r="7" spans="1:3" s="70" customFormat="1" ht="15.95" customHeight="1" thickBot="1" x14ac:dyDescent="0.25">
      <c r="A7" s="227"/>
      <c r="B7" s="228" t="s">
        <v>50</v>
      </c>
      <c r="C7" s="344"/>
    </row>
    <row r="8" spans="1:3" s="70" customFormat="1" ht="12" customHeight="1" thickBot="1" x14ac:dyDescent="0.25">
      <c r="A8" s="37" t="s">
        <v>12</v>
      </c>
      <c r="B8" s="21" t="s">
        <v>218</v>
      </c>
      <c r="C8" s="279">
        <f>+C9+C10+C11+C12+C13+C14</f>
        <v>76533</v>
      </c>
    </row>
    <row r="9" spans="1:3" s="100" customFormat="1" ht="12" customHeight="1" x14ac:dyDescent="0.2">
      <c r="A9" s="422" t="s">
        <v>90</v>
      </c>
      <c r="B9" s="403" t="s">
        <v>219</v>
      </c>
      <c r="C9" s="282">
        <v>20129</v>
      </c>
    </row>
    <row r="10" spans="1:3" s="101" customFormat="1" ht="12" customHeight="1" x14ac:dyDescent="0.2">
      <c r="A10" s="423" t="s">
        <v>91</v>
      </c>
      <c r="B10" s="404" t="s">
        <v>220</v>
      </c>
      <c r="C10" s="281">
        <v>24829</v>
      </c>
    </row>
    <row r="11" spans="1:3" s="101" customFormat="1" ht="12" customHeight="1" x14ac:dyDescent="0.2">
      <c r="A11" s="423" t="s">
        <v>92</v>
      </c>
      <c r="B11" s="404" t="s">
        <v>521</v>
      </c>
      <c r="C11" s="281">
        <v>29066</v>
      </c>
    </row>
    <row r="12" spans="1:3" s="101" customFormat="1" ht="12" customHeight="1" x14ac:dyDescent="0.2">
      <c r="A12" s="423" t="s">
        <v>93</v>
      </c>
      <c r="B12" s="404" t="s">
        <v>222</v>
      </c>
      <c r="C12" s="281">
        <v>2509</v>
      </c>
    </row>
    <row r="13" spans="1:3" s="101" customFormat="1" ht="12" customHeight="1" x14ac:dyDescent="0.2">
      <c r="A13" s="423" t="s">
        <v>137</v>
      </c>
      <c r="B13" s="404" t="s">
        <v>476</v>
      </c>
      <c r="C13" s="281"/>
    </row>
    <row r="14" spans="1:3" s="100" customFormat="1" ht="12" customHeight="1" thickBot="1" x14ac:dyDescent="0.25">
      <c r="A14" s="424" t="s">
        <v>94</v>
      </c>
      <c r="B14" s="405" t="s">
        <v>403</v>
      </c>
      <c r="C14" s="281"/>
    </row>
    <row r="15" spans="1:3" s="100" customFormat="1" ht="12" customHeight="1" thickBot="1" x14ac:dyDescent="0.25">
      <c r="A15" s="37" t="s">
        <v>13</v>
      </c>
      <c r="B15" s="274" t="s">
        <v>223</v>
      </c>
      <c r="C15" s="279">
        <f>+C16+C17+C18+C19+C20</f>
        <v>16444</v>
      </c>
    </row>
    <row r="16" spans="1:3" s="100" customFormat="1" ht="12" customHeight="1" x14ac:dyDescent="0.2">
      <c r="A16" s="422" t="s">
        <v>96</v>
      </c>
      <c r="B16" s="403" t="s">
        <v>224</v>
      </c>
      <c r="C16" s="282"/>
    </row>
    <row r="17" spans="1:3" s="100" customFormat="1" ht="12" customHeight="1" x14ac:dyDescent="0.2">
      <c r="A17" s="423" t="s">
        <v>97</v>
      </c>
      <c r="B17" s="404" t="s">
        <v>225</v>
      </c>
      <c r="C17" s="281"/>
    </row>
    <row r="18" spans="1:3" s="100" customFormat="1" ht="12" customHeight="1" x14ac:dyDescent="0.2">
      <c r="A18" s="423" t="s">
        <v>98</v>
      </c>
      <c r="B18" s="404" t="s">
        <v>392</v>
      </c>
      <c r="C18" s="281"/>
    </row>
    <row r="19" spans="1:3" s="100" customFormat="1" ht="12" customHeight="1" x14ac:dyDescent="0.2">
      <c r="A19" s="423" t="s">
        <v>99</v>
      </c>
      <c r="B19" s="404" t="s">
        <v>393</v>
      </c>
      <c r="C19" s="281"/>
    </row>
    <row r="20" spans="1:3" s="100" customFormat="1" ht="12" customHeight="1" x14ac:dyDescent="0.2">
      <c r="A20" s="423" t="s">
        <v>100</v>
      </c>
      <c r="B20" s="404" t="s">
        <v>226</v>
      </c>
      <c r="C20" s="281">
        <v>16444</v>
      </c>
    </row>
    <row r="21" spans="1:3" s="101" customFormat="1" ht="12" customHeight="1" thickBot="1" x14ac:dyDescent="0.25">
      <c r="A21" s="424" t="s">
        <v>109</v>
      </c>
      <c r="B21" s="405" t="s">
        <v>227</v>
      </c>
      <c r="C21" s="283"/>
    </row>
    <row r="22" spans="1:3" s="101" customFormat="1" ht="12" customHeight="1" thickBot="1" x14ac:dyDescent="0.25">
      <c r="A22" s="37" t="s">
        <v>14</v>
      </c>
      <c r="B22" s="21" t="s">
        <v>228</v>
      </c>
      <c r="C22" s="279">
        <f>+C23+C24+C25+C26+C27</f>
        <v>0</v>
      </c>
    </row>
    <row r="23" spans="1:3" s="101" customFormat="1" ht="12" customHeight="1" x14ac:dyDescent="0.2">
      <c r="A23" s="422" t="s">
        <v>79</v>
      </c>
      <c r="B23" s="403" t="s">
        <v>229</v>
      </c>
      <c r="C23" s="282"/>
    </row>
    <row r="24" spans="1:3" s="100" customFormat="1" ht="12" customHeight="1" x14ac:dyDescent="0.2">
      <c r="A24" s="423" t="s">
        <v>80</v>
      </c>
      <c r="B24" s="404" t="s">
        <v>230</v>
      </c>
      <c r="C24" s="281"/>
    </row>
    <row r="25" spans="1:3" s="101" customFormat="1" ht="12" customHeight="1" x14ac:dyDescent="0.2">
      <c r="A25" s="423" t="s">
        <v>81</v>
      </c>
      <c r="B25" s="404" t="s">
        <v>394</v>
      </c>
      <c r="C25" s="281"/>
    </row>
    <row r="26" spans="1:3" s="101" customFormat="1" ht="12" customHeight="1" x14ac:dyDescent="0.2">
      <c r="A26" s="423" t="s">
        <v>82</v>
      </c>
      <c r="B26" s="404" t="s">
        <v>395</v>
      </c>
      <c r="C26" s="281"/>
    </row>
    <row r="27" spans="1:3" s="101" customFormat="1" ht="12" customHeight="1" x14ac:dyDescent="0.2">
      <c r="A27" s="423" t="s">
        <v>151</v>
      </c>
      <c r="B27" s="404" t="s">
        <v>231</v>
      </c>
      <c r="C27" s="281"/>
    </row>
    <row r="28" spans="1:3" s="101" customFormat="1" ht="12" customHeight="1" thickBot="1" x14ac:dyDescent="0.25">
      <c r="A28" s="424" t="s">
        <v>152</v>
      </c>
      <c r="B28" s="405" t="s">
        <v>232</v>
      </c>
      <c r="C28" s="283"/>
    </row>
    <row r="29" spans="1:3" s="101" customFormat="1" ht="12" customHeight="1" thickBot="1" x14ac:dyDescent="0.25">
      <c r="A29" s="37" t="s">
        <v>153</v>
      </c>
      <c r="B29" s="21" t="s">
        <v>532</v>
      </c>
      <c r="C29" s="285">
        <f>C30+C31+C32+C33+C34+C35+C36</f>
        <v>124700</v>
      </c>
    </row>
    <row r="30" spans="1:3" s="101" customFormat="1" ht="12" customHeight="1" x14ac:dyDescent="0.2">
      <c r="A30" s="422" t="s">
        <v>234</v>
      </c>
      <c r="B30" s="403" t="s">
        <v>538</v>
      </c>
      <c r="C30" s="398">
        <v>32500</v>
      </c>
    </row>
    <row r="31" spans="1:3" s="101" customFormat="1" ht="12" customHeight="1" x14ac:dyDescent="0.2">
      <c r="A31" s="423" t="s">
        <v>235</v>
      </c>
      <c r="B31" s="404" t="s">
        <v>527</v>
      </c>
      <c r="C31" s="281"/>
    </row>
    <row r="32" spans="1:3" s="101" customFormat="1" ht="12" customHeight="1" x14ac:dyDescent="0.2">
      <c r="A32" s="423" t="s">
        <v>236</v>
      </c>
      <c r="B32" s="404" t="s">
        <v>528</v>
      </c>
      <c r="C32" s="281">
        <v>85000</v>
      </c>
    </row>
    <row r="33" spans="1:3" s="101" customFormat="1" ht="12" customHeight="1" x14ac:dyDescent="0.2">
      <c r="A33" s="423" t="s">
        <v>237</v>
      </c>
      <c r="B33" s="404" t="s">
        <v>529</v>
      </c>
      <c r="C33" s="281">
        <v>200</v>
      </c>
    </row>
    <row r="34" spans="1:3" s="101" customFormat="1" ht="12" customHeight="1" x14ac:dyDescent="0.2">
      <c r="A34" s="423" t="s">
        <v>523</v>
      </c>
      <c r="B34" s="404" t="s">
        <v>238</v>
      </c>
      <c r="C34" s="281">
        <v>7000</v>
      </c>
    </row>
    <row r="35" spans="1:3" s="101" customFormat="1" ht="12" customHeight="1" x14ac:dyDescent="0.2">
      <c r="A35" s="423" t="s">
        <v>524</v>
      </c>
      <c r="B35" s="404" t="s">
        <v>239</v>
      </c>
      <c r="C35" s="281"/>
    </row>
    <row r="36" spans="1:3" s="101" customFormat="1" ht="12" customHeight="1" thickBot="1" x14ac:dyDescent="0.25">
      <c r="A36" s="424" t="s">
        <v>525</v>
      </c>
      <c r="B36" s="511" t="s">
        <v>240</v>
      </c>
      <c r="C36" s="283"/>
    </row>
    <row r="37" spans="1:3" s="101" customFormat="1" ht="12" customHeight="1" thickBot="1" x14ac:dyDescent="0.25">
      <c r="A37" s="37" t="s">
        <v>16</v>
      </c>
      <c r="B37" s="21" t="s">
        <v>404</v>
      </c>
      <c r="C37" s="279">
        <f>SUM(C38:C48)</f>
        <v>23117</v>
      </c>
    </row>
    <row r="38" spans="1:3" s="101" customFormat="1" ht="12" customHeight="1" x14ac:dyDescent="0.2">
      <c r="A38" s="422" t="s">
        <v>83</v>
      </c>
      <c r="B38" s="403" t="s">
        <v>243</v>
      </c>
      <c r="C38" s="282"/>
    </row>
    <row r="39" spans="1:3" s="101" customFormat="1" ht="12" customHeight="1" x14ac:dyDescent="0.2">
      <c r="A39" s="423" t="s">
        <v>84</v>
      </c>
      <c r="B39" s="404" t="s">
        <v>244</v>
      </c>
      <c r="C39" s="281">
        <v>1570</v>
      </c>
    </row>
    <row r="40" spans="1:3" s="101" customFormat="1" ht="12" customHeight="1" x14ac:dyDescent="0.2">
      <c r="A40" s="423" t="s">
        <v>85</v>
      </c>
      <c r="B40" s="404" t="s">
        <v>245</v>
      </c>
      <c r="C40" s="281">
        <v>800</v>
      </c>
    </row>
    <row r="41" spans="1:3" s="101" customFormat="1" ht="12" customHeight="1" x14ac:dyDescent="0.2">
      <c r="A41" s="423" t="s">
        <v>155</v>
      </c>
      <c r="B41" s="404" t="s">
        <v>246</v>
      </c>
      <c r="C41" s="281"/>
    </row>
    <row r="42" spans="1:3" s="101" customFormat="1" ht="12" customHeight="1" x14ac:dyDescent="0.2">
      <c r="A42" s="423" t="s">
        <v>156</v>
      </c>
      <c r="B42" s="404" t="s">
        <v>247</v>
      </c>
      <c r="C42" s="281">
        <v>15896</v>
      </c>
    </row>
    <row r="43" spans="1:3" s="101" customFormat="1" ht="12" customHeight="1" x14ac:dyDescent="0.2">
      <c r="A43" s="423" t="s">
        <v>157</v>
      </c>
      <c r="B43" s="404" t="s">
        <v>248</v>
      </c>
      <c r="C43" s="281">
        <v>4851</v>
      </c>
    </row>
    <row r="44" spans="1:3" s="101" customFormat="1" ht="12" customHeight="1" x14ac:dyDescent="0.2">
      <c r="A44" s="423" t="s">
        <v>158</v>
      </c>
      <c r="B44" s="404" t="s">
        <v>249</v>
      </c>
      <c r="C44" s="281"/>
    </row>
    <row r="45" spans="1:3" s="101" customFormat="1" ht="12" customHeight="1" x14ac:dyDescent="0.2">
      <c r="A45" s="423" t="s">
        <v>159</v>
      </c>
      <c r="B45" s="404" t="s">
        <v>531</v>
      </c>
      <c r="C45" s="281"/>
    </row>
    <row r="46" spans="1:3" s="101" customFormat="1" ht="12" customHeight="1" x14ac:dyDescent="0.2">
      <c r="A46" s="423" t="s">
        <v>241</v>
      </c>
      <c r="B46" s="404" t="s">
        <v>251</v>
      </c>
      <c r="C46" s="284"/>
    </row>
    <row r="47" spans="1:3" s="101" customFormat="1" ht="12" customHeight="1" x14ac:dyDescent="0.2">
      <c r="A47" s="424" t="s">
        <v>242</v>
      </c>
      <c r="B47" s="405" t="s">
        <v>406</v>
      </c>
      <c r="C47" s="390"/>
    </row>
    <row r="48" spans="1:3" s="101" customFormat="1" ht="12" customHeight="1" thickBot="1" x14ac:dyDescent="0.25">
      <c r="A48" s="424" t="s">
        <v>405</v>
      </c>
      <c r="B48" s="405" t="s">
        <v>252</v>
      </c>
      <c r="C48" s="390"/>
    </row>
    <row r="49" spans="1:3" s="101" customFormat="1" ht="12" customHeight="1" thickBot="1" x14ac:dyDescent="0.25">
      <c r="A49" s="37" t="s">
        <v>17</v>
      </c>
      <c r="B49" s="21" t="s">
        <v>253</v>
      </c>
      <c r="C49" s="279">
        <f>SUM(C50:C54)</f>
        <v>15000</v>
      </c>
    </row>
    <row r="50" spans="1:3" s="101" customFormat="1" ht="12" customHeight="1" x14ac:dyDescent="0.2">
      <c r="A50" s="422" t="s">
        <v>86</v>
      </c>
      <c r="B50" s="403" t="s">
        <v>257</v>
      </c>
      <c r="C50" s="448"/>
    </row>
    <row r="51" spans="1:3" s="101" customFormat="1" ht="12" customHeight="1" x14ac:dyDescent="0.2">
      <c r="A51" s="423" t="s">
        <v>87</v>
      </c>
      <c r="B51" s="404" t="s">
        <v>258</v>
      </c>
      <c r="C51" s="284">
        <v>15000</v>
      </c>
    </row>
    <row r="52" spans="1:3" s="101" customFormat="1" ht="12" customHeight="1" x14ac:dyDescent="0.2">
      <c r="A52" s="423" t="s">
        <v>254</v>
      </c>
      <c r="B52" s="404" t="s">
        <v>259</v>
      </c>
      <c r="C52" s="284"/>
    </row>
    <row r="53" spans="1:3" s="101" customFormat="1" ht="12" customHeight="1" x14ac:dyDescent="0.2">
      <c r="A53" s="423" t="s">
        <v>255</v>
      </c>
      <c r="B53" s="404" t="s">
        <v>260</v>
      </c>
      <c r="C53" s="284"/>
    </row>
    <row r="54" spans="1:3" s="101" customFormat="1" ht="12" customHeight="1" thickBot="1" x14ac:dyDescent="0.25">
      <c r="A54" s="424" t="s">
        <v>256</v>
      </c>
      <c r="B54" s="405" t="s">
        <v>261</v>
      </c>
      <c r="C54" s="390"/>
    </row>
    <row r="55" spans="1:3" s="101" customFormat="1" ht="12" customHeight="1" thickBot="1" x14ac:dyDescent="0.25">
      <c r="A55" s="37" t="s">
        <v>160</v>
      </c>
      <c r="B55" s="21" t="s">
        <v>262</v>
      </c>
      <c r="C55" s="279">
        <f>SUM(C56:C58)</f>
        <v>0</v>
      </c>
    </row>
    <row r="56" spans="1:3" s="101" customFormat="1" ht="12" customHeight="1" x14ac:dyDescent="0.2">
      <c r="A56" s="422" t="s">
        <v>88</v>
      </c>
      <c r="B56" s="403" t="s">
        <v>263</v>
      </c>
      <c r="C56" s="282"/>
    </row>
    <row r="57" spans="1:3" s="101" customFormat="1" ht="12" customHeight="1" x14ac:dyDescent="0.2">
      <c r="A57" s="423" t="s">
        <v>89</v>
      </c>
      <c r="B57" s="404" t="s">
        <v>396</v>
      </c>
      <c r="C57" s="281"/>
    </row>
    <row r="58" spans="1:3" s="101" customFormat="1" ht="12" customHeight="1" x14ac:dyDescent="0.2">
      <c r="A58" s="423" t="s">
        <v>266</v>
      </c>
      <c r="B58" s="404" t="s">
        <v>264</v>
      </c>
      <c r="C58" s="281"/>
    </row>
    <row r="59" spans="1:3" s="101" customFormat="1" ht="12" customHeight="1" thickBot="1" x14ac:dyDescent="0.25">
      <c r="A59" s="424" t="s">
        <v>267</v>
      </c>
      <c r="B59" s="405" t="s">
        <v>265</v>
      </c>
      <c r="C59" s="283"/>
    </row>
    <row r="60" spans="1:3" s="101" customFormat="1" ht="12" customHeight="1" thickBot="1" x14ac:dyDescent="0.25">
      <c r="A60" s="37" t="s">
        <v>19</v>
      </c>
      <c r="B60" s="274" t="s">
        <v>268</v>
      </c>
      <c r="C60" s="279">
        <f>SUM(C61:C63)</f>
        <v>0</v>
      </c>
    </row>
    <row r="61" spans="1:3" s="101" customFormat="1" ht="12" customHeight="1" x14ac:dyDescent="0.2">
      <c r="A61" s="422" t="s">
        <v>161</v>
      </c>
      <c r="B61" s="403" t="s">
        <v>270</v>
      </c>
      <c r="C61" s="284"/>
    </row>
    <row r="62" spans="1:3" s="101" customFormat="1" ht="12" customHeight="1" x14ac:dyDescent="0.2">
      <c r="A62" s="423" t="s">
        <v>162</v>
      </c>
      <c r="B62" s="404" t="s">
        <v>397</v>
      </c>
      <c r="C62" s="284"/>
    </row>
    <row r="63" spans="1:3" s="101" customFormat="1" ht="12" customHeight="1" x14ac:dyDescent="0.2">
      <c r="A63" s="423" t="s">
        <v>194</v>
      </c>
      <c r="B63" s="404" t="s">
        <v>271</v>
      </c>
      <c r="C63" s="284"/>
    </row>
    <row r="64" spans="1:3" s="101" customFormat="1" ht="12" customHeight="1" thickBot="1" x14ac:dyDescent="0.25">
      <c r="A64" s="424" t="s">
        <v>269</v>
      </c>
      <c r="B64" s="405" t="s">
        <v>272</v>
      </c>
      <c r="C64" s="284"/>
    </row>
    <row r="65" spans="1:3" s="101" customFormat="1" ht="12" customHeight="1" thickBot="1" x14ac:dyDescent="0.25">
      <c r="A65" s="37" t="s">
        <v>20</v>
      </c>
      <c r="B65" s="21" t="s">
        <v>273</v>
      </c>
      <c r="C65" s="285">
        <f>+C8+C15+C22+C29+C37+C49+C55+C60</f>
        <v>255794</v>
      </c>
    </row>
    <row r="66" spans="1:3" s="101" customFormat="1" ht="12" customHeight="1" thickBot="1" x14ac:dyDescent="0.2">
      <c r="A66" s="425" t="s">
        <v>364</v>
      </c>
      <c r="B66" s="274" t="s">
        <v>275</v>
      </c>
      <c r="C66" s="279">
        <f>SUM(C67:C69)</f>
        <v>0</v>
      </c>
    </row>
    <row r="67" spans="1:3" s="101" customFormat="1" ht="12" customHeight="1" x14ac:dyDescent="0.2">
      <c r="A67" s="422" t="s">
        <v>306</v>
      </c>
      <c r="B67" s="403" t="s">
        <v>276</v>
      </c>
      <c r="C67" s="284"/>
    </row>
    <row r="68" spans="1:3" s="101" customFormat="1" ht="12" customHeight="1" x14ac:dyDescent="0.2">
      <c r="A68" s="423" t="s">
        <v>315</v>
      </c>
      <c r="B68" s="404" t="s">
        <v>277</v>
      </c>
      <c r="C68" s="284"/>
    </row>
    <row r="69" spans="1:3" s="101" customFormat="1" ht="12" customHeight="1" thickBot="1" x14ac:dyDescent="0.25">
      <c r="A69" s="424" t="s">
        <v>316</v>
      </c>
      <c r="B69" s="406" t="s">
        <v>278</v>
      </c>
      <c r="C69" s="284"/>
    </row>
    <row r="70" spans="1:3" s="101" customFormat="1" ht="12" customHeight="1" thickBot="1" x14ac:dyDescent="0.2">
      <c r="A70" s="425" t="s">
        <v>279</v>
      </c>
      <c r="B70" s="274" t="s">
        <v>280</v>
      </c>
      <c r="C70" s="279">
        <f>SUM(C71:C74)</f>
        <v>49676</v>
      </c>
    </row>
    <row r="71" spans="1:3" s="101" customFormat="1" ht="12" customHeight="1" x14ac:dyDescent="0.2">
      <c r="A71" s="422" t="s">
        <v>138</v>
      </c>
      <c r="B71" s="403" t="s">
        <v>281</v>
      </c>
      <c r="C71" s="284">
        <v>49676</v>
      </c>
    </row>
    <row r="72" spans="1:3" s="101" customFormat="1" ht="12" customHeight="1" x14ac:dyDescent="0.2">
      <c r="A72" s="423" t="s">
        <v>139</v>
      </c>
      <c r="B72" s="404" t="s">
        <v>282</v>
      </c>
      <c r="C72" s="284"/>
    </row>
    <row r="73" spans="1:3" s="101" customFormat="1" ht="12" customHeight="1" x14ac:dyDescent="0.2">
      <c r="A73" s="423" t="s">
        <v>307</v>
      </c>
      <c r="B73" s="404" t="s">
        <v>283</v>
      </c>
      <c r="C73" s="284"/>
    </row>
    <row r="74" spans="1:3" s="101" customFormat="1" ht="12" customHeight="1" thickBot="1" x14ac:dyDescent="0.25">
      <c r="A74" s="424" t="s">
        <v>308</v>
      </c>
      <c r="B74" s="405" t="s">
        <v>284</v>
      </c>
      <c r="C74" s="284"/>
    </row>
    <row r="75" spans="1:3" s="101" customFormat="1" ht="12" customHeight="1" thickBot="1" x14ac:dyDescent="0.2">
      <c r="A75" s="425" t="s">
        <v>285</v>
      </c>
      <c r="B75" s="274" t="s">
        <v>286</v>
      </c>
      <c r="C75" s="279">
        <f>SUM(C76:C77)</f>
        <v>6804</v>
      </c>
    </row>
    <row r="76" spans="1:3" s="101" customFormat="1" ht="12" customHeight="1" x14ac:dyDescent="0.2">
      <c r="A76" s="422" t="s">
        <v>309</v>
      </c>
      <c r="B76" s="403" t="s">
        <v>287</v>
      </c>
      <c r="C76" s="284">
        <v>6804</v>
      </c>
    </row>
    <row r="77" spans="1:3" s="101" customFormat="1" ht="12" customHeight="1" thickBot="1" x14ac:dyDescent="0.25">
      <c r="A77" s="424" t="s">
        <v>310</v>
      </c>
      <c r="B77" s="405" t="s">
        <v>288</v>
      </c>
      <c r="C77" s="284"/>
    </row>
    <row r="78" spans="1:3" s="100" customFormat="1" ht="12" customHeight="1" thickBot="1" x14ac:dyDescent="0.2">
      <c r="A78" s="425" t="s">
        <v>289</v>
      </c>
      <c r="B78" s="274" t="s">
        <v>290</v>
      </c>
      <c r="C78" s="279">
        <f>SUM(C79:C81)</f>
        <v>0</v>
      </c>
    </row>
    <row r="79" spans="1:3" s="101" customFormat="1" ht="12" customHeight="1" x14ac:dyDescent="0.2">
      <c r="A79" s="422" t="s">
        <v>311</v>
      </c>
      <c r="B79" s="403" t="s">
        <v>291</v>
      </c>
      <c r="C79" s="284"/>
    </row>
    <row r="80" spans="1:3" s="101" customFormat="1" ht="12" customHeight="1" x14ac:dyDescent="0.2">
      <c r="A80" s="423" t="s">
        <v>312</v>
      </c>
      <c r="B80" s="404" t="s">
        <v>292</v>
      </c>
      <c r="C80" s="284"/>
    </row>
    <row r="81" spans="1:3" s="101" customFormat="1" ht="12" customHeight="1" thickBot="1" x14ac:dyDescent="0.25">
      <c r="A81" s="424" t="s">
        <v>313</v>
      </c>
      <c r="B81" s="405" t="s">
        <v>293</v>
      </c>
      <c r="C81" s="284"/>
    </row>
    <row r="82" spans="1:3" s="101" customFormat="1" ht="12" customHeight="1" thickBot="1" x14ac:dyDescent="0.2">
      <c r="A82" s="425" t="s">
        <v>294</v>
      </c>
      <c r="B82" s="274" t="s">
        <v>314</v>
      </c>
      <c r="C82" s="279">
        <f>SUM(C83:C86)</f>
        <v>0</v>
      </c>
    </row>
    <row r="83" spans="1:3" s="101" customFormat="1" ht="12" customHeight="1" x14ac:dyDescent="0.2">
      <c r="A83" s="426" t="s">
        <v>295</v>
      </c>
      <c r="B83" s="403" t="s">
        <v>296</v>
      </c>
      <c r="C83" s="284"/>
    </row>
    <row r="84" spans="1:3" s="101" customFormat="1" ht="12" customHeight="1" x14ac:dyDescent="0.2">
      <c r="A84" s="427" t="s">
        <v>297</v>
      </c>
      <c r="B84" s="404" t="s">
        <v>298</v>
      </c>
      <c r="C84" s="284"/>
    </row>
    <row r="85" spans="1:3" s="101" customFormat="1" ht="12" customHeight="1" x14ac:dyDescent="0.2">
      <c r="A85" s="427" t="s">
        <v>299</v>
      </c>
      <c r="B85" s="404" t="s">
        <v>300</v>
      </c>
      <c r="C85" s="284"/>
    </row>
    <row r="86" spans="1:3" s="100" customFormat="1" ht="12" customHeight="1" thickBot="1" x14ac:dyDescent="0.25">
      <c r="A86" s="428" t="s">
        <v>301</v>
      </c>
      <c r="B86" s="405" t="s">
        <v>302</v>
      </c>
      <c r="C86" s="284"/>
    </row>
    <row r="87" spans="1:3" s="100" customFormat="1" ht="12" customHeight="1" thickBot="1" x14ac:dyDescent="0.2">
      <c r="A87" s="425" t="s">
        <v>303</v>
      </c>
      <c r="B87" s="274" t="s">
        <v>445</v>
      </c>
      <c r="C87" s="449"/>
    </row>
    <row r="88" spans="1:3" s="100" customFormat="1" ht="12" customHeight="1" thickBot="1" x14ac:dyDescent="0.2">
      <c r="A88" s="425" t="s">
        <v>477</v>
      </c>
      <c r="B88" s="274" t="s">
        <v>304</v>
      </c>
      <c r="C88" s="449"/>
    </row>
    <row r="89" spans="1:3" s="100" customFormat="1" ht="12" customHeight="1" thickBot="1" x14ac:dyDescent="0.2">
      <c r="A89" s="425" t="s">
        <v>478</v>
      </c>
      <c r="B89" s="410" t="s">
        <v>448</v>
      </c>
      <c r="C89" s="285">
        <f>+C66+C70+C75+C78+C82+C88+C87</f>
        <v>56480</v>
      </c>
    </row>
    <row r="90" spans="1:3" s="100" customFormat="1" ht="12" customHeight="1" thickBot="1" x14ac:dyDescent="0.2">
      <c r="A90" s="429" t="s">
        <v>479</v>
      </c>
      <c r="B90" s="411" t="s">
        <v>480</v>
      </c>
      <c r="C90" s="285">
        <f>+C65+C89</f>
        <v>312274</v>
      </c>
    </row>
    <row r="91" spans="1:3" s="101" customFormat="1" ht="15" customHeight="1" thickBot="1" x14ac:dyDescent="0.25">
      <c r="A91" s="233"/>
      <c r="B91" s="234"/>
      <c r="C91" s="349"/>
    </row>
    <row r="92" spans="1:3" s="70" customFormat="1" ht="16.5" customHeight="1" thickBot="1" x14ac:dyDescent="0.25">
      <c r="A92" s="237"/>
      <c r="B92" s="238" t="s">
        <v>51</v>
      </c>
      <c r="C92" s="351"/>
    </row>
    <row r="93" spans="1:3" s="102" customFormat="1" ht="12" customHeight="1" thickBot="1" x14ac:dyDescent="0.25">
      <c r="A93" s="395" t="s">
        <v>12</v>
      </c>
      <c r="B93" s="31" t="s">
        <v>484</v>
      </c>
      <c r="C93" s="278">
        <f>+C94+C95+C96+C97+C98+C111</f>
        <v>176391</v>
      </c>
    </row>
    <row r="94" spans="1:3" ht="12" customHeight="1" x14ac:dyDescent="0.2">
      <c r="A94" s="430" t="s">
        <v>90</v>
      </c>
      <c r="B94" s="10" t="s">
        <v>43</v>
      </c>
      <c r="C94" s="280">
        <v>36656</v>
      </c>
    </row>
    <row r="95" spans="1:3" ht="12" customHeight="1" x14ac:dyDescent="0.2">
      <c r="A95" s="423" t="s">
        <v>91</v>
      </c>
      <c r="B95" s="8" t="s">
        <v>163</v>
      </c>
      <c r="C95" s="281">
        <v>7878</v>
      </c>
    </row>
    <row r="96" spans="1:3" ht="12" customHeight="1" x14ac:dyDescent="0.2">
      <c r="A96" s="423" t="s">
        <v>92</v>
      </c>
      <c r="B96" s="8" t="s">
        <v>128</v>
      </c>
      <c r="C96" s="283">
        <v>65746</v>
      </c>
    </row>
    <row r="97" spans="1:3" ht="12" customHeight="1" x14ac:dyDescent="0.2">
      <c r="A97" s="423" t="s">
        <v>93</v>
      </c>
      <c r="B97" s="11" t="s">
        <v>164</v>
      </c>
      <c r="C97" s="283">
        <v>26149</v>
      </c>
    </row>
    <row r="98" spans="1:3" ht="12" customHeight="1" x14ac:dyDescent="0.2">
      <c r="A98" s="423" t="s">
        <v>104</v>
      </c>
      <c r="B98" s="19" t="s">
        <v>165</v>
      </c>
      <c r="C98" s="283">
        <v>34962</v>
      </c>
    </row>
    <row r="99" spans="1:3" ht="12" customHeight="1" x14ac:dyDescent="0.2">
      <c r="A99" s="423" t="s">
        <v>94</v>
      </c>
      <c r="B99" s="8" t="s">
        <v>481</v>
      </c>
      <c r="C99" s="283"/>
    </row>
    <row r="100" spans="1:3" ht="12" customHeight="1" x14ac:dyDescent="0.2">
      <c r="A100" s="423" t="s">
        <v>95</v>
      </c>
      <c r="B100" s="148" t="s">
        <v>411</v>
      </c>
      <c r="C100" s="283"/>
    </row>
    <row r="101" spans="1:3" ht="12" customHeight="1" x14ac:dyDescent="0.2">
      <c r="A101" s="423" t="s">
        <v>105</v>
      </c>
      <c r="B101" s="148" t="s">
        <v>410</v>
      </c>
      <c r="C101" s="283"/>
    </row>
    <row r="102" spans="1:3" ht="12" customHeight="1" x14ac:dyDescent="0.2">
      <c r="A102" s="423" t="s">
        <v>106</v>
      </c>
      <c r="B102" s="148" t="s">
        <v>320</v>
      </c>
      <c r="C102" s="283"/>
    </row>
    <row r="103" spans="1:3" ht="12" customHeight="1" x14ac:dyDescent="0.2">
      <c r="A103" s="423" t="s">
        <v>107</v>
      </c>
      <c r="B103" s="149" t="s">
        <v>321</v>
      </c>
      <c r="C103" s="283"/>
    </row>
    <row r="104" spans="1:3" ht="12" customHeight="1" x14ac:dyDescent="0.2">
      <c r="A104" s="423" t="s">
        <v>108</v>
      </c>
      <c r="B104" s="149" t="s">
        <v>322</v>
      </c>
      <c r="C104" s="283"/>
    </row>
    <row r="105" spans="1:3" ht="12" customHeight="1" x14ac:dyDescent="0.2">
      <c r="A105" s="423" t="s">
        <v>110</v>
      </c>
      <c r="B105" s="148" t="s">
        <v>323</v>
      </c>
      <c r="C105" s="283">
        <v>1582</v>
      </c>
    </row>
    <row r="106" spans="1:3" ht="12" customHeight="1" x14ac:dyDescent="0.2">
      <c r="A106" s="423" t="s">
        <v>166</v>
      </c>
      <c r="B106" s="148" t="s">
        <v>324</v>
      </c>
      <c r="C106" s="283"/>
    </row>
    <row r="107" spans="1:3" ht="12" customHeight="1" x14ac:dyDescent="0.2">
      <c r="A107" s="423" t="s">
        <v>318</v>
      </c>
      <c r="B107" s="149" t="s">
        <v>325</v>
      </c>
      <c r="C107" s="283"/>
    </row>
    <row r="108" spans="1:3" ht="12" customHeight="1" x14ac:dyDescent="0.2">
      <c r="A108" s="431" t="s">
        <v>319</v>
      </c>
      <c r="B108" s="150" t="s">
        <v>326</v>
      </c>
      <c r="C108" s="283"/>
    </row>
    <row r="109" spans="1:3" ht="12" customHeight="1" x14ac:dyDescent="0.2">
      <c r="A109" s="423" t="s">
        <v>408</v>
      </c>
      <c r="B109" s="150" t="s">
        <v>327</v>
      </c>
      <c r="C109" s="283"/>
    </row>
    <row r="110" spans="1:3" ht="12" customHeight="1" x14ac:dyDescent="0.2">
      <c r="A110" s="423" t="s">
        <v>409</v>
      </c>
      <c r="B110" s="149" t="s">
        <v>328</v>
      </c>
      <c r="C110" s="281">
        <v>33380</v>
      </c>
    </row>
    <row r="111" spans="1:3" ht="12" customHeight="1" x14ac:dyDescent="0.2">
      <c r="A111" s="423" t="s">
        <v>413</v>
      </c>
      <c r="B111" s="11" t="s">
        <v>44</v>
      </c>
      <c r="C111" s="281">
        <v>5000</v>
      </c>
    </row>
    <row r="112" spans="1:3" ht="12" customHeight="1" x14ac:dyDescent="0.2">
      <c r="A112" s="424" t="s">
        <v>414</v>
      </c>
      <c r="B112" s="8" t="s">
        <v>482</v>
      </c>
      <c r="C112" s="283">
        <v>5000</v>
      </c>
    </row>
    <row r="113" spans="1:3" ht="12" customHeight="1" thickBot="1" x14ac:dyDescent="0.25">
      <c r="A113" s="432" t="s">
        <v>415</v>
      </c>
      <c r="B113" s="151" t="s">
        <v>483</v>
      </c>
      <c r="C113" s="287"/>
    </row>
    <row r="114" spans="1:3" ht="12" customHeight="1" thickBot="1" x14ac:dyDescent="0.25">
      <c r="A114" s="37" t="s">
        <v>13</v>
      </c>
      <c r="B114" s="30" t="s">
        <v>329</v>
      </c>
      <c r="C114" s="279">
        <f>+C115+C117+C119</f>
        <v>16824</v>
      </c>
    </row>
    <row r="115" spans="1:3" ht="12" customHeight="1" x14ac:dyDescent="0.2">
      <c r="A115" s="422" t="s">
        <v>96</v>
      </c>
      <c r="B115" s="8" t="s">
        <v>192</v>
      </c>
      <c r="C115" s="282">
        <v>5478</v>
      </c>
    </row>
    <row r="116" spans="1:3" ht="12" customHeight="1" x14ac:dyDescent="0.2">
      <c r="A116" s="422" t="s">
        <v>97</v>
      </c>
      <c r="B116" s="12" t="s">
        <v>333</v>
      </c>
      <c r="C116" s="282"/>
    </row>
    <row r="117" spans="1:3" ht="12" customHeight="1" x14ac:dyDescent="0.2">
      <c r="A117" s="422" t="s">
        <v>98</v>
      </c>
      <c r="B117" s="12" t="s">
        <v>167</v>
      </c>
      <c r="C117" s="281">
        <v>5446</v>
      </c>
    </row>
    <row r="118" spans="1:3" ht="12" customHeight="1" x14ac:dyDescent="0.2">
      <c r="A118" s="422" t="s">
        <v>99</v>
      </c>
      <c r="B118" s="12" t="s">
        <v>334</v>
      </c>
      <c r="C118" s="247"/>
    </row>
    <row r="119" spans="1:3" ht="12" customHeight="1" x14ac:dyDescent="0.2">
      <c r="A119" s="422" t="s">
        <v>100</v>
      </c>
      <c r="B119" s="276" t="s">
        <v>195</v>
      </c>
      <c r="C119" s="247">
        <v>5900</v>
      </c>
    </row>
    <row r="120" spans="1:3" ht="12" customHeight="1" x14ac:dyDescent="0.2">
      <c r="A120" s="422" t="s">
        <v>109</v>
      </c>
      <c r="B120" s="275" t="s">
        <v>398</v>
      </c>
      <c r="C120" s="247"/>
    </row>
    <row r="121" spans="1:3" ht="12" customHeight="1" x14ac:dyDescent="0.2">
      <c r="A121" s="422" t="s">
        <v>111</v>
      </c>
      <c r="B121" s="399" t="s">
        <v>339</v>
      </c>
      <c r="C121" s="247"/>
    </row>
    <row r="122" spans="1:3" ht="12" customHeight="1" x14ac:dyDescent="0.2">
      <c r="A122" s="422" t="s">
        <v>168</v>
      </c>
      <c r="B122" s="149" t="s">
        <v>322</v>
      </c>
      <c r="C122" s="247"/>
    </row>
    <row r="123" spans="1:3" ht="12" customHeight="1" x14ac:dyDescent="0.2">
      <c r="A123" s="422" t="s">
        <v>169</v>
      </c>
      <c r="B123" s="149" t="s">
        <v>338</v>
      </c>
      <c r="C123" s="247"/>
    </row>
    <row r="124" spans="1:3" ht="12" customHeight="1" x14ac:dyDescent="0.2">
      <c r="A124" s="422" t="s">
        <v>170</v>
      </c>
      <c r="B124" s="149" t="s">
        <v>337</v>
      </c>
      <c r="C124" s="247"/>
    </row>
    <row r="125" spans="1:3" ht="12" customHeight="1" x14ac:dyDescent="0.2">
      <c r="A125" s="422" t="s">
        <v>330</v>
      </c>
      <c r="B125" s="149" t="s">
        <v>325</v>
      </c>
      <c r="C125" s="247"/>
    </row>
    <row r="126" spans="1:3" ht="12" customHeight="1" x14ac:dyDescent="0.2">
      <c r="A126" s="422" t="s">
        <v>331</v>
      </c>
      <c r="B126" s="149" t="s">
        <v>336</v>
      </c>
      <c r="C126" s="247"/>
    </row>
    <row r="127" spans="1:3" ht="12" customHeight="1" thickBot="1" x14ac:dyDescent="0.25">
      <c r="A127" s="431" t="s">
        <v>332</v>
      </c>
      <c r="B127" s="149" t="s">
        <v>335</v>
      </c>
      <c r="C127" s="249">
        <v>5900</v>
      </c>
    </row>
    <row r="128" spans="1:3" ht="12" customHeight="1" thickBot="1" x14ac:dyDescent="0.25">
      <c r="A128" s="37" t="s">
        <v>14</v>
      </c>
      <c r="B128" s="133" t="s">
        <v>418</v>
      </c>
      <c r="C128" s="279">
        <f>+C93+C114</f>
        <v>193215</v>
      </c>
    </row>
    <row r="129" spans="1:11" ht="12" customHeight="1" thickBot="1" x14ac:dyDescent="0.25">
      <c r="A129" s="37" t="s">
        <v>15</v>
      </c>
      <c r="B129" s="133" t="s">
        <v>419</v>
      </c>
      <c r="C129" s="279">
        <f>+C130+C131+C132</f>
        <v>0</v>
      </c>
    </row>
    <row r="130" spans="1:11" s="102" customFormat="1" ht="12" customHeight="1" x14ac:dyDescent="0.2">
      <c r="A130" s="422" t="s">
        <v>234</v>
      </c>
      <c r="B130" s="9" t="s">
        <v>487</v>
      </c>
      <c r="C130" s="247"/>
    </row>
    <row r="131" spans="1:11" ht="12" customHeight="1" x14ac:dyDescent="0.2">
      <c r="A131" s="422" t="s">
        <v>235</v>
      </c>
      <c r="B131" s="9" t="s">
        <v>427</v>
      </c>
      <c r="C131" s="247"/>
    </row>
    <row r="132" spans="1:11" ht="12" customHeight="1" thickBot="1" x14ac:dyDescent="0.25">
      <c r="A132" s="431" t="s">
        <v>236</v>
      </c>
      <c r="B132" s="7" t="s">
        <v>486</v>
      </c>
      <c r="C132" s="247"/>
    </row>
    <row r="133" spans="1:11" ht="12" customHeight="1" thickBot="1" x14ac:dyDescent="0.25">
      <c r="A133" s="37" t="s">
        <v>16</v>
      </c>
      <c r="B133" s="133" t="s">
        <v>420</v>
      </c>
      <c r="C133" s="279">
        <f>+C134+C135+C136+C137+C138+C139</f>
        <v>0</v>
      </c>
    </row>
    <row r="134" spans="1:11" ht="12" customHeight="1" x14ac:dyDescent="0.2">
      <c r="A134" s="422" t="s">
        <v>83</v>
      </c>
      <c r="B134" s="9" t="s">
        <v>429</v>
      </c>
      <c r="C134" s="247"/>
    </row>
    <row r="135" spans="1:11" ht="12" customHeight="1" x14ac:dyDescent="0.2">
      <c r="A135" s="422" t="s">
        <v>84</v>
      </c>
      <c r="B135" s="9" t="s">
        <v>421</v>
      </c>
      <c r="C135" s="247"/>
    </row>
    <row r="136" spans="1:11" ht="12" customHeight="1" x14ac:dyDescent="0.2">
      <c r="A136" s="422" t="s">
        <v>85</v>
      </c>
      <c r="B136" s="9" t="s">
        <v>422</v>
      </c>
      <c r="C136" s="247"/>
    </row>
    <row r="137" spans="1:11" ht="12" customHeight="1" x14ac:dyDescent="0.2">
      <c r="A137" s="422" t="s">
        <v>155</v>
      </c>
      <c r="B137" s="9" t="s">
        <v>485</v>
      </c>
      <c r="C137" s="247"/>
    </row>
    <row r="138" spans="1:11" ht="12" customHeight="1" x14ac:dyDescent="0.2">
      <c r="A138" s="422" t="s">
        <v>156</v>
      </c>
      <c r="B138" s="9" t="s">
        <v>424</v>
      </c>
      <c r="C138" s="247"/>
    </row>
    <row r="139" spans="1:11" s="102" customFormat="1" ht="12" customHeight="1" thickBot="1" x14ac:dyDescent="0.25">
      <c r="A139" s="431" t="s">
        <v>157</v>
      </c>
      <c r="B139" s="7" t="s">
        <v>425</v>
      </c>
      <c r="C139" s="247"/>
    </row>
    <row r="140" spans="1:11" ht="12" customHeight="1" thickBot="1" x14ac:dyDescent="0.25">
      <c r="A140" s="37" t="s">
        <v>17</v>
      </c>
      <c r="B140" s="133" t="s">
        <v>512</v>
      </c>
      <c r="C140" s="285">
        <f>+C141+C142+C144+C145+C143</f>
        <v>119059</v>
      </c>
      <c r="K140" s="245"/>
    </row>
    <row r="141" spans="1:11" x14ac:dyDescent="0.2">
      <c r="A141" s="422" t="s">
        <v>86</v>
      </c>
      <c r="B141" s="9" t="s">
        <v>340</v>
      </c>
      <c r="C141" s="247"/>
    </row>
    <row r="142" spans="1:11" ht="12" customHeight="1" x14ac:dyDescent="0.2">
      <c r="A142" s="422" t="s">
        <v>87</v>
      </c>
      <c r="B142" s="9" t="s">
        <v>341</v>
      </c>
      <c r="C142" s="247"/>
    </row>
    <row r="143" spans="1:11" ht="12" customHeight="1" x14ac:dyDescent="0.2">
      <c r="A143" s="422" t="s">
        <v>254</v>
      </c>
      <c r="B143" s="9" t="s">
        <v>511</v>
      </c>
      <c r="C143" s="247">
        <v>119059</v>
      </c>
    </row>
    <row r="144" spans="1:11" s="102" customFormat="1" ht="12" customHeight="1" x14ac:dyDescent="0.2">
      <c r="A144" s="422" t="s">
        <v>255</v>
      </c>
      <c r="B144" s="9" t="s">
        <v>434</v>
      </c>
      <c r="C144" s="247"/>
    </row>
    <row r="145" spans="1:3" s="102" customFormat="1" ht="12" customHeight="1" thickBot="1" x14ac:dyDescent="0.25">
      <c r="A145" s="431" t="s">
        <v>256</v>
      </c>
      <c r="B145" s="7" t="s">
        <v>360</v>
      </c>
      <c r="C145" s="247"/>
    </row>
    <row r="146" spans="1:3" s="102" customFormat="1" ht="12" customHeight="1" thickBot="1" x14ac:dyDescent="0.25">
      <c r="A146" s="37" t="s">
        <v>18</v>
      </c>
      <c r="B146" s="133" t="s">
        <v>435</v>
      </c>
      <c r="C146" s="288">
        <f>+C147+C148+C149+C150+C151</f>
        <v>0</v>
      </c>
    </row>
    <row r="147" spans="1:3" s="102" customFormat="1" ht="12" customHeight="1" x14ac:dyDescent="0.2">
      <c r="A147" s="422" t="s">
        <v>88</v>
      </c>
      <c r="B147" s="9" t="s">
        <v>430</v>
      </c>
      <c r="C147" s="247"/>
    </row>
    <row r="148" spans="1:3" s="102" customFormat="1" ht="12" customHeight="1" x14ac:dyDescent="0.2">
      <c r="A148" s="422" t="s">
        <v>89</v>
      </c>
      <c r="B148" s="9" t="s">
        <v>437</v>
      </c>
      <c r="C148" s="247"/>
    </row>
    <row r="149" spans="1:3" s="102" customFormat="1" ht="12" customHeight="1" x14ac:dyDescent="0.2">
      <c r="A149" s="422" t="s">
        <v>266</v>
      </c>
      <c r="B149" s="9" t="s">
        <v>432</v>
      </c>
      <c r="C149" s="247"/>
    </row>
    <row r="150" spans="1:3" s="102" customFormat="1" ht="12" customHeight="1" x14ac:dyDescent="0.2">
      <c r="A150" s="422" t="s">
        <v>267</v>
      </c>
      <c r="B150" s="9" t="s">
        <v>488</v>
      </c>
      <c r="C150" s="247"/>
    </row>
    <row r="151" spans="1:3" ht="12.75" customHeight="1" thickBot="1" x14ac:dyDescent="0.25">
      <c r="A151" s="431" t="s">
        <v>436</v>
      </c>
      <c r="B151" s="7" t="s">
        <v>439</v>
      </c>
      <c r="C151" s="249"/>
    </row>
    <row r="152" spans="1:3" ht="12.75" customHeight="1" thickBot="1" x14ac:dyDescent="0.25">
      <c r="A152" s="486" t="s">
        <v>19</v>
      </c>
      <c r="B152" s="133" t="s">
        <v>440</v>
      </c>
      <c r="C152" s="288"/>
    </row>
    <row r="153" spans="1:3" ht="12.75" customHeight="1" thickBot="1" x14ac:dyDescent="0.25">
      <c r="A153" s="486" t="s">
        <v>20</v>
      </c>
      <c r="B153" s="133" t="s">
        <v>441</v>
      </c>
      <c r="C153" s="288"/>
    </row>
    <row r="154" spans="1:3" ht="12" customHeight="1" thickBot="1" x14ac:dyDescent="0.25">
      <c r="A154" s="37" t="s">
        <v>21</v>
      </c>
      <c r="B154" s="133" t="s">
        <v>443</v>
      </c>
      <c r="C154" s="413">
        <f>+C129+C133+C140+C146+C152+C153</f>
        <v>119059</v>
      </c>
    </row>
    <row r="155" spans="1:3" ht="15" customHeight="1" thickBot="1" x14ac:dyDescent="0.25">
      <c r="A155" s="433" t="s">
        <v>22</v>
      </c>
      <c r="B155" s="366" t="s">
        <v>442</v>
      </c>
      <c r="C155" s="413">
        <f>+C128+C154</f>
        <v>312274</v>
      </c>
    </row>
    <row r="156" spans="1:3" ht="13.5" thickBot="1" x14ac:dyDescent="0.25">
      <c r="A156" s="374"/>
      <c r="B156" s="375"/>
      <c r="C156" s="376"/>
    </row>
    <row r="157" spans="1:3" ht="15" customHeight="1" thickBot="1" x14ac:dyDescent="0.25">
      <c r="A157" s="242" t="s">
        <v>489</v>
      </c>
      <c r="B157" s="243"/>
      <c r="C157" s="131">
        <v>30</v>
      </c>
    </row>
    <row r="158" spans="1:3" ht="14.25" customHeight="1" thickBot="1" x14ac:dyDescent="0.25">
      <c r="A158" s="242" t="s">
        <v>186</v>
      </c>
      <c r="B158" s="243"/>
      <c r="C158" s="131">
        <v>15</v>
      </c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6CBA-C5E4-40BB-BC7D-92FAD56A22BA}">
  <sheetPr>
    <tabColor rgb="FF92D050"/>
  </sheetPr>
  <dimension ref="A1:K158"/>
  <sheetViews>
    <sheetView zoomScale="130" zoomScaleNormal="130" zoomScaleSheetLayoutView="85" workbookViewId="0">
      <selection activeCell="C14" sqref="C14"/>
    </sheetView>
  </sheetViews>
  <sheetFormatPr defaultRowHeight="12.75" x14ac:dyDescent="0.2"/>
  <cols>
    <col min="1" max="1" width="19.5" style="377" customWidth="1"/>
    <col min="2" max="2" width="72" style="378" customWidth="1"/>
    <col min="3" max="3" width="25" style="379" customWidth="1"/>
    <col min="4" max="16384" width="9.33203125" style="3"/>
  </cols>
  <sheetData>
    <row r="1" spans="1:3" s="2" customFormat="1" ht="16.5" customHeight="1" thickBot="1" x14ac:dyDescent="0.25">
      <c r="A1" s="219"/>
      <c r="B1" s="221"/>
      <c r="C1" s="244" t="str">
        <f>+CONCATENATE("9.1.1. melléklet a ……/",LEFT(ÖSSZEFÜGGÉSEK!A5,4),". (II.25.) önkormányzati rendelethez")</f>
        <v>9.1.1. melléklet a ……/2016. (II.25.) önkormányzati rendelethez</v>
      </c>
    </row>
    <row r="2" spans="1:3" s="98" customFormat="1" ht="21" customHeight="1" x14ac:dyDescent="0.2">
      <c r="A2" s="393" t="s">
        <v>56</v>
      </c>
      <c r="B2" s="340" t="s">
        <v>188</v>
      </c>
      <c r="C2" s="342" t="s">
        <v>47</v>
      </c>
    </row>
    <row r="3" spans="1:3" s="98" customFormat="1" ht="16.5" thickBot="1" x14ac:dyDescent="0.25">
      <c r="A3" s="222" t="s">
        <v>183</v>
      </c>
      <c r="B3" s="341" t="s">
        <v>399</v>
      </c>
      <c r="C3" s="485" t="s">
        <v>53</v>
      </c>
    </row>
    <row r="4" spans="1:3" s="99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343" t="s">
        <v>49</v>
      </c>
    </row>
    <row r="6" spans="1:3" s="70" customFormat="1" ht="12.95" customHeight="1" thickBot="1" x14ac:dyDescent="0.25">
      <c r="A6" s="194"/>
      <c r="B6" s="195" t="s">
        <v>463</v>
      </c>
      <c r="C6" s="196" t="s">
        <v>464</v>
      </c>
    </row>
    <row r="7" spans="1:3" s="70" customFormat="1" ht="15.95" customHeight="1" thickBot="1" x14ac:dyDescent="0.25">
      <c r="A7" s="227"/>
      <c r="B7" s="228" t="s">
        <v>50</v>
      </c>
      <c r="C7" s="344"/>
    </row>
    <row r="8" spans="1:3" s="70" customFormat="1" ht="12" customHeight="1" thickBot="1" x14ac:dyDescent="0.25">
      <c r="A8" s="37" t="s">
        <v>12</v>
      </c>
      <c r="B8" s="21" t="s">
        <v>218</v>
      </c>
      <c r="C8" s="279">
        <f>+C9+C10+C11+C12+C13+C14</f>
        <v>76533</v>
      </c>
    </row>
    <row r="9" spans="1:3" s="100" customFormat="1" ht="12" customHeight="1" x14ac:dyDescent="0.2">
      <c r="A9" s="422" t="s">
        <v>90</v>
      </c>
      <c r="B9" s="403" t="s">
        <v>219</v>
      </c>
      <c r="C9" s="282">
        <v>20129</v>
      </c>
    </row>
    <row r="10" spans="1:3" s="101" customFormat="1" ht="12" customHeight="1" x14ac:dyDescent="0.2">
      <c r="A10" s="423" t="s">
        <v>91</v>
      </c>
      <c r="B10" s="404" t="s">
        <v>220</v>
      </c>
      <c r="C10" s="281">
        <v>24829</v>
      </c>
    </row>
    <row r="11" spans="1:3" s="101" customFormat="1" ht="12" customHeight="1" x14ac:dyDescent="0.2">
      <c r="A11" s="423" t="s">
        <v>92</v>
      </c>
      <c r="B11" s="404" t="s">
        <v>521</v>
      </c>
      <c r="C11" s="281">
        <v>29066</v>
      </c>
    </row>
    <row r="12" spans="1:3" s="101" customFormat="1" ht="12" customHeight="1" x14ac:dyDescent="0.2">
      <c r="A12" s="423" t="s">
        <v>93</v>
      </c>
      <c r="B12" s="404" t="s">
        <v>222</v>
      </c>
      <c r="C12" s="281">
        <v>2509</v>
      </c>
    </row>
    <row r="13" spans="1:3" s="101" customFormat="1" ht="12" customHeight="1" x14ac:dyDescent="0.2">
      <c r="A13" s="423" t="s">
        <v>137</v>
      </c>
      <c r="B13" s="404" t="s">
        <v>476</v>
      </c>
      <c r="C13" s="281"/>
    </row>
    <row r="14" spans="1:3" s="100" customFormat="1" ht="12" customHeight="1" thickBot="1" x14ac:dyDescent="0.25">
      <c r="A14" s="424" t="s">
        <v>94</v>
      </c>
      <c r="B14" s="405" t="s">
        <v>403</v>
      </c>
      <c r="C14" s="281"/>
    </row>
    <row r="15" spans="1:3" s="100" customFormat="1" ht="12" customHeight="1" thickBot="1" x14ac:dyDescent="0.25">
      <c r="A15" s="37" t="s">
        <v>13</v>
      </c>
      <c r="B15" s="274" t="s">
        <v>223</v>
      </c>
      <c r="C15" s="279">
        <f>+C16+C17+C18+C19+C20</f>
        <v>16444</v>
      </c>
    </row>
    <row r="16" spans="1:3" s="100" customFormat="1" ht="12" customHeight="1" x14ac:dyDescent="0.2">
      <c r="A16" s="422" t="s">
        <v>96</v>
      </c>
      <c r="B16" s="403" t="s">
        <v>224</v>
      </c>
      <c r="C16" s="282"/>
    </row>
    <row r="17" spans="1:3" s="100" customFormat="1" ht="12" customHeight="1" x14ac:dyDescent="0.2">
      <c r="A17" s="423" t="s">
        <v>97</v>
      </c>
      <c r="B17" s="404" t="s">
        <v>225</v>
      </c>
      <c r="C17" s="281"/>
    </row>
    <row r="18" spans="1:3" s="100" customFormat="1" ht="12" customHeight="1" x14ac:dyDescent="0.2">
      <c r="A18" s="423" t="s">
        <v>98</v>
      </c>
      <c r="B18" s="404" t="s">
        <v>392</v>
      </c>
      <c r="C18" s="281"/>
    </row>
    <row r="19" spans="1:3" s="100" customFormat="1" ht="12" customHeight="1" x14ac:dyDescent="0.2">
      <c r="A19" s="423" t="s">
        <v>99</v>
      </c>
      <c r="B19" s="404" t="s">
        <v>393</v>
      </c>
      <c r="C19" s="281"/>
    </row>
    <row r="20" spans="1:3" s="100" customFormat="1" ht="12" customHeight="1" x14ac:dyDescent="0.2">
      <c r="A20" s="423" t="s">
        <v>100</v>
      </c>
      <c r="B20" s="404" t="s">
        <v>226</v>
      </c>
      <c r="C20" s="281">
        <v>16444</v>
      </c>
    </row>
    <row r="21" spans="1:3" s="101" customFormat="1" ht="12" customHeight="1" thickBot="1" x14ac:dyDescent="0.25">
      <c r="A21" s="424" t="s">
        <v>109</v>
      </c>
      <c r="B21" s="405" t="s">
        <v>227</v>
      </c>
      <c r="C21" s="283"/>
    </row>
    <row r="22" spans="1:3" s="101" customFormat="1" ht="12" customHeight="1" thickBot="1" x14ac:dyDescent="0.25">
      <c r="A22" s="37" t="s">
        <v>14</v>
      </c>
      <c r="B22" s="21" t="s">
        <v>228</v>
      </c>
      <c r="C22" s="279">
        <f>+C23+C24+C25+C26+C27</f>
        <v>0</v>
      </c>
    </row>
    <row r="23" spans="1:3" s="101" customFormat="1" ht="12" customHeight="1" x14ac:dyDescent="0.2">
      <c r="A23" s="422" t="s">
        <v>79</v>
      </c>
      <c r="B23" s="403" t="s">
        <v>229</v>
      </c>
      <c r="C23" s="282"/>
    </row>
    <row r="24" spans="1:3" s="100" customFormat="1" ht="12" customHeight="1" x14ac:dyDescent="0.2">
      <c r="A24" s="423" t="s">
        <v>80</v>
      </c>
      <c r="B24" s="404" t="s">
        <v>230</v>
      </c>
      <c r="C24" s="281"/>
    </row>
    <row r="25" spans="1:3" s="101" customFormat="1" ht="12" customHeight="1" x14ac:dyDescent="0.2">
      <c r="A25" s="423" t="s">
        <v>81</v>
      </c>
      <c r="B25" s="404" t="s">
        <v>394</v>
      </c>
      <c r="C25" s="281"/>
    </row>
    <row r="26" spans="1:3" s="101" customFormat="1" ht="12" customHeight="1" x14ac:dyDescent="0.2">
      <c r="A26" s="423" t="s">
        <v>82</v>
      </c>
      <c r="B26" s="404" t="s">
        <v>395</v>
      </c>
      <c r="C26" s="281"/>
    </row>
    <row r="27" spans="1:3" s="101" customFormat="1" ht="12" customHeight="1" x14ac:dyDescent="0.2">
      <c r="A27" s="423" t="s">
        <v>151</v>
      </c>
      <c r="B27" s="404" t="s">
        <v>231</v>
      </c>
      <c r="C27" s="281"/>
    </row>
    <row r="28" spans="1:3" s="101" customFormat="1" ht="12" customHeight="1" thickBot="1" x14ac:dyDescent="0.25">
      <c r="A28" s="424" t="s">
        <v>152</v>
      </c>
      <c r="B28" s="405" t="s">
        <v>232</v>
      </c>
      <c r="C28" s="283"/>
    </row>
    <row r="29" spans="1:3" s="101" customFormat="1" ht="12" customHeight="1" thickBot="1" x14ac:dyDescent="0.25">
      <c r="A29" s="37" t="s">
        <v>153</v>
      </c>
      <c r="B29" s="21" t="s">
        <v>532</v>
      </c>
      <c r="C29" s="285">
        <f>SUM(C30:C36)</f>
        <v>124700</v>
      </c>
    </row>
    <row r="30" spans="1:3" s="101" customFormat="1" ht="12" customHeight="1" x14ac:dyDescent="0.2">
      <c r="A30" s="422" t="s">
        <v>234</v>
      </c>
      <c r="B30" s="403" t="s">
        <v>538</v>
      </c>
      <c r="C30" s="282">
        <v>32500</v>
      </c>
    </row>
    <row r="31" spans="1:3" s="101" customFormat="1" ht="12" customHeight="1" x14ac:dyDescent="0.2">
      <c r="A31" s="423" t="s">
        <v>235</v>
      </c>
      <c r="B31" s="404" t="s">
        <v>527</v>
      </c>
      <c r="C31" s="281"/>
    </row>
    <row r="32" spans="1:3" s="101" customFormat="1" ht="12" customHeight="1" x14ac:dyDescent="0.2">
      <c r="A32" s="423" t="s">
        <v>236</v>
      </c>
      <c r="B32" s="404" t="s">
        <v>528</v>
      </c>
      <c r="C32" s="281">
        <v>85000</v>
      </c>
    </row>
    <row r="33" spans="1:3" s="101" customFormat="1" ht="12" customHeight="1" x14ac:dyDescent="0.2">
      <c r="A33" s="423" t="s">
        <v>237</v>
      </c>
      <c r="B33" s="404" t="s">
        <v>529</v>
      </c>
      <c r="C33" s="281">
        <v>200</v>
      </c>
    </row>
    <row r="34" spans="1:3" s="101" customFormat="1" ht="12" customHeight="1" x14ac:dyDescent="0.2">
      <c r="A34" s="423" t="s">
        <v>523</v>
      </c>
      <c r="B34" s="404" t="s">
        <v>238</v>
      </c>
      <c r="C34" s="281">
        <v>7000</v>
      </c>
    </row>
    <row r="35" spans="1:3" s="101" customFormat="1" ht="12" customHeight="1" x14ac:dyDescent="0.2">
      <c r="A35" s="423" t="s">
        <v>524</v>
      </c>
      <c r="B35" s="404" t="s">
        <v>239</v>
      </c>
      <c r="C35" s="281"/>
    </row>
    <row r="36" spans="1:3" s="101" customFormat="1" ht="12" customHeight="1" thickBot="1" x14ac:dyDescent="0.25">
      <c r="A36" s="424" t="s">
        <v>525</v>
      </c>
      <c r="B36" s="511" t="s">
        <v>240</v>
      </c>
      <c r="C36" s="283"/>
    </row>
    <row r="37" spans="1:3" s="101" customFormat="1" ht="12" customHeight="1" thickBot="1" x14ac:dyDescent="0.25">
      <c r="A37" s="37" t="s">
        <v>16</v>
      </c>
      <c r="B37" s="21" t="s">
        <v>404</v>
      </c>
      <c r="C37" s="279">
        <f>SUM(C38:C48)</f>
        <v>23117</v>
      </c>
    </row>
    <row r="38" spans="1:3" s="101" customFormat="1" ht="12" customHeight="1" x14ac:dyDescent="0.2">
      <c r="A38" s="422" t="s">
        <v>83</v>
      </c>
      <c r="B38" s="403" t="s">
        <v>243</v>
      </c>
      <c r="C38" s="282"/>
    </row>
    <row r="39" spans="1:3" s="101" customFormat="1" ht="12" customHeight="1" x14ac:dyDescent="0.2">
      <c r="A39" s="423" t="s">
        <v>84</v>
      </c>
      <c r="B39" s="404" t="s">
        <v>244</v>
      </c>
      <c r="C39" s="281">
        <v>1570</v>
      </c>
    </row>
    <row r="40" spans="1:3" s="101" customFormat="1" ht="12" customHeight="1" x14ac:dyDescent="0.2">
      <c r="A40" s="423" t="s">
        <v>85</v>
      </c>
      <c r="B40" s="404" t="s">
        <v>245</v>
      </c>
      <c r="C40" s="281">
        <v>800</v>
      </c>
    </row>
    <row r="41" spans="1:3" s="101" customFormat="1" ht="12" customHeight="1" x14ac:dyDescent="0.2">
      <c r="A41" s="423" t="s">
        <v>155</v>
      </c>
      <c r="B41" s="404" t="s">
        <v>246</v>
      </c>
      <c r="C41" s="281"/>
    </row>
    <row r="42" spans="1:3" s="101" customFormat="1" ht="12" customHeight="1" x14ac:dyDescent="0.2">
      <c r="A42" s="423" t="s">
        <v>156</v>
      </c>
      <c r="B42" s="404" t="s">
        <v>247</v>
      </c>
      <c r="C42" s="281">
        <v>15896</v>
      </c>
    </row>
    <row r="43" spans="1:3" s="101" customFormat="1" ht="12" customHeight="1" x14ac:dyDescent="0.2">
      <c r="A43" s="423" t="s">
        <v>157</v>
      </c>
      <c r="B43" s="404" t="s">
        <v>248</v>
      </c>
      <c r="C43" s="281">
        <v>4851</v>
      </c>
    </row>
    <row r="44" spans="1:3" s="101" customFormat="1" ht="12" customHeight="1" x14ac:dyDescent="0.2">
      <c r="A44" s="423" t="s">
        <v>158</v>
      </c>
      <c r="B44" s="404" t="s">
        <v>249</v>
      </c>
      <c r="C44" s="281"/>
    </row>
    <row r="45" spans="1:3" s="101" customFormat="1" ht="12" customHeight="1" x14ac:dyDescent="0.2">
      <c r="A45" s="423" t="s">
        <v>159</v>
      </c>
      <c r="B45" s="404" t="s">
        <v>531</v>
      </c>
      <c r="C45" s="281"/>
    </row>
    <row r="46" spans="1:3" s="101" customFormat="1" ht="12" customHeight="1" x14ac:dyDescent="0.2">
      <c r="A46" s="423" t="s">
        <v>241</v>
      </c>
      <c r="B46" s="404" t="s">
        <v>251</v>
      </c>
      <c r="C46" s="284"/>
    </row>
    <row r="47" spans="1:3" s="101" customFormat="1" ht="12" customHeight="1" x14ac:dyDescent="0.2">
      <c r="A47" s="424" t="s">
        <v>242</v>
      </c>
      <c r="B47" s="405" t="s">
        <v>406</v>
      </c>
      <c r="C47" s="390"/>
    </row>
    <row r="48" spans="1:3" s="101" customFormat="1" ht="12" customHeight="1" thickBot="1" x14ac:dyDescent="0.25">
      <c r="A48" s="424" t="s">
        <v>405</v>
      </c>
      <c r="B48" s="405" t="s">
        <v>252</v>
      </c>
      <c r="C48" s="390"/>
    </row>
    <row r="49" spans="1:3" s="101" customFormat="1" ht="12" customHeight="1" thickBot="1" x14ac:dyDescent="0.25">
      <c r="A49" s="37" t="s">
        <v>17</v>
      </c>
      <c r="B49" s="21" t="s">
        <v>253</v>
      </c>
      <c r="C49" s="279">
        <f>SUM(C50:C54)</f>
        <v>15000</v>
      </c>
    </row>
    <row r="50" spans="1:3" s="101" customFormat="1" ht="12" customHeight="1" x14ac:dyDescent="0.2">
      <c r="A50" s="422" t="s">
        <v>86</v>
      </c>
      <c r="B50" s="403" t="s">
        <v>257</v>
      </c>
      <c r="C50" s="448"/>
    </row>
    <row r="51" spans="1:3" s="101" customFormat="1" ht="12" customHeight="1" x14ac:dyDescent="0.2">
      <c r="A51" s="423" t="s">
        <v>87</v>
      </c>
      <c r="B51" s="404" t="s">
        <v>258</v>
      </c>
      <c r="C51" s="284">
        <v>15000</v>
      </c>
    </row>
    <row r="52" spans="1:3" s="101" customFormat="1" ht="12" customHeight="1" x14ac:dyDescent="0.2">
      <c r="A52" s="423" t="s">
        <v>254</v>
      </c>
      <c r="B52" s="404" t="s">
        <v>259</v>
      </c>
      <c r="C52" s="284"/>
    </row>
    <row r="53" spans="1:3" s="101" customFormat="1" ht="12" customHeight="1" x14ac:dyDescent="0.2">
      <c r="A53" s="423" t="s">
        <v>255</v>
      </c>
      <c r="B53" s="404" t="s">
        <v>260</v>
      </c>
      <c r="C53" s="284"/>
    </row>
    <row r="54" spans="1:3" s="101" customFormat="1" ht="12" customHeight="1" thickBot="1" x14ac:dyDescent="0.25">
      <c r="A54" s="424" t="s">
        <v>256</v>
      </c>
      <c r="B54" s="405" t="s">
        <v>261</v>
      </c>
      <c r="C54" s="390"/>
    </row>
    <row r="55" spans="1:3" s="101" customFormat="1" ht="12" customHeight="1" thickBot="1" x14ac:dyDescent="0.25">
      <c r="A55" s="37" t="s">
        <v>160</v>
      </c>
      <c r="B55" s="21" t="s">
        <v>262</v>
      </c>
      <c r="C55" s="279">
        <f>SUM(C56:C58)</f>
        <v>0</v>
      </c>
    </row>
    <row r="56" spans="1:3" s="101" customFormat="1" ht="12" customHeight="1" x14ac:dyDescent="0.2">
      <c r="A56" s="422" t="s">
        <v>88</v>
      </c>
      <c r="B56" s="403" t="s">
        <v>263</v>
      </c>
      <c r="C56" s="282"/>
    </row>
    <row r="57" spans="1:3" s="101" customFormat="1" ht="12" customHeight="1" x14ac:dyDescent="0.2">
      <c r="A57" s="423" t="s">
        <v>89</v>
      </c>
      <c r="B57" s="404" t="s">
        <v>396</v>
      </c>
      <c r="C57" s="281"/>
    </row>
    <row r="58" spans="1:3" s="101" customFormat="1" ht="12" customHeight="1" x14ac:dyDescent="0.2">
      <c r="A58" s="423" t="s">
        <v>266</v>
      </c>
      <c r="B58" s="404" t="s">
        <v>264</v>
      </c>
      <c r="C58" s="281"/>
    </row>
    <row r="59" spans="1:3" s="101" customFormat="1" ht="12" customHeight="1" thickBot="1" x14ac:dyDescent="0.25">
      <c r="A59" s="424" t="s">
        <v>267</v>
      </c>
      <c r="B59" s="405" t="s">
        <v>265</v>
      </c>
      <c r="C59" s="283"/>
    </row>
    <row r="60" spans="1:3" s="101" customFormat="1" ht="12" customHeight="1" thickBot="1" x14ac:dyDescent="0.25">
      <c r="A60" s="37" t="s">
        <v>19</v>
      </c>
      <c r="B60" s="274" t="s">
        <v>268</v>
      </c>
      <c r="C60" s="279">
        <f>SUM(C61:C63)</f>
        <v>0</v>
      </c>
    </row>
    <row r="61" spans="1:3" s="101" customFormat="1" ht="12" customHeight="1" x14ac:dyDescent="0.2">
      <c r="A61" s="422" t="s">
        <v>161</v>
      </c>
      <c r="B61" s="403" t="s">
        <v>270</v>
      </c>
      <c r="C61" s="284"/>
    </row>
    <row r="62" spans="1:3" s="101" customFormat="1" ht="12" customHeight="1" x14ac:dyDescent="0.2">
      <c r="A62" s="423" t="s">
        <v>162</v>
      </c>
      <c r="B62" s="404" t="s">
        <v>397</v>
      </c>
      <c r="C62" s="284"/>
    </row>
    <row r="63" spans="1:3" s="101" customFormat="1" ht="12" customHeight="1" x14ac:dyDescent="0.2">
      <c r="A63" s="423" t="s">
        <v>194</v>
      </c>
      <c r="B63" s="404" t="s">
        <v>271</v>
      </c>
      <c r="C63" s="284"/>
    </row>
    <row r="64" spans="1:3" s="101" customFormat="1" ht="12" customHeight="1" thickBot="1" x14ac:dyDescent="0.25">
      <c r="A64" s="424" t="s">
        <v>269</v>
      </c>
      <c r="B64" s="405" t="s">
        <v>272</v>
      </c>
      <c r="C64" s="284"/>
    </row>
    <row r="65" spans="1:3" s="101" customFormat="1" ht="12" customHeight="1" thickBot="1" x14ac:dyDescent="0.25">
      <c r="A65" s="37" t="s">
        <v>20</v>
      </c>
      <c r="B65" s="21" t="s">
        <v>273</v>
      </c>
      <c r="C65" s="285">
        <f>+C8+C15+C22+C29+C37+C49+C55+C60</f>
        <v>255794</v>
      </c>
    </row>
    <row r="66" spans="1:3" s="101" customFormat="1" ht="12" customHeight="1" thickBot="1" x14ac:dyDescent="0.2">
      <c r="A66" s="425" t="s">
        <v>364</v>
      </c>
      <c r="B66" s="274" t="s">
        <v>275</v>
      </c>
      <c r="C66" s="279">
        <f>SUM(C67:C69)</f>
        <v>0</v>
      </c>
    </row>
    <row r="67" spans="1:3" s="101" customFormat="1" ht="12" customHeight="1" x14ac:dyDescent="0.2">
      <c r="A67" s="422" t="s">
        <v>306</v>
      </c>
      <c r="B67" s="403" t="s">
        <v>276</v>
      </c>
      <c r="C67" s="284"/>
    </row>
    <row r="68" spans="1:3" s="101" customFormat="1" ht="12" customHeight="1" x14ac:dyDescent="0.2">
      <c r="A68" s="423" t="s">
        <v>315</v>
      </c>
      <c r="B68" s="404" t="s">
        <v>277</v>
      </c>
      <c r="C68" s="284"/>
    </row>
    <row r="69" spans="1:3" s="101" customFormat="1" ht="12" customHeight="1" thickBot="1" x14ac:dyDescent="0.25">
      <c r="A69" s="424" t="s">
        <v>316</v>
      </c>
      <c r="B69" s="406" t="s">
        <v>278</v>
      </c>
      <c r="C69" s="284"/>
    </row>
    <row r="70" spans="1:3" s="101" customFormat="1" ht="12" customHeight="1" thickBot="1" x14ac:dyDescent="0.2">
      <c r="A70" s="425" t="s">
        <v>279</v>
      </c>
      <c r="B70" s="274" t="s">
        <v>280</v>
      </c>
      <c r="C70" s="279">
        <f>SUM(C71:C74)</f>
        <v>49676</v>
      </c>
    </row>
    <row r="71" spans="1:3" s="101" customFormat="1" ht="12" customHeight="1" x14ac:dyDescent="0.2">
      <c r="A71" s="422" t="s">
        <v>138</v>
      </c>
      <c r="B71" s="403" t="s">
        <v>281</v>
      </c>
      <c r="C71" s="284">
        <v>49676</v>
      </c>
    </row>
    <row r="72" spans="1:3" s="101" customFormat="1" ht="12" customHeight="1" x14ac:dyDescent="0.2">
      <c r="A72" s="423" t="s">
        <v>139</v>
      </c>
      <c r="B72" s="404" t="s">
        <v>282</v>
      </c>
      <c r="C72" s="284"/>
    </row>
    <row r="73" spans="1:3" s="101" customFormat="1" ht="12" customHeight="1" x14ac:dyDescent="0.2">
      <c r="A73" s="423" t="s">
        <v>307</v>
      </c>
      <c r="B73" s="404" t="s">
        <v>283</v>
      </c>
      <c r="C73" s="284"/>
    </row>
    <row r="74" spans="1:3" s="101" customFormat="1" ht="12" customHeight="1" thickBot="1" x14ac:dyDescent="0.25">
      <c r="A74" s="424" t="s">
        <v>308</v>
      </c>
      <c r="B74" s="405" t="s">
        <v>284</v>
      </c>
      <c r="C74" s="284"/>
    </row>
    <row r="75" spans="1:3" s="101" customFormat="1" ht="12" customHeight="1" thickBot="1" x14ac:dyDescent="0.2">
      <c r="A75" s="425" t="s">
        <v>285</v>
      </c>
      <c r="B75" s="274" t="s">
        <v>286</v>
      </c>
      <c r="C75" s="279">
        <f>SUM(C76:C77)</f>
        <v>6804</v>
      </c>
    </row>
    <row r="76" spans="1:3" s="101" customFormat="1" ht="12" customHeight="1" x14ac:dyDescent="0.2">
      <c r="A76" s="422" t="s">
        <v>309</v>
      </c>
      <c r="B76" s="403" t="s">
        <v>287</v>
      </c>
      <c r="C76" s="284">
        <v>6804</v>
      </c>
    </row>
    <row r="77" spans="1:3" s="101" customFormat="1" ht="12" customHeight="1" thickBot="1" x14ac:dyDescent="0.25">
      <c r="A77" s="424" t="s">
        <v>310</v>
      </c>
      <c r="B77" s="405" t="s">
        <v>288</v>
      </c>
      <c r="C77" s="284"/>
    </row>
    <row r="78" spans="1:3" s="100" customFormat="1" ht="12" customHeight="1" thickBot="1" x14ac:dyDescent="0.2">
      <c r="A78" s="425" t="s">
        <v>289</v>
      </c>
      <c r="B78" s="274" t="s">
        <v>290</v>
      </c>
      <c r="C78" s="279">
        <f>SUM(C79:C81)</f>
        <v>0</v>
      </c>
    </row>
    <row r="79" spans="1:3" s="101" customFormat="1" ht="12" customHeight="1" x14ac:dyDescent="0.2">
      <c r="A79" s="422" t="s">
        <v>311</v>
      </c>
      <c r="B79" s="403" t="s">
        <v>291</v>
      </c>
      <c r="C79" s="284"/>
    </row>
    <row r="80" spans="1:3" s="101" customFormat="1" ht="12" customHeight="1" x14ac:dyDescent="0.2">
      <c r="A80" s="423" t="s">
        <v>312</v>
      </c>
      <c r="B80" s="404" t="s">
        <v>292</v>
      </c>
      <c r="C80" s="284"/>
    </row>
    <row r="81" spans="1:3" s="101" customFormat="1" ht="12" customHeight="1" thickBot="1" x14ac:dyDescent="0.25">
      <c r="A81" s="424" t="s">
        <v>313</v>
      </c>
      <c r="B81" s="405" t="s">
        <v>293</v>
      </c>
      <c r="C81" s="284"/>
    </row>
    <row r="82" spans="1:3" s="101" customFormat="1" ht="12" customHeight="1" thickBot="1" x14ac:dyDescent="0.2">
      <c r="A82" s="425" t="s">
        <v>294</v>
      </c>
      <c r="B82" s="274" t="s">
        <v>314</v>
      </c>
      <c r="C82" s="279">
        <f>SUM(C83:C86)</f>
        <v>0</v>
      </c>
    </row>
    <row r="83" spans="1:3" s="101" customFormat="1" ht="12" customHeight="1" x14ac:dyDescent="0.2">
      <c r="A83" s="426" t="s">
        <v>295</v>
      </c>
      <c r="B83" s="403" t="s">
        <v>296</v>
      </c>
      <c r="C83" s="284"/>
    </row>
    <row r="84" spans="1:3" s="101" customFormat="1" ht="12" customHeight="1" x14ac:dyDescent="0.2">
      <c r="A84" s="427" t="s">
        <v>297</v>
      </c>
      <c r="B84" s="404" t="s">
        <v>298</v>
      </c>
      <c r="C84" s="284"/>
    </row>
    <row r="85" spans="1:3" s="101" customFormat="1" ht="12" customHeight="1" x14ac:dyDescent="0.2">
      <c r="A85" s="427" t="s">
        <v>299</v>
      </c>
      <c r="B85" s="404" t="s">
        <v>300</v>
      </c>
      <c r="C85" s="284"/>
    </row>
    <row r="86" spans="1:3" s="100" customFormat="1" ht="12" customHeight="1" thickBot="1" x14ac:dyDescent="0.25">
      <c r="A86" s="428" t="s">
        <v>301</v>
      </c>
      <c r="B86" s="405" t="s">
        <v>302</v>
      </c>
      <c r="C86" s="284"/>
    </row>
    <row r="87" spans="1:3" s="100" customFormat="1" ht="12" customHeight="1" thickBot="1" x14ac:dyDescent="0.2">
      <c r="A87" s="425" t="s">
        <v>303</v>
      </c>
      <c r="B87" s="274" t="s">
        <v>445</v>
      </c>
      <c r="C87" s="449"/>
    </row>
    <row r="88" spans="1:3" s="100" customFormat="1" ht="12" customHeight="1" thickBot="1" x14ac:dyDescent="0.2">
      <c r="A88" s="425" t="s">
        <v>477</v>
      </c>
      <c r="B88" s="274" t="s">
        <v>304</v>
      </c>
      <c r="C88" s="449"/>
    </row>
    <row r="89" spans="1:3" s="100" customFormat="1" ht="12" customHeight="1" thickBot="1" x14ac:dyDescent="0.2">
      <c r="A89" s="425" t="s">
        <v>478</v>
      </c>
      <c r="B89" s="410" t="s">
        <v>448</v>
      </c>
      <c r="C89" s="285">
        <f>+C66+C70+C75+C78+C82+C88+C87</f>
        <v>56480</v>
      </c>
    </row>
    <row r="90" spans="1:3" s="100" customFormat="1" ht="12" customHeight="1" thickBot="1" x14ac:dyDescent="0.2">
      <c r="A90" s="429" t="s">
        <v>479</v>
      </c>
      <c r="B90" s="411" t="s">
        <v>480</v>
      </c>
      <c r="C90" s="285">
        <f>+C65+C89</f>
        <v>312274</v>
      </c>
    </row>
    <row r="91" spans="1:3" s="101" customFormat="1" ht="15" customHeight="1" thickBot="1" x14ac:dyDescent="0.25">
      <c r="A91" s="233"/>
      <c r="B91" s="234"/>
      <c r="C91" s="349"/>
    </row>
    <row r="92" spans="1:3" s="70" customFormat="1" ht="16.5" customHeight="1" thickBot="1" x14ac:dyDescent="0.25">
      <c r="A92" s="237"/>
      <c r="B92" s="238" t="s">
        <v>51</v>
      </c>
      <c r="C92" s="351"/>
    </row>
    <row r="93" spans="1:3" s="102" customFormat="1" ht="12" customHeight="1" thickBot="1" x14ac:dyDescent="0.25">
      <c r="A93" s="395" t="s">
        <v>12</v>
      </c>
      <c r="B93" s="31" t="s">
        <v>484</v>
      </c>
      <c r="C93" s="278">
        <f>+C94+C95+C96+C97+C98+C111</f>
        <v>176391</v>
      </c>
    </row>
    <row r="94" spans="1:3" ht="12" customHeight="1" x14ac:dyDescent="0.2">
      <c r="A94" s="430" t="s">
        <v>90</v>
      </c>
      <c r="B94" s="10" t="s">
        <v>43</v>
      </c>
      <c r="C94" s="280">
        <v>36656</v>
      </c>
    </row>
    <row r="95" spans="1:3" ht="12" customHeight="1" x14ac:dyDescent="0.2">
      <c r="A95" s="423" t="s">
        <v>91</v>
      </c>
      <c r="B95" s="8" t="s">
        <v>163</v>
      </c>
      <c r="C95" s="281">
        <v>7878</v>
      </c>
    </row>
    <row r="96" spans="1:3" ht="12" customHeight="1" x14ac:dyDescent="0.2">
      <c r="A96" s="423" t="s">
        <v>92</v>
      </c>
      <c r="B96" s="8" t="s">
        <v>128</v>
      </c>
      <c r="C96" s="283">
        <v>65746</v>
      </c>
    </row>
    <row r="97" spans="1:3" ht="12" customHeight="1" x14ac:dyDescent="0.2">
      <c r="A97" s="423" t="s">
        <v>93</v>
      </c>
      <c r="B97" s="11" t="s">
        <v>164</v>
      </c>
      <c r="C97" s="283">
        <v>26149</v>
      </c>
    </row>
    <row r="98" spans="1:3" ht="12" customHeight="1" x14ac:dyDescent="0.2">
      <c r="A98" s="423" t="s">
        <v>104</v>
      </c>
      <c r="B98" s="19" t="s">
        <v>165</v>
      </c>
      <c r="C98" s="283">
        <v>34962</v>
      </c>
    </row>
    <row r="99" spans="1:3" ht="12" customHeight="1" x14ac:dyDescent="0.2">
      <c r="A99" s="423" t="s">
        <v>94</v>
      </c>
      <c r="B99" s="8" t="s">
        <v>481</v>
      </c>
      <c r="C99" s="283"/>
    </row>
    <row r="100" spans="1:3" ht="12" customHeight="1" x14ac:dyDescent="0.2">
      <c r="A100" s="423" t="s">
        <v>95</v>
      </c>
      <c r="B100" s="148" t="s">
        <v>411</v>
      </c>
      <c r="C100" s="283"/>
    </row>
    <row r="101" spans="1:3" ht="12" customHeight="1" x14ac:dyDescent="0.2">
      <c r="A101" s="423" t="s">
        <v>105</v>
      </c>
      <c r="B101" s="148" t="s">
        <v>410</v>
      </c>
      <c r="C101" s="283"/>
    </row>
    <row r="102" spans="1:3" ht="12" customHeight="1" x14ac:dyDescent="0.2">
      <c r="A102" s="423" t="s">
        <v>106</v>
      </c>
      <c r="B102" s="148" t="s">
        <v>320</v>
      </c>
      <c r="C102" s="283"/>
    </row>
    <row r="103" spans="1:3" ht="12" customHeight="1" x14ac:dyDescent="0.2">
      <c r="A103" s="423" t="s">
        <v>107</v>
      </c>
      <c r="B103" s="149" t="s">
        <v>321</v>
      </c>
      <c r="C103" s="283"/>
    </row>
    <row r="104" spans="1:3" ht="12" customHeight="1" x14ac:dyDescent="0.2">
      <c r="A104" s="423" t="s">
        <v>108</v>
      </c>
      <c r="B104" s="149" t="s">
        <v>322</v>
      </c>
      <c r="C104" s="283"/>
    </row>
    <row r="105" spans="1:3" ht="12" customHeight="1" x14ac:dyDescent="0.2">
      <c r="A105" s="423" t="s">
        <v>110</v>
      </c>
      <c r="B105" s="148" t="s">
        <v>323</v>
      </c>
      <c r="C105" s="283">
        <v>1582</v>
      </c>
    </row>
    <row r="106" spans="1:3" ht="12" customHeight="1" x14ac:dyDescent="0.2">
      <c r="A106" s="423" t="s">
        <v>166</v>
      </c>
      <c r="B106" s="148" t="s">
        <v>324</v>
      </c>
      <c r="C106" s="283"/>
    </row>
    <row r="107" spans="1:3" ht="12" customHeight="1" x14ac:dyDescent="0.2">
      <c r="A107" s="423" t="s">
        <v>318</v>
      </c>
      <c r="B107" s="149" t="s">
        <v>325</v>
      </c>
      <c r="C107" s="283"/>
    </row>
    <row r="108" spans="1:3" ht="12" customHeight="1" x14ac:dyDescent="0.2">
      <c r="A108" s="431" t="s">
        <v>319</v>
      </c>
      <c r="B108" s="150" t="s">
        <v>326</v>
      </c>
      <c r="C108" s="283"/>
    </row>
    <row r="109" spans="1:3" ht="12" customHeight="1" x14ac:dyDescent="0.2">
      <c r="A109" s="423" t="s">
        <v>408</v>
      </c>
      <c r="B109" s="150" t="s">
        <v>327</v>
      </c>
      <c r="C109" s="283"/>
    </row>
    <row r="110" spans="1:3" ht="12" customHeight="1" x14ac:dyDescent="0.2">
      <c r="A110" s="423" t="s">
        <v>409</v>
      </c>
      <c r="B110" s="149" t="s">
        <v>328</v>
      </c>
      <c r="C110" s="281">
        <v>33380</v>
      </c>
    </row>
    <row r="111" spans="1:3" ht="12" customHeight="1" x14ac:dyDescent="0.2">
      <c r="A111" s="423" t="s">
        <v>413</v>
      </c>
      <c r="B111" s="11" t="s">
        <v>44</v>
      </c>
      <c r="C111" s="281">
        <v>5000</v>
      </c>
    </row>
    <row r="112" spans="1:3" ht="12" customHeight="1" x14ac:dyDescent="0.2">
      <c r="A112" s="424" t="s">
        <v>414</v>
      </c>
      <c r="B112" s="8" t="s">
        <v>482</v>
      </c>
      <c r="C112" s="283">
        <v>5000</v>
      </c>
    </row>
    <row r="113" spans="1:3" ht="12" customHeight="1" thickBot="1" x14ac:dyDescent="0.25">
      <c r="A113" s="432" t="s">
        <v>415</v>
      </c>
      <c r="B113" s="151" t="s">
        <v>483</v>
      </c>
      <c r="C113" s="287"/>
    </row>
    <row r="114" spans="1:3" ht="12" customHeight="1" thickBot="1" x14ac:dyDescent="0.25">
      <c r="A114" s="37" t="s">
        <v>13</v>
      </c>
      <c r="B114" s="30" t="s">
        <v>329</v>
      </c>
      <c r="C114" s="279">
        <f>+C115+C117+C119</f>
        <v>16824</v>
      </c>
    </row>
    <row r="115" spans="1:3" ht="12" customHeight="1" x14ac:dyDescent="0.2">
      <c r="A115" s="422" t="s">
        <v>96</v>
      </c>
      <c r="B115" s="8" t="s">
        <v>192</v>
      </c>
      <c r="C115" s="282">
        <v>5478</v>
      </c>
    </row>
    <row r="116" spans="1:3" ht="12" customHeight="1" x14ac:dyDescent="0.2">
      <c r="A116" s="422" t="s">
        <v>97</v>
      </c>
      <c r="B116" s="12" t="s">
        <v>333</v>
      </c>
      <c r="C116" s="282"/>
    </row>
    <row r="117" spans="1:3" ht="12" customHeight="1" x14ac:dyDescent="0.2">
      <c r="A117" s="422" t="s">
        <v>98</v>
      </c>
      <c r="B117" s="12" t="s">
        <v>167</v>
      </c>
      <c r="C117" s="281">
        <v>5446</v>
      </c>
    </row>
    <row r="118" spans="1:3" ht="12" customHeight="1" x14ac:dyDescent="0.2">
      <c r="A118" s="422" t="s">
        <v>99</v>
      </c>
      <c r="B118" s="12" t="s">
        <v>334</v>
      </c>
      <c r="C118" s="247"/>
    </row>
    <row r="119" spans="1:3" ht="12" customHeight="1" x14ac:dyDescent="0.2">
      <c r="A119" s="422" t="s">
        <v>100</v>
      </c>
      <c r="B119" s="276" t="s">
        <v>195</v>
      </c>
      <c r="C119" s="247">
        <v>5900</v>
      </c>
    </row>
    <row r="120" spans="1:3" ht="12" customHeight="1" x14ac:dyDescent="0.2">
      <c r="A120" s="422" t="s">
        <v>109</v>
      </c>
      <c r="B120" s="275" t="s">
        <v>398</v>
      </c>
      <c r="C120" s="247"/>
    </row>
    <row r="121" spans="1:3" ht="12" customHeight="1" x14ac:dyDescent="0.2">
      <c r="A121" s="422" t="s">
        <v>111</v>
      </c>
      <c r="B121" s="399" t="s">
        <v>339</v>
      </c>
      <c r="C121" s="247"/>
    </row>
    <row r="122" spans="1:3" ht="12" customHeight="1" x14ac:dyDescent="0.2">
      <c r="A122" s="422" t="s">
        <v>168</v>
      </c>
      <c r="B122" s="149" t="s">
        <v>322</v>
      </c>
      <c r="C122" s="247"/>
    </row>
    <row r="123" spans="1:3" ht="12" customHeight="1" x14ac:dyDescent="0.2">
      <c r="A123" s="422" t="s">
        <v>169</v>
      </c>
      <c r="B123" s="149" t="s">
        <v>338</v>
      </c>
      <c r="C123" s="247"/>
    </row>
    <row r="124" spans="1:3" ht="12" customHeight="1" x14ac:dyDescent="0.2">
      <c r="A124" s="422" t="s">
        <v>170</v>
      </c>
      <c r="B124" s="149" t="s">
        <v>337</v>
      </c>
      <c r="C124" s="247"/>
    </row>
    <row r="125" spans="1:3" ht="12" customHeight="1" x14ac:dyDescent="0.2">
      <c r="A125" s="422" t="s">
        <v>330</v>
      </c>
      <c r="B125" s="149" t="s">
        <v>325</v>
      </c>
      <c r="C125" s="247"/>
    </row>
    <row r="126" spans="1:3" ht="12" customHeight="1" x14ac:dyDescent="0.2">
      <c r="A126" s="422" t="s">
        <v>331</v>
      </c>
      <c r="B126" s="149" t="s">
        <v>336</v>
      </c>
      <c r="C126" s="247"/>
    </row>
    <row r="127" spans="1:3" ht="12" customHeight="1" thickBot="1" x14ac:dyDescent="0.25">
      <c r="A127" s="431" t="s">
        <v>332</v>
      </c>
      <c r="B127" s="149" t="s">
        <v>335</v>
      </c>
      <c r="C127" s="249">
        <v>5900</v>
      </c>
    </row>
    <row r="128" spans="1:3" ht="12" customHeight="1" thickBot="1" x14ac:dyDescent="0.25">
      <c r="A128" s="37" t="s">
        <v>14</v>
      </c>
      <c r="B128" s="133" t="s">
        <v>418</v>
      </c>
      <c r="C128" s="279">
        <f>+C93+C114</f>
        <v>193215</v>
      </c>
    </row>
    <row r="129" spans="1:11" ht="12" customHeight="1" thickBot="1" x14ac:dyDescent="0.25">
      <c r="A129" s="37" t="s">
        <v>15</v>
      </c>
      <c r="B129" s="133" t="s">
        <v>419</v>
      </c>
      <c r="C129" s="279">
        <f>+C130+C131+C132</f>
        <v>0</v>
      </c>
    </row>
    <row r="130" spans="1:11" s="102" customFormat="1" ht="12" customHeight="1" x14ac:dyDescent="0.2">
      <c r="A130" s="422" t="s">
        <v>234</v>
      </c>
      <c r="B130" s="9" t="s">
        <v>487</v>
      </c>
      <c r="C130" s="247"/>
    </row>
    <row r="131" spans="1:11" ht="12" customHeight="1" x14ac:dyDescent="0.2">
      <c r="A131" s="422" t="s">
        <v>235</v>
      </c>
      <c r="B131" s="9" t="s">
        <v>427</v>
      </c>
      <c r="C131" s="247"/>
    </row>
    <row r="132" spans="1:11" ht="12" customHeight="1" thickBot="1" x14ac:dyDescent="0.25">
      <c r="A132" s="431" t="s">
        <v>236</v>
      </c>
      <c r="B132" s="7" t="s">
        <v>486</v>
      </c>
      <c r="C132" s="247"/>
    </row>
    <row r="133" spans="1:11" ht="12" customHeight="1" thickBot="1" x14ac:dyDescent="0.25">
      <c r="A133" s="37" t="s">
        <v>16</v>
      </c>
      <c r="B133" s="133" t="s">
        <v>420</v>
      </c>
      <c r="C133" s="279">
        <f>+C134+C135+C136+C137+C138+C139</f>
        <v>0</v>
      </c>
    </row>
    <row r="134" spans="1:11" ht="12" customHeight="1" x14ac:dyDescent="0.2">
      <c r="A134" s="422" t="s">
        <v>83</v>
      </c>
      <c r="B134" s="9" t="s">
        <v>429</v>
      </c>
      <c r="C134" s="247"/>
    </row>
    <row r="135" spans="1:11" ht="12" customHeight="1" x14ac:dyDescent="0.2">
      <c r="A135" s="422" t="s">
        <v>84</v>
      </c>
      <c r="B135" s="9" t="s">
        <v>421</v>
      </c>
      <c r="C135" s="247"/>
    </row>
    <row r="136" spans="1:11" ht="12" customHeight="1" x14ac:dyDescent="0.2">
      <c r="A136" s="422" t="s">
        <v>85</v>
      </c>
      <c r="B136" s="9" t="s">
        <v>422</v>
      </c>
      <c r="C136" s="247"/>
    </row>
    <row r="137" spans="1:11" ht="12" customHeight="1" x14ac:dyDescent="0.2">
      <c r="A137" s="422" t="s">
        <v>155</v>
      </c>
      <c r="B137" s="9" t="s">
        <v>485</v>
      </c>
      <c r="C137" s="247"/>
    </row>
    <row r="138" spans="1:11" ht="12" customHeight="1" x14ac:dyDescent="0.2">
      <c r="A138" s="422" t="s">
        <v>156</v>
      </c>
      <c r="B138" s="9" t="s">
        <v>424</v>
      </c>
      <c r="C138" s="247"/>
    </row>
    <row r="139" spans="1:11" s="102" customFormat="1" ht="12" customHeight="1" thickBot="1" x14ac:dyDescent="0.25">
      <c r="A139" s="431" t="s">
        <v>157</v>
      </c>
      <c r="B139" s="7" t="s">
        <v>425</v>
      </c>
      <c r="C139" s="247"/>
    </row>
    <row r="140" spans="1:11" ht="12" customHeight="1" thickBot="1" x14ac:dyDescent="0.25">
      <c r="A140" s="37" t="s">
        <v>17</v>
      </c>
      <c r="B140" s="133" t="s">
        <v>512</v>
      </c>
      <c r="C140" s="285">
        <f>+C141+C142+C144+C145+C143</f>
        <v>119059</v>
      </c>
      <c r="K140" s="245"/>
    </row>
    <row r="141" spans="1:11" x14ac:dyDescent="0.2">
      <c r="A141" s="422" t="s">
        <v>86</v>
      </c>
      <c r="B141" s="9" t="s">
        <v>340</v>
      </c>
      <c r="C141" s="247"/>
    </row>
    <row r="142" spans="1:11" ht="12" customHeight="1" x14ac:dyDescent="0.2">
      <c r="A142" s="422" t="s">
        <v>87</v>
      </c>
      <c r="B142" s="9" t="s">
        <v>341</v>
      </c>
      <c r="C142" s="247"/>
    </row>
    <row r="143" spans="1:11" s="102" customFormat="1" ht="12" customHeight="1" x14ac:dyDescent="0.2">
      <c r="A143" s="422" t="s">
        <v>254</v>
      </c>
      <c r="B143" s="9" t="s">
        <v>511</v>
      </c>
      <c r="C143" s="247">
        <v>119059</v>
      </c>
    </row>
    <row r="144" spans="1:11" s="102" customFormat="1" ht="12" customHeight="1" x14ac:dyDescent="0.2">
      <c r="A144" s="422" t="s">
        <v>255</v>
      </c>
      <c r="B144" s="9" t="s">
        <v>434</v>
      </c>
      <c r="C144" s="247"/>
    </row>
    <row r="145" spans="1:3" s="102" customFormat="1" ht="12" customHeight="1" thickBot="1" x14ac:dyDescent="0.25">
      <c r="A145" s="431" t="s">
        <v>256</v>
      </c>
      <c r="B145" s="7" t="s">
        <v>360</v>
      </c>
      <c r="C145" s="247"/>
    </row>
    <row r="146" spans="1:3" s="102" customFormat="1" ht="12" customHeight="1" thickBot="1" x14ac:dyDescent="0.25">
      <c r="A146" s="37" t="s">
        <v>18</v>
      </c>
      <c r="B146" s="133" t="s">
        <v>435</v>
      </c>
      <c r="C146" s="288">
        <f>+C147+C148+C149+C150+C151</f>
        <v>0</v>
      </c>
    </row>
    <row r="147" spans="1:3" s="102" customFormat="1" ht="12" customHeight="1" x14ac:dyDescent="0.2">
      <c r="A147" s="422" t="s">
        <v>88</v>
      </c>
      <c r="B147" s="9" t="s">
        <v>430</v>
      </c>
      <c r="C147" s="247"/>
    </row>
    <row r="148" spans="1:3" s="102" customFormat="1" ht="12" customHeight="1" x14ac:dyDescent="0.2">
      <c r="A148" s="422" t="s">
        <v>89</v>
      </c>
      <c r="B148" s="9" t="s">
        <v>437</v>
      </c>
      <c r="C148" s="247"/>
    </row>
    <row r="149" spans="1:3" s="102" customFormat="1" ht="12" customHeight="1" x14ac:dyDescent="0.2">
      <c r="A149" s="422" t="s">
        <v>266</v>
      </c>
      <c r="B149" s="9" t="s">
        <v>432</v>
      </c>
      <c r="C149" s="247"/>
    </row>
    <row r="150" spans="1:3" ht="12.75" customHeight="1" x14ac:dyDescent="0.2">
      <c r="A150" s="422" t="s">
        <v>267</v>
      </c>
      <c r="B150" s="9" t="s">
        <v>488</v>
      </c>
      <c r="C150" s="247"/>
    </row>
    <row r="151" spans="1:3" ht="12.75" customHeight="1" thickBot="1" x14ac:dyDescent="0.25">
      <c r="A151" s="431" t="s">
        <v>436</v>
      </c>
      <c r="B151" s="7" t="s">
        <v>439</v>
      </c>
      <c r="C151" s="249"/>
    </row>
    <row r="152" spans="1:3" ht="12.75" customHeight="1" thickBot="1" x14ac:dyDescent="0.25">
      <c r="A152" s="486" t="s">
        <v>19</v>
      </c>
      <c r="B152" s="133" t="s">
        <v>440</v>
      </c>
      <c r="C152" s="288"/>
    </row>
    <row r="153" spans="1:3" ht="12" customHeight="1" thickBot="1" x14ac:dyDescent="0.25">
      <c r="A153" s="486" t="s">
        <v>20</v>
      </c>
      <c r="B153" s="133" t="s">
        <v>441</v>
      </c>
      <c r="C153" s="288"/>
    </row>
    <row r="154" spans="1:3" ht="15" customHeight="1" thickBot="1" x14ac:dyDescent="0.25">
      <c r="A154" s="37" t="s">
        <v>21</v>
      </c>
      <c r="B154" s="133" t="s">
        <v>443</v>
      </c>
      <c r="C154" s="413">
        <f>+C129+C133+C140+C146+C152+C153</f>
        <v>119059</v>
      </c>
    </row>
    <row r="155" spans="1:3" ht="13.5" thickBot="1" x14ac:dyDescent="0.25">
      <c r="A155" s="433" t="s">
        <v>22</v>
      </c>
      <c r="B155" s="366" t="s">
        <v>442</v>
      </c>
      <c r="C155" s="413">
        <f>+C128+C154</f>
        <v>312274</v>
      </c>
    </row>
    <row r="156" spans="1:3" ht="15" customHeight="1" thickBot="1" x14ac:dyDescent="0.25">
      <c r="A156" s="374"/>
      <c r="B156" s="375"/>
      <c r="C156" s="376"/>
    </row>
    <row r="157" spans="1:3" ht="14.25" customHeight="1" thickBot="1" x14ac:dyDescent="0.25">
      <c r="A157" s="242" t="s">
        <v>489</v>
      </c>
      <c r="B157" s="243"/>
      <c r="C157" s="131">
        <v>15</v>
      </c>
    </row>
    <row r="158" spans="1:3" ht="13.5" thickBot="1" x14ac:dyDescent="0.25">
      <c r="A158" s="242" t="s">
        <v>186</v>
      </c>
      <c r="B158" s="243"/>
      <c r="C158" s="131">
        <v>15</v>
      </c>
    </row>
  </sheetData>
  <sheetProtection selectLockedCells="1" selectUnlockedCells="1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034FD-A396-40C9-9A28-F8A091DFB773}">
  <sheetPr>
    <tabColor rgb="FF92D050"/>
  </sheetPr>
  <dimension ref="A1:K158"/>
  <sheetViews>
    <sheetView zoomScale="130" zoomScaleNormal="130" zoomScaleSheetLayoutView="85" workbookViewId="0">
      <selection activeCell="B9" sqref="B9"/>
    </sheetView>
  </sheetViews>
  <sheetFormatPr defaultRowHeight="12.75" x14ac:dyDescent="0.2"/>
  <cols>
    <col min="1" max="1" width="19.5" style="377" customWidth="1"/>
    <col min="2" max="2" width="72" style="378" customWidth="1"/>
    <col min="3" max="3" width="25" style="379" customWidth="1"/>
    <col min="4" max="16384" width="9.33203125" style="3"/>
  </cols>
  <sheetData>
    <row r="1" spans="1:3" s="2" customFormat="1" ht="16.5" customHeight="1" thickBot="1" x14ac:dyDescent="0.25">
      <c r="A1" s="219"/>
      <c r="B1" s="221"/>
      <c r="C1" s="244" t="str">
        <f>+CONCATENATE("9.1.2. melléklet a ……/",LEFT(ÖSSZEFÜGGÉSEK!A5,4),". (II.25.) önkormányzati rendelethez")</f>
        <v>9.1.2. melléklet a ……/2016. (II.25.) önkormányzati rendelethez</v>
      </c>
    </row>
    <row r="2" spans="1:3" s="98" customFormat="1" ht="21" customHeight="1" x14ac:dyDescent="0.2">
      <c r="A2" s="393" t="s">
        <v>56</v>
      </c>
      <c r="B2" s="340" t="s">
        <v>188</v>
      </c>
      <c r="C2" s="342" t="s">
        <v>47</v>
      </c>
    </row>
    <row r="3" spans="1:3" s="98" customFormat="1" ht="16.5" thickBot="1" x14ac:dyDescent="0.25">
      <c r="A3" s="222" t="s">
        <v>183</v>
      </c>
      <c r="B3" s="341" t="s">
        <v>400</v>
      </c>
      <c r="C3" s="485" t="s">
        <v>54</v>
      </c>
    </row>
    <row r="4" spans="1:3" s="99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343" t="s">
        <v>49</v>
      </c>
    </row>
    <row r="6" spans="1:3" s="70" customFormat="1" ht="12.95" customHeight="1" thickBot="1" x14ac:dyDescent="0.25">
      <c r="A6" s="194"/>
      <c r="B6" s="195" t="s">
        <v>463</v>
      </c>
      <c r="C6" s="196" t="s">
        <v>464</v>
      </c>
    </row>
    <row r="7" spans="1:3" s="70" customFormat="1" ht="15.95" customHeight="1" thickBot="1" x14ac:dyDescent="0.25">
      <c r="A7" s="227"/>
      <c r="B7" s="228" t="s">
        <v>50</v>
      </c>
      <c r="C7" s="344"/>
    </row>
    <row r="8" spans="1:3" s="70" customFormat="1" ht="12" customHeight="1" thickBot="1" x14ac:dyDescent="0.25">
      <c r="A8" s="37" t="s">
        <v>12</v>
      </c>
      <c r="B8" s="21" t="s">
        <v>218</v>
      </c>
      <c r="C8" s="279">
        <f>+C9+C10+C11+C12+C13+C14</f>
        <v>0</v>
      </c>
    </row>
    <row r="9" spans="1:3" s="100" customFormat="1" ht="12" customHeight="1" x14ac:dyDescent="0.2">
      <c r="A9" s="422" t="s">
        <v>90</v>
      </c>
      <c r="B9" s="403" t="s">
        <v>219</v>
      </c>
      <c r="C9" s="282"/>
    </row>
    <row r="10" spans="1:3" s="101" customFormat="1" ht="12" customHeight="1" x14ac:dyDescent="0.2">
      <c r="A10" s="423" t="s">
        <v>91</v>
      </c>
      <c r="B10" s="404" t="s">
        <v>220</v>
      </c>
      <c r="C10" s="281"/>
    </row>
    <row r="11" spans="1:3" s="101" customFormat="1" ht="12" customHeight="1" x14ac:dyDescent="0.2">
      <c r="A11" s="423" t="s">
        <v>92</v>
      </c>
      <c r="B11" s="404" t="s">
        <v>521</v>
      </c>
      <c r="C11" s="281"/>
    </row>
    <row r="12" spans="1:3" s="101" customFormat="1" ht="12" customHeight="1" x14ac:dyDescent="0.2">
      <c r="A12" s="423" t="s">
        <v>93</v>
      </c>
      <c r="B12" s="404" t="s">
        <v>222</v>
      </c>
      <c r="C12" s="281"/>
    </row>
    <row r="13" spans="1:3" s="101" customFormat="1" ht="12" customHeight="1" x14ac:dyDescent="0.2">
      <c r="A13" s="423" t="s">
        <v>137</v>
      </c>
      <c r="B13" s="404" t="s">
        <v>476</v>
      </c>
      <c r="C13" s="281"/>
    </row>
    <row r="14" spans="1:3" s="100" customFormat="1" ht="12" customHeight="1" thickBot="1" x14ac:dyDescent="0.25">
      <c r="A14" s="424" t="s">
        <v>94</v>
      </c>
      <c r="B14" s="405" t="s">
        <v>403</v>
      </c>
      <c r="C14" s="281"/>
    </row>
    <row r="15" spans="1:3" s="100" customFormat="1" ht="12" customHeight="1" thickBot="1" x14ac:dyDescent="0.25">
      <c r="A15" s="37" t="s">
        <v>13</v>
      </c>
      <c r="B15" s="274" t="s">
        <v>223</v>
      </c>
      <c r="C15" s="279">
        <f>+C16+C17+C18+C19+C20</f>
        <v>0</v>
      </c>
    </row>
    <row r="16" spans="1:3" s="100" customFormat="1" ht="12" customHeight="1" x14ac:dyDescent="0.2">
      <c r="A16" s="422" t="s">
        <v>96</v>
      </c>
      <c r="B16" s="403" t="s">
        <v>224</v>
      </c>
      <c r="C16" s="282"/>
    </row>
    <row r="17" spans="1:3" s="100" customFormat="1" ht="12" customHeight="1" x14ac:dyDescent="0.2">
      <c r="A17" s="423" t="s">
        <v>97</v>
      </c>
      <c r="B17" s="404" t="s">
        <v>225</v>
      </c>
      <c r="C17" s="281"/>
    </row>
    <row r="18" spans="1:3" s="100" customFormat="1" ht="12" customHeight="1" x14ac:dyDescent="0.2">
      <c r="A18" s="423" t="s">
        <v>98</v>
      </c>
      <c r="B18" s="404" t="s">
        <v>392</v>
      </c>
      <c r="C18" s="281"/>
    </row>
    <row r="19" spans="1:3" s="100" customFormat="1" ht="12" customHeight="1" x14ac:dyDescent="0.2">
      <c r="A19" s="423" t="s">
        <v>99</v>
      </c>
      <c r="B19" s="404" t="s">
        <v>393</v>
      </c>
      <c r="C19" s="281"/>
    </row>
    <row r="20" spans="1:3" s="100" customFormat="1" ht="12" customHeight="1" x14ac:dyDescent="0.2">
      <c r="A20" s="423" t="s">
        <v>100</v>
      </c>
      <c r="B20" s="404" t="s">
        <v>226</v>
      </c>
      <c r="C20" s="281"/>
    </row>
    <row r="21" spans="1:3" s="101" customFormat="1" ht="12" customHeight="1" thickBot="1" x14ac:dyDescent="0.25">
      <c r="A21" s="424" t="s">
        <v>109</v>
      </c>
      <c r="B21" s="405" t="s">
        <v>227</v>
      </c>
      <c r="C21" s="283"/>
    </row>
    <row r="22" spans="1:3" s="101" customFormat="1" ht="12" customHeight="1" thickBot="1" x14ac:dyDescent="0.25">
      <c r="A22" s="37" t="s">
        <v>14</v>
      </c>
      <c r="B22" s="21" t="s">
        <v>228</v>
      </c>
      <c r="C22" s="279">
        <f>+C23+C24+C25+C26+C27</f>
        <v>0</v>
      </c>
    </row>
    <row r="23" spans="1:3" s="101" customFormat="1" ht="12" customHeight="1" x14ac:dyDescent="0.2">
      <c r="A23" s="422" t="s">
        <v>79</v>
      </c>
      <c r="B23" s="403" t="s">
        <v>229</v>
      </c>
      <c r="C23" s="282"/>
    </row>
    <row r="24" spans="1:3" s="100" customFormat="1" ht="12" customHeight="1" x14ac:dyDescent="0.2">
      <c r="A24" s="423" t="s">
        <v>80</v>
      </c>
      <c r="B24" s="404" t="s">
        <v>230</v>
      </c>
      <c r="C24" s="281"/>
    </row>
    <row r="25" spans="1:3" s="101" customFormat="1" ht="12" customHeight="1" x14ac:dyDescent="0.2">
      <c r="A25" s="423" t="s">
        <v>81</v>
      </c>
      <c r="B25" s="404" t="s">
        <v>394</v>
      </c>
      <c r="C25" s="281"/>
    </row>
    <row r="26" spans="1:3" s="101" customFormat="1" ht="12" customHeight="1" x14ac:dyDescent="0.2">
      <c r="A26" s="423" t="s">
        <v>82</v>
      </c>
      <c r="B26" s="404" t="s">
        <v>395</v>
      </c>
      <c r="C26" s="281"/>
    </row>
    <row r="27" spans="1:3" s="101" customFormat="1" ht="12" customHeight="1" x14ac:dyDescent="0.2">
      <c r="A27" s="423" t="s">
        <v>151</v>
      </c>
      <c r="B27" s="404" t="s">
        <v>231</v>
      </c>
      <c r="C27" s="281"/>
    </row>
    <row r="28" spans="1:3" s="101" customFormat="1" ht="12" customHeight="1" thickBot="1" x14ac:dyDescent="0.25">
      <c r="A28" s="424" t="s">
        <v>152</v>
      </c>
      <c r="B28" s="405" t="s">
        <v>232</v>
      </c>
      <c r="C28" s="283"/>
    </row>
    <row r="29" spans="1:3" s="101" customFormat="1" ht="12" customHeight="1" thickBot="1" x14ac:dyDescent="0.25">
      <c r="A29" s="37" t="s">
        <v>153</v>
      </c>
      <c r="B29" s="21" t="s">
        <v>233</v>
      </c>
      <c r="C29" s="285">
        <f>SUM(C30:C36)</f>
        <v>0</v>
      </c>
    </row>
    <row r="30" spans="1:3" s="101" customFormat="1" ht="12" customHeight="1" x14ac:dyDescent="0.2">
      <c r="A30" s="422" t="s">
        <v>234</v>
      </c>
      <c r="B30" s="403" t="s">
        <v>526</v>
      </c>
      <c r="C30" s="282"/>
    </row>
    <row r="31" spans="1:3" s="101" customFormat="1" ht="12" customHeight="1" x14ac:dyDescent="0.2">
      <c r="A31" s="423" t="s">
        <v>235</v>
      </c>
      <c r="B31" s="404" t="s">
        <v>527</v>
      </c>
      <c r="C31" s="281"/>
    </row>
    <row r="32" spans="1:3" s="101" customFormat="1" ht="12" customHeight="1" x14ac:dyDescent="0.2">
      <c r="A32" s="423" t="s">
        <v>236</v>
      </c>
      <c r="B32" s="404" t="s">
        <v>528</v>
      </c>
      <c r="C32" s="281"/>
    </row>
    <row r="33" spans="1:3" s="101" customFormat="1" ht="12" customHeight="1" x14ac:dyDescent="0.2">
      <c r="A33" s="423" t="s">
        <v>237</v>
      </c>
      <c r="B33" s="404" t="s">
        <v>529</v>
      </c>
      <c r="C33" s="281"/>
    </row>
    <row r="34" spans="1:3" s="101" customFormat="1" ht="12" customHeight="1" x14ac:dyDescent="0.2">
      <c r="A34" s="423" t="s">
        <v>523</v>
      </c>
      <c r="B34" s="404" t="s">
        <v>238</v>
      </c>
      <c r="C34" s="281"/>
    </row>
    <row r="35" spans="1:3" s="101" customFormat="1" ht="12" customHeight="1" x14ac:dyDescent="0.2">
      <c r="A35" s="423" t="s">
        <v>524</v>
      </c>
      <c r="B35" s="404" t="s">
        <v>239</v>
      </c>
      <c r="C35" s="281"/>
    </row>
    <row r="36" spans="1:3" s="101" customFormat="1" ht="12" customHeight="1" thickBot="1" x14ac:dyDescent="0.25">
      <c r="A36" s="424" t="s">
        <v>525</v>
      </c>
      <c r="B36" s="405" t="s">
        <v>240</v>
      </c>
      <c r="C36" s="283"/>
    </row>
    <row r="37" spans="1:3" s="101" customFormat="1" ht="12" customHeight="1" thickBot="1" x14ac:dyDescent="0.25">
      <c r="A37" s="37" t="s">
        <v>16</v>
      </c>
      <c r="B37" s="21" t="s">
        <v>404</v>
      </c>
      <c r="C37" s="279">
        <f>SUM(C38:C48)</f>
        <v>0</v>
      </c>
    </row>
    <row r="38" spans="1:3" s="101" customFormat="1" ht="12" customHeight="1" x14ac:dyDescent="0.2">
      <c r="A38" s="422" t="s">
        <v>83</v>
      </c>
      <c r="B38" s="403" t="s">
        <v>243</v>
      </c>
      <c r="C38" s="282"/>
    </row>
    <row r="39" spans="1:3" s="101" customFormat="1" ht="12" customHeight="1" x14ac:dyDescent="0.2">
      <c r="A39" s="423" t="s">
        <v>84</v>
      </c>
      <c r="B39" s="404" t="s">
        <v>244</v>
      </c>
      <c r="C39" s="281"/>
    </row>
    <row r="40" spans="1:3" s="101" customFormat="1" ht="12" customHeight="1" x14ac:dyDescent="0.2">
      <c r="A40" s="423" t="s">
        <v>85</v>
      </c>
      <c r="B40" s="404" t="s">
        <v>245</v>
      </c>
      <c r="C40" s="281"/>
    </row>
    <row r="41" spans="1:3" s="101" customFormat="1" ht="12" customHeight="1" x14ac:dyDescent="0.2">
      <c r="A41" s="423" t="s">
        <v>155</v>
      </c>
      <c r="B41" s="404" t="s">
        <v>246</v>
      </c>
      <c r="C41" s="281"/>
    </row>
    <row r="42" spans="1:3" s="101" customFormat="1" ht="12" customHeight="1" x14ac:dyDescent="0.2">
      <c r="A42" s="423" t="s">
        <v>156</v>
      </c>
      <c r="B42" s="404" t="s">
        <v>247</v>
      </c>
      <c r="C42" s="281"/>
    </row>
    <row r="43" spans="1:3" s="101" customFormat="1" ht="12" customHeight="1" x14ac:dyDescent="0.2">
      <c r="A43" s="423" t="s">
        <v>157</v>
      </c>
      <c r="B43" s="404" t="s">
        <v>248</v>
      </c>
      <c r="C43" s="281"/>
    </row>
    <row r="44" spans="1:3" s="101" customFormat="1" ht="12" customHeight="1" x14ac:dyDescent="0.2">
      <c r="A44" s="423" t="s">
        <v>158</v>
      </c>
      <c r="B44" s="404" t="s">
        <v>249</v>
      </c>
      <c r="C44" s="281"/>
    </row>
    <row r="45" spans="1:3" s="101" customFormat="1" ht="12" customHeight="1" x14ac:dyDescent="0.2">
      <c r="A45" s="423" t="s">
        <v>159</v>
      </c>
      <c r="B45" s="404" t="s">
        <v>533</v>
      </c>
      <c r="C45" s="281"/>
    </row>
    <row r="46" spans="1:3" s="101" customFormat="1" ht="12" customHeight="1" x14ac:dyDescent="0.2">
      <c r="A46" s="423" t="s">
        <v>241</v>
      </c>
      <c r="B46" s="404" t="s">
        <v>251</v>
      </c>
      <c r="C46" s="284"/>
    </row>
    <row r="47" spans="1:3" s="101" customFormat="1" ht="12" customHeight="1" x14ac:dyDescent="0.2">
      <c r="A47" s="424" t="s">
        <v>242</v>
      </c>
      <c r="B47" s="405" t="s">
        <v>406</v>
      </c>
      <c r="C47" s="390"/>
    </row>
    <row r="48" spans="1:3" s="101" customFormat="1" ht="12" customHeight="1" thickBot="1" x14ac:dyDescent="0.25">
      <c r="A48" s="424" t="s">
        <v>405</v>
      </c>
      <c r="B48" s="405" t="s">
        <v>252</v>
      </c>
      <c r="C48" s="390"/>
    </row>
    <row r="49" spans="1:3" s="101" customFormat="1" ht="12" customHeight="1" thickBot="1" x14ac:dyDescent="0.25">
      <c r="A49" s="37" t="s">
        <v>17</v>
      </c>
      <c r="B49" s="21" t="s">
        <v>253</v>
      </c>
      <c r="C49" s="279">
        <f>SUM(C50:C54)</f>
        <v>0</v>
      </c>
    </row>
    <row r="50" spans="1:3" s="101" customFormat="1" ht="12" customHeight="1" x14ac:dyDescent="0.2">
      <c r="A50" s="422" t="s">
        <v>86</v>
      </c>
      <c r="B50" s="403" t="s">
        <v>257</v>
      </c>
      <c r="C50" s="448"/>
    </row>
    <row r="51" spans="1:3" s="101" customFormat="1" ht="12" customHeight="1" x14ac:dyDescent="0.2">
      <c r="A51" s="423" t="s">
        <v>87</v>
      </c>
      <c r="B51" s="404" t="s">
        <v>258</v>
      </c>
      <c r="C51" s="284"/>
    </row>
    <row r="52" spans="1:3" s="101" customFormat="1" ht="12" customHeight="1" x14ac:dyDescent="0.2">
      <c r="A52" s="423" t="s">
        <v>254</v>
      </c>
      <c r="B52" s="404" t="s">
        <v>259</v>
      </c>
      <c r="C52" s="284"/>
    </row>
    <row r="53" spans="1:3" s="101" customFormat="1" ht="12" customHeight="1" x14ac:dyDescent="0.2">
      <c r="A53" s="423" t="s">
        <v>255</v>
      </c>
      <c r="B53" s="404" t="s">
        <v>260</v>
      </c>
      <c r="C53" s="284"/>
    </row>
    <row r="54" spans="1:3" s="101" customFormat="1" ht="12" customHeight="1" thickBot="1" x14ac:dyDescent="0.25">
      <c r="A54" s="424" t="s">
        <v>256</v>
      </c>
      <c r="B54" s="405" t="s">
        <v>261</v>
      </c>
      <c r="C54" s="390"/>
    </row>
    <row r="55" spans="1:3" s="101" customFormat="1" ht="12" customHeight="1" thickBot="1" x14ac:dyDescent="0.25">
      <c r="A55" s="37" t="s">
        <v>160</v>
      </c>
      <c r="B55" s="21" t="s">
        <v>262</v>
      </c>
      <c r="C55" s="279">
        <f>SUM(C56:C58)</f>
        <v>0</v>
      </c>
    </row>
    <row r="56" spans="1:3" s="101" customFormat="1" ht="12" customHeight="1" x14ac:dyDescent="0.2">
      <c r="A56" s="422" t="s">
        <v>88</v>
      </c>
      <c r="B56" s="403" t="s">
        <v>263</v>
      </c>
      <c r="C56" s="282"/>
    </row>
    <row r="57" spans="1:3" s="101" customFormat="1" ht="12" customHeight="1" x14ac:dyDescent="0.2">
      <c r="A57" s="423" t="s">
        <v>89</v>
      </c>
      <c r="B57" s="404" t="s">
        <v>396</v>
      </c>
      <c r="C57" s="281"/>
    </row>
    <row r="58" spans="1:3" s="101" customFormat="1" ht="12" customHeight="1" x14ac:dyDescent="0.2">
      <c r="A58" s="423" t="s">
        <v>266</v>
      </c>
      <c r="B58" s="404" t="s">
        <v>264</v>
      </c>
      <c r="C58" s="281"/>
    </row>
    <row r="59" spans="1:3" s="101" customFormat="1" ht="12" customHeight="1" thickBot="1" x14ac:dyDescent="0.25">
      <c r="A59" s="424" t="s">
        <v>267</v>
      </c>
      <c r="B59" s="405" t="s">
        <v>265</v>
      </c>
      <c r="C59" s="283"/>
    </row>
    <row r="60" spans="1:3" s="101" customFormat="1" ht="12" customHeight="1" thickBot="1" x14ac:dyDescent="0.25">
      <c r="A60" s="37" t="s">
        <v>19</v>
      </c>
      <c r="B60" s="274" t="s">
        <v>268</v>
      </c>
      <c r="C60" s="279">
        <f>SUM(C61:C63)</f>
        <v>0</v>
      </c>
    </row>
    <row r="61" spans="1:3" s="101" customFormat="1" ht="12" customHeight="1" x14ac:dyDescent="0.2">
      <c r="A61" s="422" t="s">
        <v>161</v>
      </c>
      <c r="B61" s="403" t="s">
        <v>270</v>
      </c>
      <c r="C61" s="284"/>
    </row>
    <row r="62" spans="1:3" s="101" customFormat="1" ht="12" customHeight="1" x14ac:dyDescent="0.2">
      <c r="A62" s="423" t="s">
        <v>162</v>
      </c>
      <c r="B62" s="404" t="s">
        <v>397</v>
      </c>
      <c r="C62" s="284"/>
    </row>
    <row r="63" spans="1:3" s="101" customFormat="1" ht="12" customHeight="1" x14ac:dyDescent="0.2">
      <c r="A63" s="423" t="s">
        <v>194</v>
      </c>
      <c r="B63" s="404" t="s">
        <v>271</v>
      </c>
      <c r="C63" s="284"/>
    </row>
    <row r="64" spans="1:3" s="101" customFormat="1" ht="12" customHeight="1" thickBot="1" x14ac:dyDescent="0.25">
      <c r="A64" s="424" t="s">
        <v>269</v>
      </c>
      <c r="B64" s="405" t="s">
        <v>272</v>
      </c>
      <c r="C64" s="284"/>
    </row>
    <row r="65" spans="1:3" s="101" customFormat="1" ht="12" customHeight="1" thickBot="1" x14ac:dyDescent="0.25">
      <c r="A65" s="37" t="s">
        <v>20</v>
      </c>
      <c r="B65" s="21" t="s">
        <v>273</v>
      </c>
      <c r="C65" s="285">
        <f>+C8+C15+C22+C29+C37+C49+C55+C60</f>
        <v>0</v>
      </c>
    </row>
    <row r="66" spans="1:3" s="101" customFormat="1" ht="12" customHeight="1" thickBot="1" x14ac:dyDescent="0.2">
      <c r="A66" s="425" t="s">
        <v>364</v>
      </c>
      <c r="B66" s="274" t="s">
        <v>275</v>
      </c>
      <c r="C66" s="279">
        <f>SUM(C67:C69)</f>
        <v>0</v>
      </c>
    </row>
    <row r="67" spans="1:3" s="101" customFormat="1" ht="12" customHeight="1" x14ac:dyDescent="0.2">
      <c r="A67" s="422" t="s">
        <v>306</v>
      </c>
      <c r="B67" s="403" t="s">
        <v>276</v>
      </c>
      <c r="C67" s="284"/>
    </row>
    <row r="68" spans="1:3" s="101" customFormat="1" ht="12" customHeight="1" x14ac:dyDescent="0.2">
      <c r="A68" s="423" t="s">
        <v>315</v>
      </c>
      <c r="B68" s="404" t="s">
        <v>277</v>
      </c>
      <c r="C68" s="284"/>
    </row>
    <row r="69" spans="1:3" s="101" customFormat="1" ht="12" customHeight="1" thickBot="1" x14ac:dyDescent="0.25">
      <c r="A69" s="424" t="s">
        <v>316</v>
      </c>
      <c r="B69" s="406" t="s">
        <v>278</v>
      </c>
      <c r="C69" s="284"/>
    </row>
    <row r="70" spans="1:3" s="101" customFormat="1" ht="12" customHeight="1" thickBot="1" x14ac:dyDescent="0.2">
      <c r="A70" s="425" t="s">
        <v>279</v>
      </c>
      <c r="B70" s="274" t="s">
        <v>280</v>
      </c>
      <c r="C70" s="279">
        <f>SUM(C71:C74)</f>
        <v>0</v>
      </c>
    </row>
    <row r="71" spans="1:3" s="101" customFormat="1" ht="12" customHeight="1" x14ac:dyDescent="0.2">
      <c r="A71" s="422" t="s">
        <v>138</v>
      </c>
      <c r="B71" s="403" t="s">
        <v>281</v>
      </c>
      <c r="C71" s="284"/>
    </row>
    <row r="72" spans="1:3" s="101" customFormat="1" ht="12" customHeight="1" x14ac:dyDescent="0.2">
      <c r="A72" s="423" t="s">
        <v>139</v>
      </c>
      <c r="B72" s="404" t="s">
        <v>282</v>
      </c>
      <c r="C72" s="284"/>
    </row>
    <row r="73" spans="1:3" s="101" customFormat="1" ht="12" customHeight="1" x14ac:dyDescent="0.2">
      <c r="A73" s="423" t="s">
        <v>307</v>
      </c>
      <c r="B73" s="404" t="s">
        <v>283</v>
      </c>
      <c r="C73" s="284"/>
    </row>
    <row r="74" spans="1:3" s="101" customFormat="1" ht="12" customHeight="1" thickBot="1" x14ac:dyDescent="0.25">
      <c r="A74" s="424" t="s">
        <v>308</v>
      </c>
      <c r="B74" s="405" t="s">
        <v>284</v>
      </c>
      <c r="C74" s="284"/>
    </row>
    <row r="75" spans="1:3" s="101" customFormat="1" ht="12" customHeight="1" thickBot="1" x14ac:dyDescent="0.2">
      <c r="A75" s="425" t="s">
        <v>285</v>
      </c>
      <c r="B75" s="274" t="s">
        <v>286</v>
      </c>
      <c r="C75" s="279">
        <f>SUM(C76:C77)</f>
        <v>0</v>
      </c>
    </row>
    <row r="76" spans="1:3" s="101" customFormat="1" ht="12" customHeight="1" x14ac:dyDescent="0.2">
      <c r="A76" s="422" t="s">
        <v>309</v>
      </c>
      <c r="B76" s="403" t="s">
        <v>287</v>
      </c>
      <c r="C76" s="284"/>
    </row>
    <row r="77" spans="1:3" s="101" customFormat="1" ht="12" customHeight="1" thickBot="1" x14ac:dyDescent="0.25">
      <c r="A77" s="424" t="s">
        <v>310</v>
      </c>
      <c r="B77" s="405" t="s">
        <v>288</v>
      </c>
      <c r="C77" s="284"/>
    </row>
    <row r="78" spans="1:3" s="100" customFormat="1" ht="12" customHeight="1" thickBot="1" x14ac:dyDescent="0.2">
      <c r="A78" s="425" t="s">
        <v>289</v>
      </c>
      <c r="B78" s="274" t="s">
        <v>290</v>
      </c>
      <c r="C78" s="279">
        <f>SUM(C79:C81)</f>
        <v>0</v>
      </c>
    </row>
    <row r="79" spans="1:3" s="101" customFormat="1" ht="12" customHeight="1" x14ac:dyDescent="0.2">
      <c r="A79" s="422" t="s">
        <v>311</v>
      </c>
      <c r="B79" s="403" t="s">
        <v>291</v>
      </c>
      <c r="C79" s="284"/>
    </row>
    <row r="80" spans="1:3" s="101" customFormat="1" ht="12" customHeight="1" x14ac:dyDescent="0.2">
      <c r="A80" s="423" t="s">
        <v>312</v>
      </c>
      <c r="B80" s="404" t="s">
        <v>292</v>
      </c>
      <c r="C80" s="284"/>
    </row>
    <row r="81" spans="1:3" s="101" customFormat="1" ht="12" customHeight="1" thickBot="1" x14ac:dyDescent="0.25">
      <c r="A81" s="424" t="s">
        <v>313</v>
      </c>
      <c r="B81" s="405" t="s">
        <v>293</v>
      </c>
      <c r="C81" s="284"/>
    </row>
    <row r="82" spans="1:3" s="101" customFormat="1" ht="12" customHeight="1" thickBot="1" x14ac:dyDescent="0.2">
      <c r="A82" s="425" t="s">
        <v>294</v>
      </c>
      <c r="B82" s="274" t="s">
        <v>314</v>
      </c>
      <c r="C82" s="279">
        <f>SUM(C83:C86)</f>
        <v>0</v>
      </c>
    </row>
    <row r="83" spans="1:3" s="101" customFormat="1" ht="12" customHeight="1" x14ac:dyDescent="0.2">
      <c r="A83" s="426" t="s">
        <v>295</v>
      </c>
      <c r="B83" s="403" t="s">
        <v>296</v>
      </c>
      <c r="C83" s="284"/>
    </row>
    <row r="84" spans="1:3" s="101" customFormat="1" ht="12" customHeight="1" x14ac:dyDescent="0.2">
      <c r="A84" s="427" t="s">
        <v>297</v>
      </c>
      <c r="B84" s="404" t="s">
        <v>298</v>
      </c>
      <c r="C84" s="284"/>
    </row>
    <row r="85" spans="1:3" s="101" customFormat="1" ht="12" customHeight="1" x14ac:dyDescent="0.2">
      <c r="A85" s="427" t="s">
        <v>299</v>
      </c>
      <c r="B85" s="404" t="s">
        <v>300</v>
      </c>
      <c r="C85" s="284"/>
    </row>
    <row r="86" spans="1:3" s="100" customFormat="1" ht="12" customHeight="1" thickBot="1" x14ac:dyDescent="0.25">
      <c r="A86" s="428" t="s">
        <v>301</v>
      </c>
      <c r="B86" s="405" t="s">
        <v>302</v>
      </c>
      <c r="C86" s="284"/>
    </row>
    <row r="87" spans="1:3" s="100" customFormat="1" ht="12" customHeight="1" thickBot="1" x14ac:dyDescent="0.2">
      <c r="A87" s="425" t="s">
        <v>303</v>
      </c>
      <c r="B87" s="274" t="s">
        <v>445</v>
      </c>
      <c r="C87" s="449"/>
    </row>
    <row r="88" spans="1:3" s="100" customFormat="1" ht="12" customHeight="1" thickBot="1" x14ac:dyDescent="0.2">
      <c r="A88" s="425" t="s">
        <v>477</v>
      </c>
      <c r="B88" s="274" t="s">
        <v>304</v>
      </c>
      <c r="C88" s="449"/>
    </row>
    <row r="89" spans="1:3" s="100" customFormat="1" ht="12" customHeight="1" thickBot="1" x14ac:dyDescent="0.2">
      <c r="A89" s="425" t="s">
        <v>478</v>
      </c>
      <c r="B89" s="410" t="s">
        <v>448</v>
      </c>
      <c r="C89" s="285">
        <f>+C66+C70+C75+C78+C82+C88+C87</f>
        <v>0</v>
      </c>
    </row>
    <row r="90" spans="1:3" s="100" customFormat="1" ht="12" customHeight="1" thickBot="1" x14ac:dyDescent="0.2">
      <c r="A90" s="429" t="s">
        <v>479</v>
      </c>
      <c r="B90" s="411" t="s">
        <v>480</v>
      </c>
      <c r="C90" s="285">
        <f>+C65+C89</f>
        <v>0</v>
      </c>
    </row>
    <row r="91" spans="1:3" s="101" customFormat="1" ht="15" customHeight="1" thickBot="1" x14ac:dyDescent="0.25">
      <c r="A91" s="233"/>
      <c r="B91" s="234"/>
      <c r="C91" s="349"/>
    </row>
    <row r="92" spans="1:3" s="70" customFormat="1" ht="16.5" customHeight="1" thickBot="1" x14ac:dyDescent="0.25">
      <c r="A92" s="237"/>
      <c r="B92" s="238" t="s">
        <v>51</v>
      </c>
      <c r="C92" s="351"/>
    </row>
    <row r="93" spans="1:3" s="102" customFormat="1" ht="12" customHeight="1" thickBot="1" x14ac:dyDescent="0.25">
      <c r="A93" s="395" t="s">
        <v>12</v>
      </c>
      <c r="B93" s="31" t="s">
        <v>484</v>
      </c>
      <c r="C93" s="278">
        <f>+C94+C95+C96+C97+C98+C111</f>
        <v>0</v>
      </c>
    </row>
    <row r="94" spans="1:3" ht="12" customHeight="1" x14ac:dyDescent="0.2">
      <c r="A94" s="430" t="s">
        <v>90</v>
      </c>
      <c r="B94" s="10" t="s">
        <v>43</v>
      </c>
      <c r="C94" s="280"/>
    </row>
    <row r="95" spans="1:3" ht="12" customHeight="1" x14ac:dyDescent="0.2">
      <c r="A95" s="423" t="s">
        <v>91</v>
      </c>
      <c r="B95" s="8" t="s">
        <v>163</v>
      </c>
      <c r="C95" s="281"/>
    </row>
    <row r="96" spans="1:3" ht="12" customHeight="1" x14ac:dyDescent="0.2">
      <c r="A96" s="423" t="s">
        <v>92</v>
      </c>
      <c r="B96" s="8" t="s">
        <v>128</v>
      </c>
      <c r="C96" s="283"/>
    </row>
    <row r="97" spans="1:3" ht="12" customHeight="1" x14ac:dyDescent="0.2">
      <c r="A97" s="423" t="s">
        <v>93</v>
      </c>
      <c r="B97" s="11" t="s">
        <v>164</v>
      </c>
      <c r="C97" s="283"/>
    </row>
    <row r="98" spans="1:3" ht="12" customHeight="1" x14ac:dyDescent="0.2">
      <c r="A98" s="423" t="s">
        <v>104</v>
      </c>
      <c r="B98" s="19" t="s">
        <v>165</v>
      </c>
      <c r="C98" s="283"/>
    </row>
    <row r="99" spans="1:3" ht="12" customHeight="1" x14ac:dyDescent="0.2">
      <c r="A99" s="423" t="s">
        <v>94</v>
      </c>
      <c r="B99" s="8" t="s">
        <v>481</v>
      </c>
      <c r="C99" s="283"/>
    </row>
    <row r="100" spans="1:3" ht="12" customHeight="1" x14ac:dyDescent="0.2">
      <c r="A100" s="423" t="s">
        <v>95</v>
      </c>
      <c r="B100" s="148" t="s">
        <v>411</v>
      </c>
      <c r="C100" s="283"/>
    </row>
    <row r="101" spans="1:3" ht="12" customHeight="1" x14ac:dyDescent="0.2">
      <c r="A101" s="423" t="s">
        <v>105</v>
      </c>
      <c r="B101" s="148" t="s">
        <v>410</v>
      </c>
      <c r="C101" s="283"/>
    </row>
    <row r="102" spans="1:3" ht="12" customHeight="1" x14ac:dyDescent="0.2">
      <c r="A102" s="423" t="s">
        <v>106</v>
      </c>
      <c r="B102" s="148" t="s">
        <v>320</v>
      </c>
      <c r="C102" s="283"/>
    </row>
    <row r="103" spans="1:3" ht="12" customHeight="1" x14ac:dyDescent="0.2">
      <c r="A103" s="423" t="s">
        <v>107</v>
      </c>
      <c r="B103" s="149" t="s">
        <v>321</v>
      </c>
      <c r="C103" s="283"/>
    </row>
    <row r="104" spans="1:3" ht="12" customHeight="1" x14ac:dyDescent="0.2">
      <c r="A104" s="423" t="s">
        <v>108</v>
      </c>
      <c r="B104" s="149" t="s">
        <v>322</v>
      </c>
      <c r="C104" s="283"/>
    </row>
    <row r="105" spans="1:3" ht="12" customHeight="1" x14ac:dyDescent="0.2">
      <c r="A105" s="423" t="s">
        <v>110</v>
      </c>
      <c r="B105" s="148" t="s">
        <v>323</v>
      </c>
      <c r="C105" s="283"/>
    </row>
    <row r="106" spans="1:3" ht="12" customHeight="1" x14ac:dyDescent="0.2">
      <c r="A106" s="423" t="s">
        <v>166</v>
      </c>
      <c r="B106" s="148" t="s">
        <v>324</v>
      </c>
      <c r="C106" s="283"/>
    </row>
    <row r="107" spans="1:3" ht="12" customHeight="1" x14ac:dyDescent="0.2">
      <c r="A107" s="423" t="s">
        <v>318</v>
      </c>
      <c r="B107" s="149" t="s">
        <v>325</v>
      </c>
      <c r="C107" s="283"/>
    </row>
    <row r="108" spans="1:3" ht="12" customHeight="1" x14ac:dyDescent="0.2">
      <c r="A108" s="431" t="s">
        <v>319</v>
      </c>
      <c r="B108" s="150" t="s">
        <v>326</v>
      </c>
      <c r="C108" s="283"/>
    </row>
    <row r="109" spans="1:3" ht="12" customHeight="1" x14ac:dyDescent="0.2">
      <c r="A109" s="423" t="s">
        <v>408</v>
      </c>
      <c r="B109" s="150" t="s">
        <v>327</v>
      </c>
      <c r="C109" s="283"/>
    </row>
    <row r="110" spans="1:3" ht="12" customHeight="1" x14ac:dyDescent="0.2">
      <c r="A110" s="423" t="s">
        <v>409</v>
      </c>
      <c r="B110" s="149" t="s">
        <v>328</v>
      </c>
      <c r="C110" s="281"/>
    </row>
    <row r="111" spans="1:3" ht="12" customHeight="1" x14ac:dyDescent="0.2">
      <c r="A111" s="423" t="s">
        <v>413</v>
      </c>
      <c r="B111" s="11" t="s">
        <v>44</v>
      </c>
      <c r="C111" s="281"/>
    </row>
    <row r="112" spans="1:3" ht="12" customHeight="1" x14ac:dyDescent="0.2">
      <c r="A112" s="424" t="s">
        <v>414</v>
      </c>
      <c r="B112" s="8" t="s">
        <v>482</v>
      </c>
      <c r="C112" s="283"/>
    </row>
    <row r="113" spans="1:3" ht="12" customHeight="1" thickBot="1" x14ac:dyDescent="0.25">
      <c r="A113" s="432" t="s">
        <v>415</v>
      </c>
      <c r="B113" s="151" t="s">
        <v>483</v>
      </c>
      <c r="C113" s="287"/>
    </row>
    <row r="114" spans="1:3" ht="12" customHeight="1" thickBot="1" x14ac:dyDescent="0.25">
      <c r="A114" s="37" t="s">
        <v>13</v>
      </c>
      <c r="B114" s="30" t="s">
        <v>329</v>
      </c>
      <c r="C114" s="279">
        <f>+C115+C117+C119</f>
        <v>0</v>
      </c>
    </row>
    <row r="115" spans="1:3" ht="12" customHeight="1" x14ac:dyDescent="0.2">
      <c r="A115" s="422" t="s">
        <v>96</v>
      </c>
      <c r="B115" s="8" t="s">
        <v>192</v>
      </c>
      <c r="C115" s="282"/>
    </row>
    <row r="116" spans="1:3" ht="12" customHeight="1" x14ac:dyDescent="0.2">
      <c r="A116" s="422" t="s">
        <v>97</v>
      </c>
      <c r="B116" s="12" t="s">
        <v>333</v>
      </c>
      <c r="C116" s="282"/>
    </row>
    <row r="117" spans="1:3" ht="12" customHeight="1" x14ac:dyDescent="0.2">
      <c r="A117" s="422" t="s">
        <v>98</v>
      </c>
      <c r="B117" s="12" t="s">
        <v>167</v>
      </c>
      <c r="C117" s="281"/>
    </row>
    <row r="118" spans="1:3" ht="12" customHeight="1" x14ac:dyDescent="0.2">
      <c r="A118" s="422" t="s">
        <v>99</v>
      </c>
      <c r="B118" s="12" t="s">
        <v>334</v>
      </c>
      <c r="C118" s="247"/>
    </row>
    <row r="119" spans="1:3" ht="12" customHeight="1" x14ac:dyDescent="0.2">
      <c r="A119" s="422" t="s">
        <v>100</v>
      </c>
      <c r="B119" s="276" t="s">
        <v>195</v>
      </c>
      <c r="C119" s="247"/>
    </row>
    <row r="120" spans="1:3" ht="12" customHeight="1" x14ac:dyDescent="0.2">
      <c r="A120" s="422" t="s">
        <v>109</v>
      </c>
      <c r="B120" s="275" t="s">
        <v>398</v>
      </c>
      <c r="C120" s="247"/>
    </row>
    <row r="121" spans="1:3" ht="12" customHeight="1" x14ac:dyDescent="0.2">
      <c r="A121" s="422" t="s">
        <v>111</v>
      </c>
      <c r="B121" s="399" t="s">
        <v>339</v>
      </c>
      <c r="C121" s="247"/>
    </row>
    <row r="122" spans="1:3" ht="12" customHeight="1" x14ac:dyDescent="0.2">
      <c r="A122" s="422" t="s">
        <v>168</v>
      </c>
      <c r="B122" s="149" t="s">
        <v>322</v>
      </c>
      <c r="C122" s="247"/>
    </row>
    <row r="123" spans="1:3" ht="12" customHeight="1" x14ac:dyDescent="0.2">
      <c r="A123" s="422" t="s">
        <v>169</v>
      </c>
      <c r="B123" s="149" t="s">
        <v>338</v>
      </c>
      <c r="C123" s="247"/>
    </row>
    <row r="124" spans="1:3" ht="12" customHeight="1" x14ac:dyDescent="0.2">
      <c r="A124" s="422" t="s">
        <v>170</v>
      </c>
      <c r="B124" s="149" t="s">
        <v>337</v>
      </c>
      <c r="C124" s="247"/>
    </row>
    <row r="125" spans="1:3" ht="12" customHeight="1" x14ac:dyDescent="0.2">
      <c r="A125" s="422" t="s">
        <v>330</v>
      </c>
      <c r="B125" s="149" t="s">
        <v>325</v>
      </c>
      <c r="C125" s="247"/>
    </row>
    <row r="126" spans="1:3" ht="12" customHeight="1" x14ac:dyDescent="0.2">
      <c r="A126" s="422" t="s">
        <v>331</v>
      </c>
      <c r="B126" s="149" t="s">
        <v>336</v>
      </c>
      <c r="C126" s="247"/>
    </row>
    <row r="127" spans="1:3" ht="12" customHeight="1" thickBot="1" x14ac:dyDescent="0.25">
      <c r="A127" s="431" t="s">
        <v>332</v>
      </c>
      <c r="B127" s="149" t="s">
        <v>335</v>
      </c>
      <c r="C127" s="249"/>
    </row>
    <row r="128" spans="1:3" ht="12" customHeight="1" thickBot="1" x14ac:dyDescent="0.25">
      <c r="A128" s="37" t="s">
        <v>14</v>
      </c>
      <c r="B128" s="133" t="s">
        <v>418</v>
      </c>
      <c r="C128" s="279">
        <f>+C93+C114</f>
        <v>0</v>
      </c>
    </row>
    <row r="129" spans="1:11" ht="12" customHeight="1" thickBot="1" x14ac:dyDescent="0.25">
      <c r="A129" s="37" t="s">
        <v>15</v>
      </c>
      <c r="B129" s="133" t="s">
        <v>419</v>
      </c>
      <c r="C129" s="279">
        <f>+C130+C131+C132</f>
        <v>0</v>
      </c>
    </row>
    <row r="130" spans="1:11" s="102" customFormat="1" ht="12" customHeight="1" x14ac:dyDescent="0.2">
      <c r="A130" s="422" t="s">
        <v>234</v>
      </c>
      <c r="B130" s="9" t="s">
        <v>487</v>
      </c>
      <c r="C130" s="247"/>
    </row>
    <row r="131" spans="1:11" ht="12" customHeight="1" x14ac:dyDescent="0.2">
      <c r="A131" s="422" t="s">
        <v>235</v>
      </c>
      <c r="B131" s="9" t="s">
        <v>427</v>
      </c>
      <c r="C131" s="247"/>
    </row>
    <row r="132" spans="1:11" ht="12" customHeight="1" thickBot="1" x14ac:dyDescent="0.25">
      <c r="A132" s="431" t="s">
        <v>236</v>
      </c>
      <c r="B132" s="7" t="s">
        <v>486</v>
      </c>
      <c r="C132" s="247"/>
    </row>
    <row r="133" spans="1:11" ht="12" customHeight="1" thickBot="1" x14ac:dyDescent="0.25">
      <c r="A133" s="37" t="s">
        <v>16</v>
      </c>
      <c r="B133" s="133" t="s">
        <v>420</v>
      </c>
      <c r="C133" s="279">
        <f>+C134+C135+C136+C137+C138+C139</f>
        <v>0</v>
      </c>
    </row>
    <row r="134" spans="1:11" ht="12" customHeight="1" x14ac:dyDescent="0.2">
      <c r="A134" s="422" t="s">
        <v>83</v>
      </c>
      <c r="B134" s="9" t="s">
        <v>429</v>
      </c>
      <c r="C134" s="247"/>
    </row>
    <row r="135" spans="1:11" ht="12" customHeight="1" x14ac:dyDescent="0.2">
      <c r="A135" s="422" t="s">
        <v>84</v>
      </c>
      <c r="B135" s="9" t="s">
        <v>421</v>
      </c>
      <c r="C135" s="247"/>
    </row>
    <row r="136" spans="1:11" ht="12" customHeight="1" x14ac:dyDescent="0.2">
      <c r="A136" s="422" t="s">
        <v>85</v>
      </c>
      <c r="B136" s="9" t="s">
        <v>422</v>
      </c>
      <c r="C136" s="247"/>
    </row>
    <row r="137" spans="1:11" ht="12" customHeight="1" x14ac:dyDescent="0.2">
      <c r="A137" s="422" t="s">
        <v>155</v>
      </c>
      <c r="B137" s="9" t="s">
        <v>485</v>
      </c>
      <c r="C137" s="247"/>
    </row>
    <row r="138" spans="1:11" ht="12" customHeight="1" x14ac:dyDescent="0.2">
      <c r="A138" s="422" t="s">
        <v>156</v>
      </c>
      <c r="B138" s="9" t="s">
        <v>424</v>
      </c>
      <c r="C138" s="247"/>
    </row>
    <row r="139" spans="1:11" s="102" customFormat="1" ht="12" customHeight="1" thickBot="1" x14ac:dyDescent="0.25">
      <c r="A139" s="431" t="s">
        <v>157</v>
      </c>
      <c r="B139" s="7" t="s">
        <v>425</v>
      </c>
      <c r="C139" s="247"/>
    </row>
    <row r="140" spans="1:11" ht="12" customHeight="1" thickBot="1" x14ac:dyDescent="0.25">
      <c r="A140" s="37" t="s">
        <v>17</v>
      </c>
      <c r="B140" s="133" t="s">
        <v>512</v>
      </c>
      <c r="C140" s="285">
        <f>+C141+C142+C144+C145+C143</f>
        <v>0</v>
      </c>
      <c r="K140" s="245"/>
    </row>
    <row r="141" spans="1:11" x14ac:dyDescent="0.2">
      <c r="A141" s="422" t="s">
        <v>86</v>
      </c>
      <c r="B141" s="9" t="s">
        <v>340</v>
      </c>
      <c r="C141" s="247"/>
    </row>
    <row r="142" spans="1:11" ht="12" customHeight="1" x14ac:dyDescent="0.2">
      <c r="A142" s="422" t="s">
        <v>87</v>
      </c>
      <c r="B142" s="9" t="s">
        <v>341</v>
      </c>
      <c r="C142" s="247"/>
    </row>
    <row r="143" spans="1:11" s="102" customFormat="1" ht="12" customHeight="1" x14ac:dyDescent="0.2">
      <c r="A143" s="422" t="s">
        <v>254</v>
      </c>
      <c r="B143" s="9" t="s">
        <v>511</v>
      </c>
      <c r="C143" s="247"/>
    </row>
    <row r="144" spans="1:11" s="102" customFormat="1" ht="12" customHeight="1" x14ac:dyDescent="0.2">
      <c r="A144" s="422" t="s">
        <v>255</v>
      </c>
      <c r="B144" s="9" t="s">
        <v>434</v>
      </c>
      <c r="C144" s="247"/>
    </row>
    <row r="145" spans="1:3" s="102" customFormat="1" ht="12" customHeight="1" thickBot="1" x14ac:dyDescent="0.25">
      <c r="A145" s="431" t="s">
        <v>256</v>
      </c>
      <c r="B145" s="7" t="s">
        <v>360</v>
      </c>
      <c r="C145" s="247"/>
    </row>
    <row r="146" spans="1:3" s="102" customFormat="1" ht="12" customHeight="1" thickBot="1" x14ac:dyDescent="0.25">
      <c r="A146" s="37" t="s">
        <v>18</v>
      </c>
      <c r="B146" s="133" t="s">
        <v>435</v>
      </c>
      <c r="C146" s="288">
        <f>+C147+C148+C149+C150+C151</f>
        <v>0</v>
      </c>
    </row>
    <row r="147" spans="1:3" s="102" customFormat="1" ht="12" customHeight="1" x14ac:dyDescent="0.2">
      <c r="A147" s="422" t="s">
        <v>88</v>
      </c>
      <c r="B147" s="9" t="s">
        <v>430</v>
      </c>
      <c r="C147" s="247"/>
    </row>
    <row r="148" spans="1:3" s="102" customFormat="1" ht="12" customHeight="1" x14ac:dyDescent="0.2">
      <c r="A148" s="422" t="s">
        <v>89</v>
      </c>
      <c r="B148" s="9" t="s">
        <v>437</v>
      </c>
      <c r="C148" s="247"/>
    </row>
    <row r="149" spans="1:3" s="102" customFormat="1" ht="12" customHeight="1" x14ac:dyDescent="0.2">
      <c r="A149" s="422" t="s">
        <v>266</v>
      </c>
      <c r="B149" s="9" t="s">
        <v>432</v>
      </c>
      <c r="C149" s="247"/>
    </row>
    <row r="150" spans="1:3" ht="12.75" customHeight="1" x14ac:dyDescent="0.2">
      <c r="A150" s="422" t="s">
        <v>267</v>
      </c>
      <c r="B150" s="9" t="s">
        <v>488</v>
      </c>
      <c r="C150" s="247"/>
    </row>
    <row r="151" spans="1:3" ht="12.75" customHeight="1" thickBot="1" x14ac:dyDescent="0.25">
      <c r="A151" s="431" t="s">
        <v>436</v>
      </c>
      <c r="B151" s="7" t="s">
        <v>439</v>
      </c>
      <c r="C151" s="249"/>
    </row>
    <row r="152" spans="1:3" ht="12.75" customHeight="1" thickBot="1" x14ac:dyDescent="0.25">
      <c r="A152" s="486" t="s">
        <v>19</v>
      </c>
      <c r="B152" s="133" t="s">
        <v>440</v>
      </c>
      <c r="C152" s="288"/>
    </row>
    <row r="153" spans="1:3" ht="12" customHeight="1" thickBot="1" x14ac:dyDescent="0.25">
      <c r="A153" s="486" t="s">
        <v>20</v>
      </c>
      <c r="B153" s="133" t="s">
        <v>441</v>
      </c>
      <c r="C153" s="288"/>
    </row>
    <row r="154" spans="1:3" ht="15" customHeight="1" thickBot="1" x14ac:dyDescent="0.25">
      <c r="A154" s="37" t="s">
        <v>21</v>
      </c>
      <c r="B154" s="133" t="s">
        <v>443</v>
      </c>
      <c r="C154" s="413">
        <f>+C129+C133+C140+C146+C152+C153</f>
        <v>0</v>
      </c>
    </row>
    <row r="155" spans="1:3" ht="13.5" thickBot="1" x14ac:dyDescent="0.25">
      <c r="A155" s="433" t="s">
        <v>22</v>
      </c>
      <c r="B155" s="366" t="s">
        <v>442</v>
      </c>
      <c r="C155" s="413">
        <f>+C128+C154</f>
        <v>0</v>
      </c>
    </row>
    <row r="156" spans="1:3" ht="15" customHeight="1" thickBot="1" x14ac:dyDescent="0.25">
      <c r="A156" s="374"/>
      <c r="B156" s="375"/>
      <c r="C156" s="376"/>
    </row>
    <row r="157" spans="1:3" ht="14.25" customHeight="1" thickBot="1" x14ac:dyDescent="0.25">
      <c r="A157" s="242" t="s">
        <v>489</v>
      </c>
      <c r="B157" s="243"/>
      <c r="C157" s="131"/>
    </row>
    <row r="158" spans="1:3" ht="13.5" thickBot="1" x14ac:dyDescent="0.25">
      <c r="A158" s="242" t="s">
        <v>186</v>
      </c>
      <c r="B158" s="243"/>
      <c r="C158" s="13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D0E23-0BAB-49EB-8655-007C2322C6E0}">
  <sheetPr>
    <tabColor rgb="FF92D050"/>
  </sheetPr>
  <dimension ref="A1:K158"/>
  <sheetViews>
    <sheetView zoomScale="130" zoomScaleNormal="130" zoomScaleSheetLayoutView="85" workbookViewId="0">
      <selection activeCell="B9" sqref="B9"/>
    </sheetView>
  </sheetViews>
  <sheetFormatPr defaultRowHeight="12.75" x14ac:dyDescent="0.2"/>
  <cols>
    <col min="1" max="1" width="19.5" style="377" customWidth="1"/>
    <col min="2" max="2" width="72" style="378" customWidth="1"/>
    <col min="3" max="3" width="25" style="379" customWidth="1"/>
    <col min="4" max="16384" width="9.33203125" style="3"/>
  </cols>
  <sheetData>
    <row r="1" spans="1:3" s="2" customFormat="1" ht="16.5" customHeight="1" thickBot="1" x14ac:dyDescent="0.25">
      <c r="A1" s="219"/>
      <c r="B1" s="221"/>
      <c r="C1" s="244" t="str">
        <f>+CONCATENATE("9.1.3. melléklet a ……/",LEFT(ÖSSZEFÜGGÉSEK!A5,4),". (II.25.) önkormányzati rendelethez")</f>
        <v>9.1.3. melléklet a ……/2016. (II.25.) önkormányzati rendelethez</v>
      </c>
    </row>
    <row r="2" spans="1:3" s="98" customFormat="1" ht="21" customHeight="1" x14ac:dyDescent="0.2">
      <c r="A2" s="393" t="s">
        <v>56</v>
      </c>
      <c r="B2" s="340" t="s">
        <v>188</v>
      </c>
      <c r="C2" s="342" t="s">
        <v>47</v>
      </c>
    </row>
    <row r="3" spans="1:3" s="98" customFormat="1" ht="16.5" thickBot="1" x14ac:dyDescent="0.25">
      <c r="A3" s="222" t="s">
        <v>183</v>
      </c>
      <c r="B3" s="341" t="s">
        <v>499</v>
      </c>
      <c r="C3" s="485" t="s">
        <v>401</v>
      </c>
    </row>
    <row r="4" spans="1:3" s="99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343" t="s">
        <v>49</v>
      </c>
    </row>
    <row r="6" spans="1:3" s="70" customFormat="1" ht="12.95" customHeight="1" thickBot="1" x14ac:dyDescent="0.25">
      <c r="A6" s="194"/>
      <c r="B6" s="195" t="s">
        <v>463</v>
      </c>
      <c r="C6" s="196" t="s">
        <v>464</v>
      </c>
    </row>
    <row r="7" spans="1:3" s="70" customFormat="1" ht="15.95" customHeight="1" thickBot="1" x14ac:dyDescent="0.25">
      <c r="A7" s="227"/>
      <c r="B7" s="228" t="s">
        <v>50</v>
      </c>
      <c r="C7" s="344"/>
    </row>
    <row r="8" spans="1:3" s="70" customFormat="1" ht="12" customHeight="1" thickBot="1" x14ac:dyDescent="0.25">
      <c r="A8" s="37" t="s">
        <v>12</v>
      </c>
      <c r="B8" s="21" t="s">
        <v>218</v>
      </c>
      <c r="C8" s="279">
        <f>+C9+C10+C11+C12+C13+C14</f>
        <v>0</v>
      </c>
    </row>
    <row r="9" spans="1:3" s="100" customFormat="1" ht="12" customHeight="1" x14ac:dyDescent="0.2">
      <c r="A9" s="422" t="s">
        <v>90</v>
      </c>
      <c r="B9" s="403" t="s">
        <v>219</v>
      </c>
      <c r="C9" s="282"/>
    </row>
    <row r="10" spans="1:3" s="101" customFormat="1" ht="12" customHeight="1" x14ac:dyDescent="0.2">
      <c r="A10" s="423" t="s">
        <v>91</v>
      </c>
      <c r="B10" s="404" t="s">
        <v>220</v>
      </c>
      <c r="C10" s="281"/>
    </row>
    <row r="11" spans="1:3" s="101" customFormat="1" ht="12" customHeight="1" x14ac:dyDescent="0.2">
      <c r="A11" s="423" t="s">
        <v>92</v>
      </c>
      <c r="B11" s="404" t="s">
        <v>521</v>
      </c>
      <c r="C11" s="281"/>
    </row>
    <row r="12" spans="1:3" s="101" customFormat="1" ht="12" customHeight="1" x14ac:dyDescent="0.2">
      <c r="A12" s="423" t="s">
        <v>93</v>
      </c>
      <c r="B12" s="404" t="s">
        <v>222</v>
      </c>
      <c r="C12" s="281"/>
    </row>
    <row r="13" spans="1:3" s="101" customFormat="1" ht="12" customHeight="1" x14ac:dyDescent="0.2">
      <c r="A13" s="423" t="s">
        <v>137</v>
      </c>
      <c r="B13" s="404" t="s">
        <v>476</v>
      </c>
      <c r="C13" s="281"/>
    </row>
    <row r="14" spans="1:3" s="100" customFormat="1" ht="12" customHeight="1" thickBot="1" x14ac:dyDescent="0.25">
      <c r="A14" s="424" t="s">
        <v>94</v>
      </c>
      <c r="B14" s="405" t="s">
        <v>403</v>
      </c>
      <c r="C14" s="281"/>
    </row>
    <row r="15" spans="1:3" s="100" customFormat="1" ht="12" customHeight="1" thickBot="1" x14ac:dyDescent="0.25">
      <c r="A15" s="37" t="s">
        <v>13</v>
      </c>
      <c r="B15" s="274" t="s">
        <v>223</v>
      </c>
      <c r="C15" s="279">
        <f>+C16+C17+C18+C19+C20</f>
        <v>0</v>
      </c>
    </row>
    <row r="16" spans="1:3" s="100" customFormat="1" ht="12" customHeight="1" x14ac:dyDescent="0.2">
      <c r="A16" s="422" t="s">
        <v>96</v>
      </c>
      <c r="B16" s="403" t="s">
        <v>224</v>
      </c>
      <c r="C16" s="282"/>
    </row>
    <row r="17" spans="1:3" s="100" customFormat="1" ht="12" customHeight="1" x14ac:dyDescent="0.2">
      <c r="A17" s="423" t="s">
        <v>97</v>
      </c>
      <c r="B17" s="404" t="s">
        <v>225</v>
      </c>
      <c r="C17" s="281"/>
    </row>
    <row r="18" spans="1:3" s="100" customFormat="1" ht="12" customHeight="1" x14ac:dyDescent="0.2">
      <c r="A18" s="423" t="s">
        <v>98</v>
      </c>
      <c r="B18" s="404" t="s">
        <v>392</v>
      </c>
      <c r="C18" s="281"/>
    </row>
    <row r="19" spans="1:3" s="100" customFormat="1" ht="12" customHeight="1" x14ac:dyDescent="0.2">
      <c r="A19" s="423" t="s">
        <v>99</v>
      </c>
      <c r="B19" s="404" t="s">
        <v>393</v>
      </c>
      <c r="C19" s="281"/>
    </row>
    <row r="20" spans="1:3" s="100" customFormat="1" ht="12" customHeight="1" x14ac:dyDescent="0.2">
      <c r="A20" s="423" t="s">
        <v>100</v>
      </c>
      <c r="B20" s="404" t="s">
        <v>226</v>
      </c>
      <c r="C20" s="281"/>
    </row>
    <row r="21" spans="1:3" s="101" customFormat="1" ht="12" customHeight="1" thickBot="1" x14ac:dyDescent="0.25">
      <c r="A21" s="424" t="s">
        <v>109</v>
      </c>
      <c r="B21" s="405" t="s">
        <v>227</v>
      </c>
      <c r="C21" s="283"/>
    </row>
    <row r="22" spans="1:3" s="101" customFormat="1" ht="12" customHeight="1" thickBot="1" x14ac:dyDescent="0.25">
      <c r="A22" s="37" t="s">
        <v>14</v>
      </c>
      <c r="B22" s="21" t="s">
        <v>228</v>
      </c>
      <c r="C22" s="279">
        <f>+C23+C24+C25+C26+C27</f>
        <v>0</v>
      </c>
    </row>
    <row r="23" spans="1:3" s="101" customFormat="1" ht="12" customHeight="1" x14ac:dyDescent="0.2">
      <c r="A23" s="422" t="s">
        <v>79</v>
      </c>
      <c r="B23" s="403" t="s">
        <v>229</v>
      </c>
      <c r="C23" s="282"/>
    </row>
    <row r="24" spans="1:3" s="100" customFormat="1" ht="12" customHeight="1" x14ac:dyDescent="0.2">
      <c r="A24" s="423" t="s">
        <v>80</v>
      </c>
      <c r="B24" s="404" t="s">
        <v>230</v>
      </c>
      <c r="C24" s="281"/>
    </row>
    <row r="25" spans="1:3" s="101" customFormat="1" ht="12" customHeight="1" x14ac:dyDescent="0.2">
      <c r="A25" s="423" t="s">
        <v>81</v>
      </c>
      <c r="B25" s="404" t="s">
        <v>394</v>
      </c>
      <c r="C25" s="281"/>
    </row>
    <row r="26" spans="1:3" s="101" customFormat="1" ht="12" customHeight="1" x14ac:dyDescent="0.2">
      <c r="A26" s="423" t="s">
        <v>82</v>
      </c>
      <c r="B26" s="404" t="s">
        <v>395</v>
      </c>
      <c r="C26" s="281"/>
    </row>
    <row r="27" spans="1:3" s="101" customFormat="1" ht="12" customHeight="1" x14ac:dyDescent="0.2">
      <c r="A27" s="423" t="s">
        <v>151</v>
      </c>
      <c r="B27" s="404" t="s">
        <v>231</v>
      </c>
      <c r="C27" s="281"/>
    </row>
    <row r="28" spans="1:3" s="101" customFormat="1" ht="12" customHeight="1" thickBot="1" x14ac:dyDescent="0.25">
      <c r="A28" s="424" t="s">
        <v>152</v>
      </c>
      <c r="B28" s="405" t="s">
        <v>232</v>
      </c>
      <c r="C28" s="283"/>
    </row>
    <row r="29" spans="1:3" s="101" customFormat="1" ht="12" customHeight="1" thickBot="1" x14ac:dyDescent="0.25">
      <c r="A29" s="37" t="s">
        <v>153</v>
      </c>
      <c r="B29" s="21" t="s">
        <v>233</v>
      </c>
      <c r="C29" s="285">
        <f>SUM(C30:C36)</f>
        <v>0</v>
      </c>
    </row>
    <row r="30" spans="1:3" s="101" customFormat="1" ht="12" customHeight="1" x14ac:dyDescent="0.2">
      <c r="A30" s="422" t="s">
        <v>234</v>
      </c>
      <c r="B30" s="403" t="s">
        <v>526</v>
      </c>
      <c r="C30" s="282"/>
    </row>
    <row r="31" spans="1:3" s="101" customFormat="1" ht="12" customHeight="1" x14ac:dyDescent="0.2">
      <c r="A31" s="423" t="s">
        <v>235</v>
      </c>
      <c r="B31" s="404" t="s">
        <v>527</v>
      </c>
      <c r="C31" s="281"/>
    </row>
    <row r="32" spans="1:3" s="101" customFormat="1" ht="12" customHeight="1" x14ac:dyDescent="0.2">
      <c r="A32" s="423" t="s">
        <v>236</v>
      </c>
      <c r="B32" s="404" t="s">
        <v>528</v>
      </c>
      <c r="C32" s="281"/>
    </row>
    <row r="33" spans="1:3" s="101" customFormat="1" ht="12" customHeight="1" x14ac:dyDescent="0.2">
      <c r="A33" s="423" t="s">
        <v>237</v>
      </c>
      <c r="B33" s="404" t="s">
        <v>529</v>
      </c>
      <c r="C33" s="281"/>
    </row>
    <row r="34" spans="1:3" s="101" customFormat="1" ht="12" customHeight="1" x14ac:dyDescent="0.2">
      <c r="A34" s="423" t="s">
        <v>523</v>
      </c>
      <c r="B34" s="404" t="s">
        <v>238</v>
      </c>
      <c r="C34" s="281"/>
    </row>
    <row r="35" spans="1:3" s="101" customFormat="1" ht="12" customHeight="1" x14ac:dyDescent="0.2">
      <c r="A35" s="423" t="s">
        <v>524</v>
      </c>
      <c r="B35" s="404" t="s">
        <v>239</v>
      </c>
      <c r="C35" s="281"/>
    </row>
    <row r="36" spans="1:3" s="101" customFormat="1" ht="12" customHeight="1" thickBot="1" x14ac:dyDescent="0.25">
      <c r="A36" s="424" t="s">
        <v>525</v>
      </c>
      <c r="B36" s="511" t="s">
        <v>240</v>
      </c>
      <c r="C36" s="283"/>
    </row>
    <row r="37" spans="1:3" s="101" customFormat="1" ht="12" customHeight="1" thickBot="1" x14ac:dyDescent="0.25">
      <c r="A37" s="37" t="s">
        <v>16</v>
      </c>
      <c r="B37" s="21" t="s">
        <v>404</v>
      </c>
      <c r="C37" s="279">
        <f>SUM(C38:C48)</f>
        <v>0</v>
      </c>
    </row>
    <row r="38" spans="1:3" s="101" customFormat="1" ht="12" customHeight="1" x14ac:dyDescent="0.2">
      <c r="A38" s="422" t="s">
        <v>83</v>
      </c>
      <c r="B38" s="403" t="s">
        <v>243</v>
      </c>
      <c r="C38" s="282"/>
    </row>
    <row r="39" spans="1:3" s="101" customFormat="1" ht="12" customHeight="1" x14ac:dyDescent="0.2">
      <c r="A39" s="423" t="s">
        <v>84</v>
      </c>
      <c r="B39" s="404" t="s">
        <v>244</v>
      </c>
      <c r="C39" s="281"/>
    </row>
    <row r="40" spans="1:3" s="101" customFormat="1" ht="12" customHeight="1" x14ac:dyDescent="0.2">
      <c r="A40" s="423" t="s">
        <v>85</v>
      </c>
      <c r="B40" s="404" t="s">
        <v>245</v>
      </c>
      <c r="C40" s="281"/>
    </row>
    <row r="41" spans="1:3" s="101" customFormat="1" ht="12" customHeight="1" x14ac:dyDescent="0.2">
      <c r="A41" s="423" t="s">
        <v>155</v>
      </c>
      <c r="B41" s="404" t="s">
        <v>246</v>
      </c>
      <c r="C41" s="281"/>
    </row>
    <row r="42" spans="1:3" s="101" customFormat="1" ht="12" customHeight="1" x14ac:dyDescent="0.2">
      <c r="A42" s="423" t="s">
        <v>156</v>
      </c>
      <c r="B42" s="404" t="s">
        <v>247</v>
      </c>
      <c r="C42" s="281"/>
    </row>
    <row r="43" spans="1:3" s="101" customFormat="1" ht="12" customHeight="1" x14ac:dyDescent="0.2">
      <c r="A43" s="423" t="s">
        <v>157</v>
      </c>
      <c r="B43" s="404" t="s">
        <v>248</v>
      </c>
      <c r="C43" s="281"/>
    </row>
    <row r="44" spans="1:3" s="101" customFormat="1" ht="12" customHeight="1" x14ac:dyDescent="0.2">
      <c r="A44" s="423" t="s">
        <v>158</v>
      </c>
      <c r="B44" s="404" t="s">
        <v>249</v>
      </c>
      <c r="C44" s="281"/>
    </row>
    <row r="45" spans="1:3" s="101" customFormat="1" ht="12" customHeight="1" x14ac:dyDescent="0.2">
      <c r="A45" s="423" t="s">
        <v>159</v>
      </c>
      <c r="B45" s="404" t="s">
        <v>531</v>
      </c>
      <c r="C45" s="281"/>
    </row>
    <row r="46" spans="1:3" s="101" customFormat="1" ht="12" customHeight="1" x14ac:dyDescent="0.2">
      <c r="A46" s="423" t="s">
        <v>241</v>
      </c>
      <c r="B46" s="404" t="s">
        <v>251</v>
      </c>
      <c r="C46" s="284"/>
    </row>
    <row r="47" spans="1:3" s="101" customFormat="1" ht="12" customHeight="1" x14ac:dyDescent="0.2">
      <c r="A47" s="424" t="s">
        <v>242</v>
      </c>
      <c r="B47" s="405" t="s">
        <v>406</v>
      </c>
      <c r="C47" s="390"/>
    </row>
    <row r="48" spans="1:3" s="101" customFormat="1" ht="12" customHeight="1" thickBot="1" x14ac:dyDescent="0.25">
      <c r="A48" s="424" t="s">
        <v>405</v>
      </c>
      <c r="B48" s="405" t="s">
        <v>252</v>
      </c>
      <c r="C48" s="390"/>
    </row>
    <row r="49" spans="1:3" s="101" customFormat="1" ht="12" customHeight="1" thickBot="1" x14ac:dyDescent="0.25">
      <c r="A49" s="37" t="s">
        <v>17</v>
      </c>
      <c r="B49" s="21" t="s">
        <v>253</v>
      </c>
      <c r="C49" s="279">
        <f>SUM(C50:C54)</f>
        <v>0</v>
      </c>
    </row>
    <row r="50" spans="1:3" s="101" customFormat="1" ht="12" customHeight="1" x14ac:dyDescent="0.2">
      <c r="A50" s="422" t="s">
        <v>86</v>
      </c>
      <c r="B50" s="403" t="s">
        <v>257</v>
      </c>
      <c r="C50" s="448"/>
    </row>
    <row r="51" spans="1:3" s="101" customFormat="1" ht="12" customHeight="1" x14ac:dyDescent="0.2">
      <c r="A51" s="423" t="s">
        <v>87</v>
      </c>
      <c r="B51" s="404" t="s">
        <v>258</v>
      </c>
      <c r="C51" s="284"/>
    </row>
    <row r="52" spans="1:3" s="101" customFormat="1" ht="12" customHeight="1" x14ac:dyDescent="0.2">
      <c r="A52" s="423" t="s">
        <v>254</v>
      </c>
      <c r="B52" s="404" t="s">
        <v>259</v>
      </c>
      <c r="C52" s="284"/>
    </row>
    <row r="53" spans="1:3" s="101" customFormat="1" ht="12" customHeight="1" x14ac:dyDescent="0.2">
      <c r="A53" s="423" t="s">
        <v>255</v>
      </c>
      <c r="B53" s="404" t="s">
        <v>260</v>
      </c>
      <c r="C53" s="284"/>
    </row>
    <row r="54" spans="1:3" s="101" customFormat="1" ht="12" customHeight="1" thickBot="1" x14ac:dyDescent="0.25">
      <c r="A54" s="424" t="s">
        <v>256</v>
      </c>
      <c r="B54" s="511" t="s">
        <v>261</v>
      </c>
      <c r="C54" s="390"/>
    </row>
    <row r="55" spans="1:3" s="101" customFormat="1" ht="12" customHeight="1" thickBot="1" x14ac:dyDescent="0.25">
      <c r="A55" s="37" t="s">
        <v>160</v>
      </c>
      <c r="B55" s="21" t="s">
        <v>262</v>
      </c>
      <c r="C55" s="279">
        <f>SUM(C56:C58)</f>
        <v>0</v>
      </c>
    </row>
    <row r="56" spans="1:3" s="101" customFormat="1" ht="12" customHeight="1" x14ac:dyDescent="0.2">
      <c r="A56" s="422" t="s">
        <v>88</v>
      </c>
      <c r="B56" s="403" t="s">
        <v>263</v>
      </c>
      <c r="C56" s="282"/>
    </row>
    <row r="57" spans="1:3" s="101" customFormat="1" ht="12" customHeight="1" x14ac:dyDescent="0.2">
      <c r="A57" s="423" t="s">
        <v>89</v>
      </c>
      <c r="B57" s="404" t="s">
        <v>396</v>
      </c>
      <c r="C57" s="281"/>
    </row>
    <row r="58" spans="1:3" s="101" customFormat="1" ht="12" customHeight="1" x14ac:dyDescent="0.2">
      <c r="A58" s="423" t="s">
        <v>266</v>
      </c>
      <c r="B58" s="404" t="s">
        <v>264</v>
      </c>
      <c r="C58" s="281"/>
    </row>
    <row r="59" spans="1:3" s="101" customFormat="1" ht="12" customHeight="1" thickBot="1" x14ac:dyDescent="0.25">
      <c r="A59" s="424" t="s">
        <v>267</v>
      </c>
      <c r="B59" s="511" t="s">
        <v>265</v>
      </c>
      <c r="C59" s="283"/>
    </row>
    <row r="60" spans="1:3" s="101" customFormat="1" ht="12" customHeight="1" thickBot="1" x14ac:dyDescent="0.25">
      <c r="A60" s="37" t="s">
        <v>19</v>
      </c>
      <c r="B60" s="274" t="s">
        <v>268</v>
      </c>
      <c r="C60" s="279">
        <f>SUM(C61:C63)</f>
        <v>0</v>
      </c>
    </row>
    <row r="61" spans="1:3" s="101" customFormat="1" ht="12" customHeight="1" x14ac:dyDescent="0.2">
      <c r="A61" s="422" t="s">
        <v>161</v>
      </c>
      <c r="B61" s="403" t="s">
        <v>270</v>
      </c>
      <c r="C61" s="284"/>
    </row>
    <row r="62" spans="1:3" s="101" customFormat="1" ht="12" customHeight="1" x14ac:dyDescent="0.2">
      <c r="A62" s="423" t="s">
        <v>162</v>
      </c>
      <c r="B62" s="404" t="s">
        <v>397</v>
      </c>
      <c r="C62" s="284"/>
    </row>
    <row r="63" spans="1:3" s="101" customFormat="1" ht="12" customHeight="1" x14ac:dyDescent="0.2">
      <c r="A63" s="423" t="s">
        <v>194</v>
      </c>
      <c r="B63" s="404" t="s">
        <v>271</v>
      </c>
      <c r="C63" s="284"/>
    </row>
    <row r="64" spans="1:3" s="101" customFormat="1" ht="12" customHeight="1" thickBot="1" x14ac:dyDescent="0.25">
      <c r="A64" s="424" t="s">
        <v>269</v>
      </c>
      <c r="B64" s="511" t="s">
        <v>272</v>
      </c>
      <c r="C64" s="284"/>
    </row>
    <row r="65" spans="1:3" s="101" customFormat="1" ht="12" customHeight="1" thickBot="1" x14ac:dyDescent="0.25">
      <c r="A65" s="37" t="s">
        <v>20</v>
      </c>
      <c r="B65" s="21" t="s">
        <v>273</v>
      </c>
      <c r="C65" s="285">
        <f>+C8+C15+C22+C29+C37+C49+C55+C60</f>
        <v>0</v>
      </c>
    </row>
    <row r="66" spans="1:3" s="101" customFormat="1" ht="12" customHeight="1" thickBot="1" x14ac:dyDescent="0.2">
      <c r="A66" s="425" t="s">
        <v>364</v>
      </c>
      <c r="B66" s="274" t="s">
        <v>275</v>
      </c>
      <c r="C66" s="279">
        <f>SUM(C67:C69)</f>
        <v>0</v>
      </c>
    </row>
    <row r="67" spans="1:3" s="101" customFormat="1" ht="12" customHeight="1" x14ac:dyDescent="0.2">
      <c r="A67" s="422" t="s">
        <v>306</v>
      </c>
      <c r="B67" s="403" t="s">
        <v>276</v>
      </c>
      <c r="C67" s="284"/>
    </row>
    <row r="68" spans="1:3" s="101" customFormat="1" ht="12" customHeight="1" x14ac:dyDescent="0.2">
      <c r="A68" s="423" t="s">
        <v>315</v>
      </c>
      <c r="B68" s="404" t="s">
        <v>277</v>
      </c>
      <c r="C68" s="284"/>
    </row>
    <row r="69" spans="1:3" s="101" customFormat="1" ht="12" customHeight="1" thickBot="1" x14ac:dyDescent="0.25">
      <c r="A69" s="424" t="s">
        <v>316</v>
      </c>
      <c r="B69" s="515" t="s">
        <v>278</v>
      </c>
      <c r="C69" s="284"/>
    </row>
    <row r="70" spans="1:3" s="101" customFormat="1" ht="12" customHeight="1" thickBot="1" x14ac:dyDescent="0.2">
      <c r="A70" s="425" t="s">
        <v>279</v>
      </c>
      <c r="B70" s="274" t="s">
        <v>280</v>
      </c>
      <c r="C70" s="279">
        <f>SUM(C71:C74)</f>
        <v>0</v>
      </c>
    </row>
    <row r="71" spans="1:3" s="101" customFormat="1" ht="12" customHeight="1" x14ac:dyDescent="0.2">
      <c r="A71" s="422" t="s">
        <v>138</v>
      </c>
      <c r="B71" s="403" t="s">
        <v>281</v>
      </c>
      <c r="C71" s="284"/>
    </row>
    <row r="72" spans="1:3" s="101" customFormat="1" ht="12" customHeight="1" x14ac:dyDescent="0.2">
      <c r="A72" s="423" t="s">
        <v>139</v>
      </c>
      <c r="B72" s="404" t="s">
        <v>282</v>
      </c>
      <c r="C72" s="284"/>
    </row>
    <row r="73" spans="1:3" s="101" customFormat="1" ht="12" customHeight="1" x14ac:dyDescent="0.2">
      <c r="A73" s="423" t="s">
        <v>307</v>
      </c>
      <c r="B73" s="404" t="s">
        <v>283</v>
      </c>
      <c r="C73" s="284"/>
    </row>
    <row r="74" spans="1:3" s="101" customFormat="1" ht="12" customHeight="1" thickBot="1" x14ac:dyDescent="0.25">
      <c r="A74" s="424" t="s">
        <v>308</v>
      </c>
      <c r="B74" s="405" t="s">
        <v>284</v>
      </c>
      <c r="C74" s="284"/>
    </row>
    <row r="75" spans="1:3" s="101" customFormat="1" ht="12" customHeight="1" thickBot="1" x14ac:dyDescent="0.2">
      <c r="A75" s="425" t="s">
        <v>285</v>
      </c>
      <c r="B75" s="274" t="s">
        <v>286</v>
      </c>
      <c r="C75" s="279">
        <f>SUM(C76:C77)</f>
        <v>0</v>
      </c>
    </row>
    <row r="76" spans="1:3" s="101" customFormat="1" ht="12" customHeight="1" x14ac:dyDescent="0.2">
      <c r="A76" s="422" t="s">
        <v>309</v>
      </c>
      <c r="B76" s="403" t="s">
        <v>287</v>
      </c>
      <c r="C76" s="284"/>
    </row>
    <row r="77" spans="1:3" s="101" customFormat="1" ht="12" customHeight="1" thickBot="1" x14ac:dyDescent="0.25">
      <c r="A77" s="424" t="s">
        <v>310</v>
      </c>
      <c r="B77" s="405" t="s">
        <v>288</v>
      </c>
      <c r="C77" s="284"/>
    </row>
    <row r="78" spans="1:3" s="100" customFormat="1" ht="12" customHeight="1" thickBot="1" x14ac:dyDescent="0.2">
      <c r="A78" s="425" t="s">
        <v>289</v>
      </c>
      <c r="B78" s="274" t="s">
        <v>290</v>
      </c>
      <c r="C78" s="279">
        <f>SUM(C79:C81)</f>
        <v>0</v>
      </c>
    </row>
    <row r="79" spans="1:3" s="101" customFormat="1" ht="12" customHeight="1" x14ac:dyDescent="0.2">
      <c r="A79" s="422" t="s">
        <v>311</v>
      </c>
      <c r="B79" s="403" t="s">
        <v>291</v>
      </c>
      <c r="C79" s="284"/>
    </row>
    <row r="80" spans="1:3" s="101" customFormat="1" ht="12" customHeight="1" x14ac:dyDescent="0.2">
      <c r="A80" s="423" t="s">
        <v>312</v>
      </c>
      <c r="B80" s="404" t="s">
        <v>292</v>
      </c>
      <c r="C80" s="284"/>
    </row>
    <row r="81" spans="1:3" s="101" customFormat="1" ht="12" customHeight="1" thickBot="1" x14ac:dyDescent="0.25">
      <c r="A81" s="424" t="s">
        <v>313</v>
      </c>
      <c r="B81" s="405" t="s">
        <v>293</v>
      </c>
      <c r="C81" s="284"/>
    </row>
    <row r="82" spans="1:3" s="101" customFormat="1" ht="12" customHeight="1" thickBot="1" x14ac:dyDescent="0.2">
      <c r="A82" s="425" t="s">
        <v>294</v>
      </c>
      <c r="B82" s="274" t="s">
        <v>314</v>
      </c>
      <c r="C82" s="279">
        <f>SUM(C83:C86)</f>
        <v>0</v>
      </c>
    </row>
    <row r="83" spans="1:3" s="101" customFormat="1" ht="12" customHeight="1" x14ac:dyDescent="0.2">
      <c r="A83" s="426" t="s">
        <v>295</v>
      </c>
      <c r="B83" s="403" t="s">
        <v>296</v>
      </c>
      <c r="C83" s="284"/>
    </row>
    <row r="84" spans="1:3" s="101" customFormat="1" ht="12" customHeight="1" x14ac:dyDescent="0.2">
      <c r="A84" s="427" t="s">
        <v>297</v>
      </c>
      <c r="B84" s="404" t="s">
        <v>298</v>
      </c>
      <c r="C84" s="284"/>
    </row>
    <row r="85" spans="1:3" s="101" customFormat="1" ht="12" customHeight="1" x14ac:dyDescent="0.2">
      <c r="A85" s="427" t="s">
        <v>299</v>
      </c>
      <c r="B85" s="404" t="s">
        <v>300</v>
      </c>
      <c r="C85" s="284"/>
    </row>
    <row r="86" spans="1:3" s="100" customFormat="1" ht="12" customHeight="1" thickBot="1" x14ac:dyDescent="0.25">
      <c r="A86" s="428" t="s">
        <v>301</v>
      </c>
      <c r="B86" s="405" t="s">
        <v>302</v>
      </c>
      <c r="C86" s="284"/>
    </row>
    <row r="87" spans="1:3" s="100" customFormat="1" ht="12" customHeight="1" thickBot="1" x14ac:dyDescent="0.2">
      <c r="A87" s="425" t="s">
        <v>303</v>
      </c>
      <c r="B87" s="274" t="s">
        <v>445</v>
      </c>
      <c r="C87" s="449"/>
    </row>
    <row r="88" spans="1:3" s="100" customFormat="1" ht="12" customHeight="1" thickBot="1" x14ac:dyDescent="0.2">
      <c r="A88" s="425" t="s">
        <v>477</v>
      </c>
      <c r="B88" s="274" t="s">
        <v>304</v>
      </c>
      <c r="C88" s="449"/>
    </row>
    <row r="89" spans="1:3" s="100" customFormat="1" ht="12" customHeight="1" thickBot="1" x14ac:dyDescent="0.2">
      <c r="A89" s="425" t="s">
        <v>478</v>
      </c>
      <c r="B89" s="410" t="s">
        <v>448</v>
      </c>
      <c r="C89" s="285">
        <f>+C66+C70+C75+C78+C82+C88+C87</f>
        <v>0</v>
      </c>
    </row>
    <row r="90" spans="1:3" s="100" customFormat="1" ht="12" customHeight="1" thickBot="1" x14ac:dyDescent="0.2">
      <c r="A90" s="429" t="s">
        <v>479</v>
      </c>
      <c r="B90" s="411" t="s">
        <v>480</v>
      </c>
      <c r="C90" s="285">
        <f>+C65+C89</f>
        <v>0</v>
      </c>
    </row>
    <row r="91" spans="1:3" s="101" customFormat="1" ht="15" customHeight="1" thickBot="1" x14ac:dyDescent="0.25">
      <c r="A91" s="233"/>
      <c r="B91" s="234"/>
      <c r="C91" s="349"/>
    </row>
    <row r="92" spans="1:3" s="70" customFormat="1" ht="16.5" customHeight="1" thickBot="1" x14ac:dyDescent="0.25">
      <c r="A92" s="237"/>
      <c r="B92" s="238" t="s">
        <v>51</v>
      </c>
      <c r="C92" s="351"/>
    </row>
    <row r="93" spans="1:3" s="102" customFormat="1" ht="12" customHeight="1" thickBot="1" x14ac:dyDescent="0.25">
      <c r="A93" s="395" t="s">
        <v>12</v>
      </c>
      <c r="B93" s="31" t="s">
        <v>484</v>
      </c>
      <c r="C93" s="278">
        <f>+C94+C95+C96+C97+C98+C111</f>
        <v>0</v>
      </c>
    </row>
    <row r="94" spans="1:3" ht="12" customHeight="1" x14ac:dyDescent="0.2">
      <c r="A94" s="430" t="s">
        <v>90</v>
      </c>
      <c r="B94" s="10" t="s">
        <v>43</v>
      </c>
      <c r="C94" s="280"/>
    </row>
    <row r="95" spans="1:3" ht="12" customHeight="1" x14ac:dyDescent="0.2">
      <c r="A95" s="423" t="s">
        <v>91</v>
      </c>
      <c r="B95" s="8" t="s">
        <v>163</v>
      </c>
      <c r="C95" s="281"/>
    </row>
    <row r="96" spans="1:3" ht="12" customHeight="1" x14ac:dyDescent="0.2">
      <c r="A96" s="423" t="s">
        <v>92</v>
      </c>
      <c r="B96" s="8" t="s">
        <v>128</v>
      </c>
      <c r="C96" s="283"/>
    </row>
    <row r="97" spans="1:3" ht="12" customHeight="1" x14ac:dyDescent="0.2">
      <c r="A97" s="423" t="s">
        <v>93</v>
      </c>
      <c r="B97" s="11" t="s">
        <v>164</v>
      </c>
      <c r="C97" s="283"/>
    </row>
    <row r="98" spans="1:3" ht="12" customHeight="1" x14ac:dyDescent="0.2">
      <c r="A98" s="423" t="s">
        <v>104</v>
      </c>
      <c r="B98" s="19" t="s">
        <v>165</v>
      </c>
      <c r="C98" s="283"/>
    </row>
    <row r="99" spans="1:3" ht="12" customHeight="1" x14ac:dyDescent="0.2">
      <c r="A99" s="423" t="s">
        <v>94</v>
      </c>
      <c r="B99" s="8" t="s">
        <v>481</v>
      </c>
      <c r="C99" s="283"/>
    </row>
    <row r="100" spans="1:3" ht="12" customHeight="1" x14ac:dyDescent="0.2">
      <c r="A100" s="423" t="s">
        <v>95</v>
      </c>
      <c r="B100" s="148" t="s">
        <v>411</v>
      </c>
      <c r="C100" s="283"/>
    </row>
    <row r="101" spans="1:3" ht="12" customHeight="1" x14ac:dyDescent="0.2">
      <c r="A101" s="423" t="s">
        <v>105</v>
      </c>
      <c r="B101" s="148" t="s">
        <v>410</v>
      </c>
      <c r="C101" s="283"/>
    </row>
    <row r="102" spans="1:3" ht="12" customHeight="1" x14ac:dyDescent="0.2">
      <c r="A102" s="423" t="s">
        <v>106</v>
      </c>
      <c r="B102" s="148" t="s">
        <v>320</v>
      </c>
      <c r="C102" s="283"/>
    </row>
    <row r="103" spans="1:3" ht="12" customHeight="1" x14ac:dyDescent="0.2">
      <c r="A103" s="423" t="s">
        <v>107</v>
      </c>
      <c r="B103" s="149" t="s">
        <v>321</v>
      </c>
      <c r="C103" s="283"/>
    </row>
    <row r="104" spans="1:3" ht="12" customHeight="1" x14ac:dyDescent="0.2">
      <c r="A104" s="423" t="s">
        <v>108</v>
      </c>
      <c r="B104" s="149" t="s">
        <v>322</v>
      </c>
      <c r="C104" s="283"/>
    </row>
    <row r="105" spans="1:3" ht="12" customHeight="1" x14ac:dyDescent="0.2">
      <c r="A105" s="423" t="s">
        <v>110</v>
      </c>
      <c r="B105" s="148" t="s">
        <v>323</v>
      </c>
      <c r="C105" s="283"/>
    </row>
    <row r="106" spans="1:3" ht="12" customHeight="1" x14ac:dyDescent="0.2">
      <c r="A106" s="423" t="s">
        <v>166</v>
      </c>
      <c r="B106" s="148" t="s">
        <v>324</v>
      </c>
      <c r="C106" s="283"/>
    </row>
    <row r="107" spans="1:3" ht="12" customHeight="1" x14ac:dyDescent="0.2">
      <c r="A107" s="423" t="s">
        <v>318</v>
      </c>
      <c r="B107" s="149" t="s">
        <v>325</v>
      </c>
      <c r="C107" s="283"/>
    </row>
    <row r="108" spans="1:3" ht="12" customHeight="1" x14ac:dyDescent="0.2">
      <c r="A108" s="431" t="s">
        <v>319</v>
      </c>
      <c r="B108" s="150" t="s">
        <v>326</v>
      </c>
      <c r="C108" s="283"/>
    </row>
    <row r="109" spans="1:3" ht="12" customHeight="1" x14ac:dyDescent="0.2">
      <c r="A109" s="423" t="s">
        <v>408</v>
      </c>
      <c r="B109" s="150" t="s">
        <v>327</v>
      </c>
      <c r="C109" s="283"/>
    </row>
    <row r="110" spans="1:3" ht="12" customHeight="1" x14ac:dyDescent="0.2">
      <c r="A110" s="423" t="s">
        <v>409</v>
      </c>
      <c r="B110" s="149" t="s">
        <v>328</v>
      </c>
      <c r="C110" s="281"/>
    </row>
    <row r="111" spans="1:3" ht="12" customHeight="1" x14ac:dyDescent="0.2">
      <c r="A111" s="423" t="s">
        <v>413</v>
      </c>
      <c r="B111" s="11" t="s">
        <v>44</v>
      </c>
      <c r="C111" s="281"/>
    </row>
    <row r="112" spans="1:3" ht="12" customHeight="1" x14ac:dyDescent="0.2">
      <c r="A112" s="424" t="s">
        <v>414</v>
      </c>
      <c r="B112" s="8" t="s">
        <v>482</v>
      </c>
      <c r="C112" s="283"/>
    </row>
    <row r="113" spans="1:3" ht="12" customHeight="1" thickBot="1" x14ac:dyDescent="0.25">
      <c r="A113" s="432" t="s">
        <v>415</v>
      </c>
      <c r="B113" s="151" t="s">
        <v>483</v>
      </c>
      <c r="C113" s="287"/>
    </row>
    <row r="114" spans="1:3" ht="12" customHeight="1" thickBot="1" x14ac:dyDescent="0.25">
      <c r="A114" s="37" t="s">
        <v>13</v>
      </c>
      <c r="B114" s="30" t="s">
        <v>329</v>
      </c>
      <c r="C114" s="279">
        <f>+C115+C117+C119</f>
        <v>0</v>
      </c>
    </row>
    <row r="115" spans="1:3" ht="12" customHeight="1" x14ac:dyDescent="0.2">
      <c r="A115" s="422" t="s">
        <v>96</v>
      </c>
      <c r="B115" s="8" t="s">
        <v>192</v>
      </c>
      <c r="C115" s="282"/>
    </row>
    <row r="116" spans="1:3" ht="12" customHeight="1" x14ac:dyDescent="0.2">
      <c r="A116" s="422" t="s">
        <v>97</v>
      </c>
      <c r="B116" s="12" t="s">
        <v>333</v>
      </c>
      <c r="C116" s="282"/>
    </row>
    <row r="117" spans="1:3" ht="12" customHeight="1" x14ac:dyDescent="0.2">
      <c r="A117" s="422" t="s">
        <v>98</v>
      </c>
      <c r="B117" s="12" t="s">
        <v>167</v>
      </c>
      <c r="C117" s="281"/>
    </row>
    <row r="118" spans="1:3" ht="12" customHeight="1" x14ac:dyDescent="0.2">
      <c r="A118" s="422" t="s">
        <v>99</v>
      </c>
      <c r="B118" s="12" t="s">
        <v>334</v>
      </c>
      <c r="C118" s="247"/>
    </row>
    <row r="119" spans="1:3" ht="12" customHeight="1" x14ac:dyDescent="0.2">
      <c r="A119" s="422" t="s">
        <v>100</v>
      </c>
      <c r="B119" s="276" t="s">
        <v>195</v>
      </c>
      <c r="C119" s="247"/>
    </row>
    <row r="120" spans="1:3" ht="12" customHeight="1" x14ac:dyDescent="0.2">
      <c r="A120" s="422" t="s">
        <v>109</v>
      </c>
      <c r="B120" s="275" t="s">
        <v>398</v>
      </c>
      <c r="C120" s="247"/>
    </row>
    <row r="121" spans="1:3" ht="12" customHeight="1" x14ac:dyDescent="0.2">
      <c r="A121" s="422" t="s">
        <v>111</v>
      </c>
      <c r="B121" s="399" t="s">
        <v>339</v>
      </c>
      <c r="C121" s="247"/>
    </row>
    <row r="122" spans="1:3" ht="12" customHeight="1" x14ac:dyDescent="0.2">
      <c r="A122" s="422" t="s">
        <v>168</v>
      </c>
      <c r="B122" s="149" t="s">
        <v>322</v>
      </c>
      <c r="C122" s="247"/>
    </row>
    <row r="123" spans="1:3" ht="12" customHeight="1" x14ac:dyDescent="0.2">
      <c r="A123" s="422" t="s">
        <v>169</v>
      </c>
      <c r="B123" s="149" t="s">
        <v>338</v>
      </c>
      <c r="C123" s="247"/>
    </row>
    <row r="124" spans="1:3" ht="12" customHeight="1" x14ac:dyDescent="0.2">
      <c r="A124" s="422" t="s">
        <v>170</v>
      </c>
      <c r="B124" s="149" t="s">
        <v>337</v>
      </c>
      <c r="C124" s="247"/>
    </row>
    <row r="125" spans="1:3" ht="12" customHeight="1" x14ac:dyDescent="0.2">
      <c r="A125" s="422" t="s">
        <v>330</v>
      </c>
      <c r="B125" s="149" t="s">
        <v>325</v>
      </c>
      <c r="C125" s="247"/>
    </row>
    <row r="126" spans="1:3" ht="12" customHeight="1" x14ac:dyDescent="0.2">
      <c r="A126" s="422" t="s">
        <v>331</v>
      </c>
      <c r="B126" s="149" t="s">
        <v>336</v>
      </c>
      <c r="C126" s="247"/>
    </row>
    <row r="127" spans="1:3" ht="12" customHeight="1" thickBot="1" x14ac:dyDescent="0.25">
      <c r="A127" s="431" t="s">
        <v>332</v>
      </c>
      <c r="B127" s="149" t="s">
        <v>335</v>
      </c>
      <c r="C127" s="249"/>
    </row>
    <row r="128" spans="1:3" ht="12" customHeight="1" thickBot="1" x14ac:dyDescent="0.25">
      <c r="A128" s="37" t="s">
        <v>14</v>
      </c>
      <c r="B128" s="133" t="s">
        <v>418</v>
      </c>
      <c r="C128" s="279">
        <f>+C93+C114</f>
        <v>0</v>
      </c>
    </row>
    <row r="129" spans="1:11" ht="12" customHeight="1" thickBot="1" x14ac:dyDescent="0.25">
      <c r="A129" s="37" t="s">
        <v>15</v>
      </c>
      <c r="B129" s="133" t="s">
        <v>419</v>
      </c>
      <c r="C129" s="279">
        <f>+C130+C131+C132</f>
        <v>0</v>
      </c>
    </row>
    <row r="130" spans="1:11" s="102" customFormat="1" ht="12" customHeight="1" x14ac:dyDescent="0.2">
      <c r="A130" s="422" t="s">
        <v>234</v>
      </c>
      <c r="B130" s="9" t="s">
        <v>487</v>
      </c>
      <c r="C130" s="247"/>
    </row>
    <row r="131" spans="1:11" ht="12" customHeight="1" x14ac:dyDescent="0.2">
      <c r="A131" s="422" t="s">
        <v>235</v>
      </c>
      <c r="B131" s="9" t="s">
        <v>427</v>
      </c>
      <c r="C131" s="247"/>
    </row>
    <row r="132" spans="1:11" ht="12" customHeight="1" thickBot="1" x14ac:dyDescent="0.25">
      <c r="A132" s="431" t="s">
        <v>236</v>
      </c>
      <c r="B132" s="7" t="s">
        <v>486</v>
      </c>
      <c r="C132" s="247"/>
    </row>
    <row r="133" spans="1:11" ht="12" customHeight="1" thickBot="1" x14ac:dyDescent="0.25">
      <c r="A133" s="37" t="s">
        <v>16</v>
      </c>
      <c r="B133" s="133" t="s">
        <v>420</v>
      </c>
      <c r="C133" s="279">
        <f>+C134+C135+C136+C137+C138+C139</f>
        <v>0</v>
      </c>
    </row>
    <row r="134" spans="1:11" ht="12" customHeight="1" x14ac:dyDescent="0.2">
      <c r="A134" s="422" t="s">
        <v>83</v>
      </c>
      <c r="B134" s="9" t="s">
        <v>429</v>
      </c>
      <c r="C134" s="247"/>
    </row>
    <row r="135" spans="1:11" ht="12" customHeight="1" x14ac:dyDescent="0.2">
      <c r="A135" s="422" t="s">
        <v>84</v>
      </c>
      <c r="B135" s="9" t="s">
        <v>421</v>
      </c>
      <c r="C135" s="247"/>
    </row>
    <row r="136" spans="1:11" ht="12" customHeight="1" x14ac:dyDescent="0.2">
      <c r="A136" s="422" t="s">
        <v>85</v>
      </c>
      <c r="B136" s="9" t="s">
        <v>422</v>
      </c>
      <c r="C136" s="247"/>
    </row>
    <row r="137" spans="1:11" ht="12" customHeight="1" x14ac:dyDescent="0.2">
      <c r="A137" s="422" t="s">
        <v>155</v>
      </c>
      <c r="B137" s="9" t="s">
        <v>485</v>
      </c>
      <c r="C137" s="247"/>
    </row>
    <row r="138" spans="1:11" ht="12" customHeight="1" x14ac:dyDescent="0.2">
      <c r="A138" s="422" t="s">
        <v>156</v>
      </c>
      <c r="B138" s="9" t="s">
        <v>424</v>
      </c>
      <c r="C138" s="247"/>
    </row>
    <row r="139" spans="1:11" s="102" customFormat="1" ht="12" customHeight="1" thickBot="1" x14ac:dyDescent="0.25">
      <c r="A139" s="431" t="s">
        <v>157</v>
      </c>
      <c r="B139" s="7" t="s">
        <v>425</v>
      </c>
      <c r="C139" s="247"/>
    </row>
    <row r="140" spans="1:11" ht="12" customHeight="1" thickBot="1" x14ac:dyDescent="0.25">
      <c r="A140" s="37" t="s">
        <v>17</v>
      </c>
      <c r="B140" s="133" t="s">
        <v>512</v>
      </c>
      <c r="C140" s="285">
        <f>+C141+C142+C144+C145+C143</f>
        <v>0</v>
      </c>
      <c r="K140" s="245"/>
    </row>
    <row r="141" spans="1:11" x14ac:dyDescent="0.2">
      <c r="A141" s="422" t="s">
        <v>86</v>
      </c>
      <c r="B141" s="9" t="s">
        <v>340</v>
      </c>
      <c r="C141" s="247"/>
    </row>
    <row r="142" spans="1:11" ht="12" customHeight="1" x14ac:dyDescent="0.2">
      <c r="A142" s="422" t="s">
        <v>87</v>
      </c>
      <c r="B142" s="9" t="s">
        <v>341</v>
      </c>
      <c r="C142" s="247"/>
    </row>
    <row r="143" spans="1:11" s="102" customFormat="1" ht="12" customHeight="1" x14ac:dyDescent="0.2">
      <c r="A143" s="422" t="s">
        <v>254</v>
      </c>
      <c r="B143" s="9" t="s">
        <v>511</v>
      </c>
      <c r="C143" s="247"/>
    </row>
    <row r="144" spans="1:11" s="102" customFormat="1" ht="12" customHeight="1" x14ac:dyDescent="0.2">
      <c r="A144" s="422" t="s">
        <v>255</v>
      </c>
      <c r="B144" s="9" t="s">
        <v>434</v>
      </c>
      <c r="C144" s="247"/>
    </row>
    <row r="145" spans="1:3" s="102" customFormat="1" ht="12" customHeight="1" thickBot="1" x14ac:dyDescent="0.25">
      <c r="A145" s="431" t="s">
        <v>256</v>
      </c>
      <c r="B145" s="7" t="s">
        <v>360</v>
      </c>
      <c r="C145" s="247"/>
    </row>
    <row r="146" spans="1:3" s="102" customFormat="1" ht="12" customHeight="1" thickBot="1" x14ac:dyDescent="0.25">
      <c r="A146" s="37" t="s">
        <v>18</v>
      </c>
      <c r="B146" s="133" t="s">
        <v>435</v>
      </c>
      <c r="C146" s="288">
        <f>+C147+C148+C149+C150+C151</f>
        <v>0</v>
      </c>
    </row>
    <row r="147" spans="1:3" s="102" customFormat="1" ht="12" customHeight="1" x14ac:dyDescent="0.2">
      <c r="A147" s="422" t="s">
        <v>88</v>
      </c>
      <c r="B147" s="9" t="s">
        <v>430</v>
      </c>
      <c r="C147" s="247"/>
    </row>
    <row r="148" spans="1:3" s="102" customFormat="1" ht="12" customHeight="1" x14ac:dyDescent="0.2">
      <c r="A148" s="422" t="s">
        <v>89</v>
      </c>
      <c r="B148" s="9" t="s">
        <v>437</v>
      </c>
      <c r="C148" s="247"/>
    </row>
    <row r="149" spans="1:3" s="102" customFormat="1" ht="12" customHeight="1" x14ac:dyDescent="0.2">
      <c r="A149" s="422" t="s">
        <v>266</v>
      </c>
      <c r="B149" s="9" t="s">
        <v>432</v>
      </c>
      <c r="C149" s="247"/>
    </row>
    <row r="150" spans="1:3" ht="12.75" customHeight="1" x14ac:dyDescent="0.2">
      <c r="A150" s="422" t="s">
        <v>267</v>
      </c>
      <c r="B150" s="9" t="s">
        <v>488</v>
      </c>
      <c r="C150" s="247"/>
    </row>
    <row r="151" spans="1:3" ht="12.75" customHeight="1" thickBot="1" x14ac:dyDescent="0.25">
      <c r="A151" s="431" t="s">
        <v>436</v>
      </c>
      <c r="B151" s="7" t="s">
        <v>439</v>
      </c>
      <c r="C151" s="249"/>
    </row>
    <row r="152" spans="1:3" ht="12.75" customHeight="1" thickBot="1" x14ac:dyDescent="0.25">
      <c r="A152" s="486" t="s">
        <v>19</v>
      </c>
      <c r="B152" s="133" t="s">
        <v>440</v>
      </c>
      <c r="C152" s="288"/>
    </row>
    <row r="153" spans="1:3" ht="12" customHeight="1" thickBot="1" x14ac:dyDescent="0.25">
      <c r="A153" s="486" t="s">
        <v>20</v>
      </c>
      <c r="B153" s="133" t="s">
        <v>441</v>
      </c>
      <c r="C153" s="288"/>
    </row>
    <row r="154" spans="1:3" ht="15" customHeight="1" thickBot="1" x14ac:dyDescent="0.25">
      <c r="A154" s="37" t="s">
        <v>21</v>
      </c>
      <c r="B154" s="133" t="s">
        <v>443</v>
      </c>
      <c r="C154" s="413">
        <f>+C129+C133+C140+C146+C152+C153</f>
        <v>0</v>
      </c>
    </row>
    <row r="155" spans="1:3" ht="13.5" thickBot="1" x14ac:dyDescent="0.25">
      <c r="A155" s="433" t="s">
        <v>22</v>
      </c>
      <c r="B155" s="366" t="s">
        <v>442</v>
      </c>
      <c r="C155" s="413">
        <f>+C128+C154</f>
        <v>0</v>
      </c>
    </row>
    <row r="156" spans="1:3" ht="15" customHeight="1" thickBot="1" x14ac:dyDescent="0.25">
      <c r="A156" s="374"/>
      <c r="B156" s="375"/>
      <c r="C156" s="376"/>
    </row>
    <row r="157" spans="1:3" ht="14.25" customHeight="1" thickBot="1" x14ac:dyDescent="0.25">
      <c r="A157" s="242" t="s">
        <v>489</v>
      </c>
      <c r="B157" s="243"/>
      <c r="C157" s="131"/>
    </row>
    <row r="158" spans="1:3" ht="13.5" thickBot="1" x14ac:dyDescent="0.25">
      <c r="A158" s="242" t="s">
        <v>186</v>
      </c>
      <c r="B158" s="243"/>
      <c r="C158" s="13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C4880-25EF-400B-AAF6-EB8176137E29}">
  <sheetPr>
    <tabColor rgb="FF92D050"/>
  </sheetPr>
  <dimension ref="A1:C61"/>
  <sheetViews>
    <sheetView zoomScale="130" zoomScaleNormal="130" workbookViewId="0">
      <selection activeCell="B11" sqref="B11"/>
    </sheetView>
  </sheetViews>
  <sheetFormatPr defaultRowHeight="12.75" x14ac:dyDescent="0.2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 x14ac:dyDescent="0.25">
      <c r="A1" s="219"/>
      <c r="B1" s="221"/>
      <c r="C1" s="442" t="str">
        <f>+CONCATENATE("9.2. melléklet a ……/",LEFT(ÖSSZEFÜGGÉSEK!A5,4),". (II.25.) önkormányzati rendelethez")</f>
        <v>9.2. melléklet a ……/2016. (II.25.) önkormányzati rendelethez</v>
      </c>
    </row>
    <row r="2" spans="1:3" s="443" customFormat="1" ht="25.5" customHeight="1" x14ac:dyDescent="0.2">
      <c r="A2" s="393" t="s">
        <v>184</v>
      </c>
      <c r="B2" s="340" t="s">
        <v>539</v>
      </c>
      <c r="C2" s="354" t="s">
        <v>53</v>
      </c>
    </row>
    <row r="3" spans="1:3" s="443" customFormat="1" ht="24.75" thickBot="1" x14ac:dyDescent="0.25">
      <c r="A3" s="436" t="s">
        <v>183</v>
      </c>
      <c r="B3" s="341" t="s">
        <v>368</v>
      </c>
      <c r="C3" s="355"/>
    </row>
    <row r="4" spans="1:3" s="444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226" t="s">
        <v>49</v>
      </c>
    </row>
    <row r="6" spans="1:3" s="445" customFormat="1" ht="12.95" customHeight="1" thickBot="1" x14ac:dyDescent="0.25">
      <c r="A6" s="194"/>
      <c r="B6" s="195" t="s">
        <v>463</v>
      </c>
      <c r="C6" s="196" t="s">
        <v>464</v>
      </c>
    </row>
    <row r="7" spans="1:3" s="445" customFormat="1" ht="15.95" customHeight="1" thickBot="1" x14ac:dyDescent="0.25">
      <c r="A7" s="227"/>
      <c r="B7" s="228" t="s">
        <v>50</v>
      </c>
      <c r="C7" s="229"/>
    </row>
    <row r="8" spans="1:3" s="356" customFormat="1" ht="12" customHeight="1" thickBot="1" x14ac:dyDescent="0.25">
      <c r="A8" s="194" t="s">
        <v>12</v>
      </c>
      <c r="B8" s="230" t="s">
        <v>490</v>
      </c>
      <c r="C8" s="299">
        <f>SUM(C9:C19)</f>
        <v>0</v>
      </c>
    </row>
    <row r="9" spans="1:3" s="356" customFormat="1" ht="12" customHeight="1" x14ac:dyDescent="0.2">
      <c r="A9" s="437" t="s">
        <v>90</v>
      </c>
      <c r="B9" s="10" t="s">
        <v>243</v>
      </c>
      <c r="C9" s="345"/>
    </row>
    <row r="10" spans="1:3" s="356" customFormat="1" ht="12" customHeight="1" x14ac:dyDescent="0.2">
      <c r="A10" s="438" t="s">
        <v>91</v>
      </c>
      <c r="B10" s="8" t="s">
        <v>244</v>
      </c>
      <c r="C10" s="297"/>
    </row>
    <row r="11" spans="1:3" s="356" customFormat="1" ht="12" customHeight="1" x14ac:dyDescent="0.2">
      <c r="A11" s="438" t="s">
        <v>92</v>
      </c>
      <c r="B11" s="8" t="s">
        <v>245</v>
      </c>
      <c r="C11" s="297"/>
    </row>
    <row r="12" spans="1:3" s="356" customFormat="1" ht="12" customHeight="1" x14ac:dyDescent="0.2">
      <c r="A12" s="438" t="s">
        <v>93</v>
      </c>
      <c r="B12" s="8" t="s">
        <v>246</v>
      </c>
      <c r="C12" s="297"/>
    </row>
    <row r="13" spans="1:3" s="356" customFormat="1" ht="12" customHeight="1" x14ac:dyDescent="0.2">
      <c r="A13" s="438" t="s">
        <v>137</v>
      </c>
      <c r="B13" s="8" t="s">
        <v>247</v>
      </c>
      <c r="C13" s="297"/>
    </row>
    <row r="14" spans="1:3" s="356" customFormat="1" ht="12" customHeight="1" x14ac:dyDescent="0.2">
      <c r="A14" s="438" t="s">
        <v>94</v>
      </c>
      <c r="B14" s="8" t="s">
        <v>369</v>
      </c>
      <c r="C14" s="297"/>
    </row>
    <row r="15" spans="1:3" s="356" customFormat="1" ht="12" customHeight="1" x14ac:dyDescent="0.2">
      <c r="A15" s="438" t="s">
        <v>95</v>
      </c>
      <c r="B15" s="7" t="s">
        <v>370</v>
      </c>
      <c r="C15" s="297"/>
    </row>
    <row r="16" spans="1:3" s="356" customFormat="1" ht="12" customHeight="1" x14ac:dyDescent="0.2">
      <c r="A16" s="438" t="s">
        <v>105</v>
      </c>
      <c r="B16" s="8" t="s">
        <v>250</v>
      </c>
      <c r="C16" s="346"/>
    </row>
    <row r="17" spans="1:3" s="446" customFormat="1" ht="12" customHeight="1" x14ac:dyDescent="0.2">
      <c r="A17" s="438" t="s">
        <v>106</v>
      </c>
      <c r="B17" s="8" t="s">
        <v>251</v>
      </c>
      <c r="C17" s="297"/>
    </row>
    <row r="18" spans="1:3" s="446" customFormat="1" ht="12" customHeight="1" x14ac:dyDescent="0.2">
      <c r="A18" s="438" t="s">
        <v>107</v>
      </c>
      <c r="B18" s="8" t="s">
        <v>406</v>
      </c>
      <c r="C18" s="298"/>
    </row>
    <row r="19" spans="1:3" s="446" customFormat="1" ht="12" customHeight="1" thickBot="1" x14ac:dyDescent="0.25">
      <c r="A19" s="438" t="s">
        <v>108</v>
      </c>
      <c r="B19" s="7" t="s">
        <v>252</v>
      </c>
      <c r="C19" s="298"/>
    </row>
    <row r="20" spans="1:3" s="356" customFormat="1" ht="12" customHeight="1" thickBot="1" x14ac:dyDescent="0.25">
      <c r="A20" s="194" t="s">
        <v>13</v>
      </c>
      <c r="B20" s="230" t="s">
        <v>371</v>
      </c>
      <c r="C20" s="299">
        <f>SUM(C21:C23)</f>
        <v>0</v>
      </c>
    </row>
    <row r="21" spans="1:3" s="446" customFormat="1" ht="12" customHeight="1" x14ac:dyDescent="0.2">
      <c r="A21" s="438" t="s">
        <v>96</v>
      </c>
      <c r="B21" s="9" t="s">
        <v>224</v>
      </c>
      <c r="C21" s="297"/>
    </row>
    <row r="22" spans="1:3" s="446" customFormat="1" ht="12" customHeight="1" x14ac:dyDescent="0.2">
      <c r="A22" s="438" t="s">
        <v>97</v>
      </c>
      <c r="B22" s="8" t="s">
        <v>372</v>
      </c>
      <c r="C22" s="297"/>
    </row>
    <row r="23" spans="1:3" s="446" customFormat="1" ht="12" customHeight="1" x14ac:dyDescent="0.2">
      <c r="A23" s="438" t="s">
        <v>98</v>
      </c>
      <c r="B23" s="8" t="s">
        <v>373</v>
      </c>
      <c r="C23" s="297"/>
    </row>
    <row r="24" spans="1:3" s="446" customFormat="1" ht="12" customHeight="1" thickBot="1" x14ac:dyDescent="0.25">
      <c r="A24" s="438" t="s">
        <v>99</v>
      </c>
      <c r="B24" s="8" t="s">
        <v>491</v>
      </c>
      <c r="C24" s="297"/>
    </row>
    <row r="25" spans="1:3" s="446" customFormat="1" ht="12" customHeight="1" thickBot="1" x14ac:dyDescent="0.25">
      <c r="A25" s="197" t="s">
        <v>14</v>
      </c>
      <c r="B25" s="133" t="s">
        <v>154</v>
      </c>
      <c r="C25" s="326">
        <v>30</v>
      </c>
    </row>
    <row r="26" spans="1:3" s="446" customFormat="1" ht="12" customHeight="1" thickBot="1" x14ac:dyDescent="0.25">
      <c r="A26" s="197" t="s">
        <v>15</v>
      </c>
      <c r="B26" s="133" t="s">
        <v>492</v>
      </c>
      <c r="C26" s="299">
        <f>+C27+C28+C29</f>
        <v>0</v>
      </c>
    </row>
    <row r="27" spans="1:3" s="446" customFormat="1" ht="12" customHeight="1" x14ac:dyDescent="0.2">
      <c r="A27" s="439" t="s">
        <v>234</v>
      </c>
      <c r="B27" s="440" t="s">
        <v>229</v>
      </c>
      <c r="C27" s="85"/>
    </row>
    <row r="28" spans="1:3" s="446" customFormat="1" ht="12" customHeight="1" x14ac:dyDescent="0.2">
      <c r="A28" s="439" t="s">
        <v>235</v>
      </c>
      <c r="B28" s="440" t="s">
        <v>372</v>
      </c>
      <c r="C28" s="297"/>
    </row>
    <row r="29" spans="1:3" s="446" customFormat="1" ht="12" customHeight="1" x14ac:dyDescent="0.2">
      <c r="A29" s="439" t="s">
        <v>236</v>
      </c>
      <c r="B29" s="441" t="s">
        <v>375</v>
      </c>
      <c r="C29" s="297"/>
    </row>
    <row r="30" spans="1:3" s="446" customFormat="1" ht="12" customHeight="1" thickBot="1" x14ac:dyDescent="0.25">
      <c r="A30" s="438" t="s">
        <v>237</v>
      </c>
      <c r="B30" s="147" t="s">
        <v>493</v>
      </c>
      <c r="C30" s="88"/>
    </row>
    <row r="31" spans="1:3" s="446" customFormat="1" ht="12" customHeight="1" thickBot="1" x14ac:dyDescent="0.25">
      <c r="A31" s="197" t="s">
        <v>16</v>
      </c>
      <c r="B31" s="133" t="s">
        <v>376</v>
      </c>
      <c r="C31" s="299">
        <f>+C32+C33+C34</f>
        <v>0</v>
      </c>
    </row>
    <row r="32" spans="1:3" s="446" customFormat="1" ht="12" customHeight="1" x14ac:dyDescent="0.2">
      <c r="A32" s="439" t="s">
        <v>83</v>
      </c>
      <c r="B32" s="440" t="s">
        <v>257</v>
      </c>
      <c r="C32" s="85"/>
    </row>
    <row r="33" spans="1:3" s="446" customFormat="1" ht="12" customHeight="1" x14ac:dyDescent="0.2">
      <c r="A33" s="439" t="s">
        <v>84</v>
      </c>
      <c r="B33" s="441" t="s">
        <v>258</v>
      </c>
      <c r="C33" s="300"/>
    </row>
    <row r="34" spans="1:3" s="446" customFormat="1" ht="12" customHeight="1" thickBot="1" x14ac:dyDescent="0.25">
      <c r="A34" s="438" t="s">
        <v>85</v>
      </c>
      <c r="B34" s="147" t="s">
        <v>259</v>
      </c>
      <c r="C34" s="88"/>
    </row>
    <row r="35" spans="1:3" s="356" customFormat="1" ht="12" customHeight="1" thickBot="1" x14ac:dyDescent="0.25">
      <c r="A35" s="197" t="s">
        <v>17</v>
      </c>
      <c r="B35" s="133" t="s">
        <v>345</v>
      </c>
      <c r="C35" s="326"/>
    </row>
    <row r="36" spans="1:3" s="356" customFormat="1" ht="12" customHeight="1" thickBot="1" x14ac:dyDescent="0.25">
      <c r="A36" s="197" t="s">
        <v>18</v>
      </c>
      <c r="B36" s="133" t="s">
        <v>377</v>
      </c>
      <c r="C36" s="347"/>
    </row>
    <row r="37" spans="1:3" s="356" customFormat="1" ht="12" customHeight="1" thickBot="1" x14ac:dyDescent="0.25">
      <c r="A37" s="194" t="s">
        <v>19</v>
      </c>
      <c r="B37" s="133" t="s">
        <v>378</v>
      </c>
      <c r="C37" s="348">
        <f>+C8+C20+C25+C26+C31+C35+C36</f>
        <v>30</v>
      </c>
    </row>
    <row r="38" spans="1:3" s="356" customFormat="1" ht="12" customHeight="1" thickBot="1" x14ac:dyDescent="0.25">
      <c r="A38" s="231" t="s">
        <v>20</v>
      </c>
      <c r="B38" s="133" t="s">
        <v>379</v>
      </c>
      <c r="C38" s="348">
        <f>+C39+C40+C41</f>
        <v>48851</v>
      </c>
    </row>
    <row r="39" spans="1:3" s="356" customFormat="1" ht="12" customHeight="1" x14ac:dyDescent="0.2">
      <c r="A39" s="439" t="s">
        <v>380</v>
      </c>
      <c r="B39" s="440" t="s">
        <v>202</v>
      </c>
      <c r="C39" s="85">
        <v>1574</v>
      </c>
    </row>
    <row r="40" spans="1:3" s="356" customFormat="1" ht="12" customHeight="1" x14ac:dyDescent="0.2">
      <c r="A40" s="439" t="s">
        <v>381</v>
      </c>
      <c r="B40" s="441" t="s">
        <v>2</v>
      </c>
      <c r="C40" s="300"/>
    </row>
    <row r="41" spans="1:3" s="446" customFormat="1" ht="12" customHeight="1" thickBot="1" x14ac:dyDescent="0.25">
      <c r="A41" s="438" t="s">
        <v>382</v>
      </c>
      <c r="B41" s="147" t="s">
        <v>383</v>
      </c>
      <c r="C41" s="88">
        <v>47277</v>
      </c>
    </row>
    <row r="42" spans="1:3" s="446" customFormat="1" ht="15" customHeight="1" thickBot="1" x14ac:dyDescent="0.25">
      <c r="A42" s="231" t="s">
        <v>21</v>
      </c>
      <c r="B42" s="232" t="s">
        <v>384</v>
      </c>
      <c r="C42" s="351">
        <f>+C37+C38</f>
        <v>48881</v>
      </c>
    </row>
    <row r="43" spans="1:3" s="446" customFormat="1" ht="15" customHeight="1" x14ac:dyDescent="0.2">
      <c r="A43" s="233"/>
      <c r="B43" s="234"/>
      <c r="C43" s="349"/>
    </row>
    <row r="44" spans="1:3" ht="13.5" thickBot="1" x14ac:dyDescent="0.25">
      <c r="A44" s="235"/>
      <c r="B44" s="236"/>
      <c r="C44" s="350"/>
    </row>
    <row r="45" spans="1:3" s="445" customFormat="1" ht="16.5" customHeight="1" thickBot="1" x14ac:dyDescent="0.25">
      <c r="A45" s="237"/>
      <c r="B45" s="238" t="s">
        <v>51</v>
      </c>
      <c r="C45" s="351"/>
    </row>
    <row r="46" spans="1:3" s="447" customFormat="1" ht="12" customHeight="1" thickBot="1" x14ac:dyDescent="0.25">
      <c r="A46" s="197" t="s">
        <v>12</v>
      </c>
      <c r="B46" s="133" t="s">
        <v>385</v>
      </c>
      <c r="C46" s="299">
        <f>SUM(C47:C51)</f>
        <v>47611</v>
      </c>
    </row>
    <row r="47" spans="1:3" ht="12" customHeight="1" x14ac:dyDescent="0.2">
      <c r="A47" s="438" t="s">
        <v>90</v>
      </c>
      <c r="B47" s="9" t="s">
        <v>43</v>
      </c>
      <c r="C47" s="85">
        <v>27805</v>
      </c>
    </row>
    <row r="48" spans="1:3" ht="12" customHeight="1" x14ac:dyDescent="0.2">
      <c r="A48" s="438" t="s">
        <v>91</v>
      </c>
      <c r="B48" s="8" t="s">
        <v>163</v>
      </c>
      <c r="C48" s="87">
        <v>7072</v>
      </c>
    </row>
    <row r="49" spans="1:3" ht="12" customHeight="1" x14ac:dyDescent="0.2">
      <c r="A49" s="438" t="s">
        <v>92</v>
      </c>
      <c r="B49" s="8" t="s">
        <v>128</v>
      </c>
      <c r="C49" s="87">
        <v>12734</v>
      </c>
    </row>
    <row r="50" spans="1:3" ht="12" customHeight="1" x14ac:dyDescent="0.2">
      <c r="A50" s="438" t="s">
        <v>93</v>
      </c>
      <c r="B50" s="8" t="s">
        <v>164</v>
      </c>
      <c r="C50" s="87"/>
    </row>
    <row r="51" spans="1:3" ht="12" customHeight="1" thickBot="1" x14ac:dyDescent="0.25">
      <c r="A51" s="438" t="s">
        <v>137</v>
      </c>
      <c r="B51" s="8" t="s">
        <v>165</v>
      </c>
      <c r="C51" s="87"/>
    </row>
    <row r="52" spans="1:3" ht="12" customHeight="1" thickBot="1" x14ac:dyDescent="0.25">
      <c r="A52" s="197" t="s">
        <v>13</v>
      </c>
      <c r="B52" s="133" t="s">
        <v>386</v>
      </c>
      <c r="C52" s="299">
        <f>SUM(C53:C55)</f>
        <v>1270</v>
      </c>
    </row>
    <row r="53" spans="1:3" s="447" customFormat="1" ht="12" customHeight="1" x14ac:dyDescent="0.2">
      <c r="A53" s="438" t="s">
        <v>96</v>
      </c>
      <c r="B53" s="9" t="s">
        <v>192</v>
      </c>
      <c r="C53" s="85">
        <v>1270</v>
      </c>
    </row>
    <row r="54" spans="1:3" ht="12" customHeight="1" x14ac:dyDescent="0.2">
      <c r="A54" s="438" t="s">
        <v>97</v>
      </c>
      <c r="B54" s="8" t="s">
        <v>167</v>
      </c>
      <c r="C54" s="87"/>
    </row>
    <row r="55" spans="1:3" ht="12" customHeight="1" x14ac:dyDescent="0.2">
      <c r="A55" s="438" t="s">
        <v>98</v>
      </c>
      <c r="B55" s="8" t="s">
        <v>52</v>
      </c>
      <c r="C55" s="87"/>
    </row>
    <row r="56" spans="1:3" ht="12" customHeight="1" thickBot="1" x14ac:dyDescent="0.25">
      <c r="A56" s="438" t="s">
        <v>99</v>
      </c>
      <c r="B56" s="8" t="s">
        <v>494</v>
      </c>
      <c r="C56" s="87"/>
    </row>
    <row r="57" spans="1:3" ht="12" customHeight="1" thickBot="1" x14ac:dyDescent="0.25">
      <c r="A57" s="197" t="s">
        <v>14</v>
      </c>
      <c r="B57" s="133" t="s">
        <v>7</v>
      </c>
      <c r="C57" s="326"/>
    </row>
    <row r="58" spans="1:3" ht="15" customHeight="1" thickBot="1" x14ac:dyDescent="0.25">
      <c r="A58" s="197" t="s">
        <v>15</v>
      </c>
      <c r="B58" s="239" t="s">
        <v>500</v>
      </c>
      <c r="C58" s="352">
        <f>+C46+C52+C57</f>
        <v>48881</v>
      </c>
    </row>
    <row r="59" spans="1:3" ht="13.5" thickBot="1" x14ac:dyDescent="0.25">
      <c r="C59" s="353"/>
    </row>
    <row r="60" spans="1:3" ht="15" customHeight="1" thickBot="1" x14ac:dyDescent="0.25">
      <c r="A60" s="242" t="s">
        <v>489</v>
      </c>
      <c r="B60" s="243"/>
      <c r="C60" s="131">
        <v>7</v>
      </c>
    </row>
    <row r="61" spans="1:3" ht="14.25" customHeight="1" thickBot="1" x14ac:dyDescent="0.25">
      <c r="A61" s="242" t="s">
        <v>186</v>
      </c>
      <c r="B61" s="243"/>
      <c r="C61" s="131">
        <v>0</v>
      </c>
    </row>
  </sheetData>
  <sheetProtection formatCells="0"/>
  <phoneticPr fontId="29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32A4-4637-4260-A2FD-40995FD3377B}">
  <sheetPr>
    <tabColor rgb="FF92D050"/>
  </sheetPr>
  <dimension ref="A1:C61"/>
  <sheetViews>
    <sheetView zoomScale="130" zoomScaleNormal="130" workbookViewId="0">
      <selection activeCell="B10" sqref="B10"/>
    </sheetView>
  </sheetViews>
  <sheetFormatPr defaultRowHeight="12.75" x14ac:dyDescent="0.2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 x14ac:dyDescent="0.25">
      <c r="A1" s="219"/>
      <c r="B1" s="221"/>
      <c r="C1" s="442" t="str">
        <f>+CONCATENATE("9.2.1. melléklet a ……/",LEFT(ÖSSZEFÜGGÉSEK!A5,4),". (II.25.) önkormányzati rendelethez")</f>
        <v>9.2.1. melléklet a ……/2016. (II.25.) önkormányzati rendelethez</v>
      </c>
    </row>
    <row r="2" spans="1:3" s="443" customFormat="1" ht="25.5" customHeight="1" x14ac:dyDescent="0.2">
      <c r="A2" s="393" t="s">
        <v>184</v>
      </c>
      <c r="B2" s="340" t="s">
        <v>539</v>
      </c>
      <c r="C2" s="354" t="s">
        <v>53</v>
      </c>
    </row>
    <row r="3" spans="1:3" s="443" customFormat="1" ht="24.75" thickBot="1" x14ac:dyDescent="0.25">
      <c r="A3" s="436" t="s">
        <v>183</v>
      </c>
      <c r="B3" s="341" t="s">
        <v>387</v>
      </c>
      <c r="C3" s="355" t="s">
        <v>47</v>
      </c>
    </row>
    <row r="4" spans="1:3" s="444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226" t="s">
        <v>49</v>
      </c>
    </row>
    <row r="6" spans="1:3" s="445" customFormat="1" ht="12.95" customHeight="1" thickBot="1" x14ac:dyDescent="0.25">
      <c r="A6" s="194"/>
      <c r="B6" s="195" t="s">
        <v>463</v>
      </c>
      <c r="C6" s="196" t="s">
        <v>464</v>
      </c>
    </row>
    <row r="7" spans="1:3" s="445" customFormat="1" ht="15.95" customHeight="1" thickBot="1" x14ac:dyDescent="0.25">
      <c r="A7" s="227"/>
      <c r="B7" s="228" t="s">
        <v>50</v>
      </c>
      <c r="C7" s="229"/>
    </row>
    <row r="8" spans="1:3" s="356" customFormat="1" ht="12" customHeight="1" thickBot="1" x14ac:dyDescent="0.25">
      <c r="A8" s="194" t="s">
        <v>12</v>
      </c>
      <c r="B8" s="230" t="s">
        <v>490</v>
      </c>
      <c r="C8" s="299">
        <f>SUM(C9:C19)</f>
        <v>0</v>
      </c>
    </row>
    <row r="9" spans="1:3" s="356" customFormat="1" ht="12" customHeight="1" x14ac:dyDescent="0.2">
      <c r="A9" s="437" t="s">
        <v>90</v>
      </c>
      <c r="B9" s="10" t="s">
        <v>243</v>
      </c>
      <c r="C9" s="345"/>
    </row>
    <row r="10" spans="1:3" s="356" customFormat="1" ht="12" customHeight="1" x14ac:dyDescent="0.2">
      <c r="A10" s="438" t="s">
        <v>91</v>
      </c>
      <c r="B10" s="8" t="s">
        <v>244</v>
      </c>
      <c r="C10" s="297"/>
    </row>
    <row r="11" spans="1:3" s="356" customFormat="1" ht="12" customHeight="1" x14ac:dyDescent="0.2">
      <c r="A11" s="438" t="s">
        <v>92</v>
      </c>
      <c r="B11" s="8" t="s">
        <v>245</v>
      </c>
      <c r="C11" s="297"/>
    </row>
    <row r="12" spans="1:3" s="356" customFormat="1" ht="12" customHeight="1" x14ac:dyDescent="0.2">
      <c r="A12" s="438" t="s">
        <v>93</v>
      </c>
      <c r="B12" s="8" t="s">
        <v>246</v>
      </c>
      <c r="C12" s="297"/>
    </row>
    <row r="13" spans="1:3" s="356" customFormat="1" ht="12" customHeight="1" x14ac:dyDescent="0.2">
      <c r="A13" s="438" t="s">
        <v>137</v>
      </c>
      <c r="B13" s="8" t="s">
        <v>247</v>
      </c>
      <c r="C13" s="297"/>
    </row>
    <row r="14" spans="1:3" s="356" customFormat="1" ht="12" customHeight="1" x14ac:dyDescent="0.2">
      <c r="A14" s="438" t="s">
        <v>94</v>
      </c>
      <c r="B14" s="8" t="s">
        <v>369</v>
      </c>
      <c r="C14" s="297"/>
    </row>
    <row r="15" spans="1:3" s="356" customFormat="1" ht="12" customHeight="1" x14ac:dyDescent="0.2">
      <c r="A15" s="438" t="s">
        <v>95</v>
      </c>
      <c r="B15" s="7" t="s">
        <v>370</v>
      </c>
      <c r="C15" s="297"/>
    </row>
    <row r="16" spans="1:3" s="356" customFormat="1" ht="12" customHeight="1" x14ac:dyDescent="0.2">
      <c r="A16" s="438" t="s">
        <v>105</v>
      </c>
      <c r="B16" s="8" t="s">
        <v>250</v>
      </c>
      <c r="C16" s="346"/>
    </row>
    <row r="17" spans="1:3" s="446" customFormat="1" ht="12" customHeight="1" x14ac:dyDescent="0.2">
      <c r="A17" s="438" t="s">
        <v>106</v>
      </c>
      <c r="B17" s="8" t="s">
        <v>251</v>
      </c>
      <c r="C17" s="297"/>
    </row>
    <row r="18" spans="1:3" s="446" customFormat="1" ht="12" customHeight="1" x14ac:dyDescent="0.2">
      <c r="A18" s="438" t="s">
        <v>107</v>
      </c>
      <c r="B18" s="8" t="s">
        <v>406</v>
      </c>
      <c r="C18" s="298"/>
    </row>
    <row r="19" spans="1:3" s="446" customFormat="1" ht="12" customHeight="1" thickBot="1" x14ac:dyDescent="0.25">
      <c r="A19" s="438" t="s">
        <v>108</v>
      </c>
      <c r="B19" s="7" t="s">
        <v>252</v>
      </c>
      <c r="C19" s="298"/>
    </row>
    <row r="20" spans="1:3" s="356" customFormat="1" ht="12" customHeight="1" thickBot="1" x14ac:dyDescent="0.25">
      <c r="A20" s="194" t="s">
        <v>13</v>
      </c>
      <c r="B20" s="230" t="s">
        <v>371</v>
      </c>
      <c r="C20" s="299">
        <f>SUM(C21:C23)</f>
        <v>0</v>
      </c>
    </row>
    <row r="21" spans="1:3" s="446" customFormat="1" ht="12" customHeight="1" x14ac:dyDescent="0.2">
      <c r="A21" s="438" t="s">
        <v>96</v>
      </c>
      <c r="B21" s="9" t="s">
        <v>224</v>
      </c>
      <c r="C21" s="297"/>
    </row>
    <row r="22" spans="1:3" s="446" customFormat="1" ht="12" customHeight="1" x14ac:dyDescent="0.2">
      <c r="A22" s="438" t="s">
        <v>97</v>
      </c>
      <c r="B22" s="8" t="s">
        <v>372</v>
      </c>
      <c r="C22" s="297"/>
    </row>
    <row r="23" spans="1:3" s="446" customFormat="1" ht="12" customHeight="1" x14ac:dyDescent="0.2">
      <c r="A23" s="438" t="s">
        <v>98</v>
      </c>
      <c r="B23" s="8" t="s">
        <v>373</v>
      </c>
      <c r="C23" s="297"/>
    </row>
    <row r="24" spans="1:3" s="446" customFormat="1" ht="12" customHeight="1" thickBot="1" x14ac:dyDescent="0.25">
      <c r="A24" s="438" t="s">
        <v>99</v>
      </c>
      <c r="B24" s="8" t="s">
        <v>491</v>
      </c>
      <c r="C24" s="297"/>
    </row>
    <row r="25" spans="1:3" s="446" customFormat="1" ht="12" customHeight="1" thickBot="1" x14ac:dyDescent="0.25">
      <c r="A25" s="197" t="s">
        <v>14</v>
      </c>
      <c r="B25" s="133" t="s">
        <v>154</v>
      </c>
      <c r="C25" s="326">
        <v>30</v>
      </c>
    </row>
    <row r="26" spans="1:3" s="446" customFormat="1" ht="12" customHeight="1" thickBot="1" x14ac:dyDescent="0.25">
      <c r="A26" s="197" t="s">
        <v>15</v>
      </c>
      <c r="B26" s="133" t="s">
        <v>492</v>
      </c>
      <c r="C26" s="299">
        <f>+C27+C28+C29</f>
        <v>0</v>
      </c>
    </row>
    <row r="27" spans="1:3" s="446" customFormat="1" ht="12" customHeight="1" x14ac:dyDescent="0.2">
      <c r="A27" s="439" t="s">
        <v>234</v>
      </c>
      <c r="B27" s="440" t="s">
        <v>229</v>
      </c>
      <c r="C27" s="85"/>
    </row>
    <row r="28" spans="1:3" s="446" customFormat="1" ht="12" customHeight="1" x14ac:dyDescent="0.2">
      <c r="A28" s="439" t="s">
        <v>235</v>
      </c>
      <c r="B28" s="440" t="s">
        <v>372</v>
      </c>
      <c r="C28" s="297"/>
    </row>
    <row r="29" spans="1:3" s="446" customFormat="1" ht="12" customHeight="1" x14ac:dyDescent="0.2">
      <c r="A29" s="439" t="s">
        <v>236</v>
      </c>
      <c r="B29" s="441" t="s">
        <v>375</v>
      </c>
      <c r="C29" s="297"/>
    </row>
    <row r="30" spans="1:3" s="446" customFormat="1" ht="12" customHeight="1" thickBot="1" x14ac:dyDescent="0.25">
      <c r="A30" s="438" t="s">
        <v>237</v>
      </c>
      <c r="B30" s="147" t="s">
        <v>493</v>
      </c>
      <c r="C30" s="88"/>
    </row>
    <row r="31" spans="1:3" s="446" customFormat="1" ht="12" customHeight="1" thickBot="1" x14ac:dyDescent="0.25">
      <c r="A31" s="197" t="s">
        <v>16</v>
      </c>
      <c r="B31" s="133" t="s">
        <v>376</v>
      </c>
      <c r="C31" s="299">
        <f>+C32+C33+C34</f>
        <v>0</v>
      </c>
    </row>
    <row r="32" spans="1:3" s="446" customFormat="1" ht="12" customHeight="1" x14ac:dyDescent="0.2">
      <c r="A32" s="439" t="s">
        <v>83</v>
      </c>
      <c r="B32" s="440" t="s">
        <v>257</v>
      </c>
      <c r="C32" s="85"/>
    </row>
    <row r="33" spans="1:3" s="446" customFormat="1" ht="12" customHeight="1" x14ac:dyDescent="0.2">
      <c r="A33" s="439" t="s">
        <v>84</v>
      </c>
      <c r="B33" s="441" t="s">
        <v>258</v>
      </c>
      <c r="C33" s="300"/>
    </row>
    <row r="34" spans="1:3" s="446" customFormat="1" ht="12" customHeight="1" thickBot="1" x14ac:dyDescent="0.25">
      <c r="A34" s="438" t="s">
        <v>85</v>
      </c>
      <c r="B34" s="147" t="s">
        <v>259</v>
      </c>
      <c r="C34" s="88"/>
    </row>
    <row r="35" spans="1:3" s="356" customFormat="1" ht="12" customHeight="1" thickBot="1" x14ac:dyDescent="0.25">
      <c r="A35" s="197" t="s">
        <v>17</v>
      </c>
      <c r="B35" s="133" t="s">
        <v>345</v>
      </c>
      <c r="C35" s="326"/>
    </row>
    <row r="36" spans="1:3" s="356" customFormat="1" ht="12" customHeight="1" thickBot="1" x14ac:dyDescent="0.25">
      <c r="A36" s="197" t="s">
        <v>18</v>
      </c>
      <c r="B36" s="133" t="s">
        <v>377</v>
      </c>
      <c r="C36" s="347"/>
    </row>
    <row r="37" spans="1:3" s="356" customFormat="1" ht="12" customHeight="1" thickBot="1" x14ac:dyDescent="0.25">
      <c r="A37" s="194" t="s">
        <v>19</v>
      </c>
      <c r="B37" s="133" t="s">
        <v>378</v>
      </c>
      <c r="C37" s="348">
        <f>+C8+C20+C25+C26+C31+C35+C36</f>
        <v>30</v>
      </c>
    </row>
    <row r="38" spans="1:3" s="356" customFormat="1" ht="12" customHeight="1" thickBot="1" x14ac:dyDescent="0.25">
      <c r="A38" s="231" t="s">
        <v>20</v>
      </c>
      <c r="B38" s="133" t="s">
        <v>379</v>
      </c>
      <c r="C38" s="348">
        <f>+C39+C40+C41</f>
        <v>48851</v>
      </c>
    </row>
    <row r="39" spans="1:3" s="356" customFormat="1" ht="12" customHeight="1" x14ac:dyDescent="0.2">
      <c r="A39" s="439" t="s">
        <v>380</v>
      </c>
      <c r="B39" s="440" t="s">
        <v>202</v>
      </c>
      <c r="C39" s="85">
        <v>1574</v>
      </c>
    </row>
    <row r="40" spans="1:3" s="356" customFormat="1" ht="12" customHeight="1" x14ac:dyDescent="0.2">
      <c r="A40" s="439" t="s">
        <v>381</v>
      </c>
      <c r="B40" s="441" t="s">
        <v>2</v>
      </c>
      <c r="C40" s="300"/>
    </row>
    <row r="41" spans="1:3" s="446" customFormat="1" ht="12" customHeight="1" thickBot="1" x14ac:dyDescent="0.25">
      <c r="A41" s="438" t="s">
        <v>382</v>
      </c>
      <c r="B41" s="147" t="s">
        <v>383</v>
      </c>
      <c r="C41" s="88">
        <v>47277</v>
      </c>
    </row>
    <row r="42" spans="1:3" s="446" customFormat="1" ht="15" customHeight="1" thickBot="1" x14ac:dyDescent="0.25">
      <c r="A42" s="231" t="s">
        <v>21</v>
      </c>
      <c r="B42" s="232" t="s">
        <v>384</v>
      </c>
      <c r="C42" s="351">
        <f>+C37+C38</f>
        <v>48881</v>
      </c>
    </row>
    <row r="43" spans="1:3" s="446" customFormat="1" ht="15" customHeight="1" x14ac:dyDescent="0.2">
      <c r="A43" s="233"/>
      <c r="B43" s="234"/>
      <c r="C43" s="349"/>
    </row>
    <row r="44" spans="1:3" ht="13.5" thickBot="1" x14ac:dyDescent="0.25">
      <c r="A44" s="235"/>
      <c r="B44" s="236"/>
      <c r="C44" s="350"/>
    </row>
    <row r="45" spans="1:3" s="445" customFormat="1" ht="16.5" customHeight="1" thickBot="1" x14ac:dyDescent="0.25">
      <c r="A45" s="237"/>
      <c r="B45" s="238" t="s">
        <v>51</v>
      </c>
      <c r="C45" s="351"/>
    </row>
    <row r="46" spans="1:3" s="447" customFormat="1" ht="12" customHeight="1" thickBot="1" x14ac:dyDescent="0.25">
      <c r="A46" s="197" t="s">
        <v>12</v>
      </c>
      <c r="B46" s="133" t="s">
        <v>385</v>
      </c>
      <c r="C46" s="299">
        <f>SUM(C47:C51)</f>
        <v>47611</v>
      </c>
    </row>
    <row r="47" spans="1:3" ht="12" customHeight="1" x14ac:dyDescent="0.2">
      <c r="A47" s="438" t="s">
        <v>90</v>
      </c>
      <c r="B47" s="9" t="s">
        <v>43</v>
      </c>
      <c r="C47" s="85">
        <v>27805</v>
      </c>
    </row>
    <row r="48" spans="1:3" ht="12" customHeight="1" x14ac:dyDescent="0.2">
      <c r="A48" s="438" t="s">
        <v>91</v>
      </c>
      <c r="B48" s="8" t="s">
        <v>163</v>
      </c>
      <c r="C48" s="87">
        <v>7072</v>
      </c>
    </row>
    <row r="49" spans="1:3" ht="12" customHeight="1" x14ac:dyDescent="0.2">
      <c r="A49" s="438" t="s">
        <v>92</v>
      </c>
      <c r="B49" s="8" t="s">
        <v>128</v>
      </c>
      <c r="C49" s="87">
        <v>12734</v>
      </c>
    </row>
    <row r="50" spans="1:3" ht="12" customHeight="1" x14ac:dyDescent="0.2">
      <c r="A50" s="438" t="s">
        <v>93</v>
      </c>
      <c r="B50" s="8" t="s">
        <v>164</v>
      </c>
      <c r="C50" s="87"/>
    </row>
    <row r="51" spans="1:3" ht="12" customHeight="1" thickBot="1" x14ac:dyDescent="0.25">
      <c r="A51" s="438" t="s">
        <v>137</v>
      </c>
      <c r="B51" s="8" t="s">
        <v>165</v>
      </c>
      <c r="C51" s="87"/>
    </row>
    <row r="52" spans="1:3" ht="12" customHeight="1" thickBot="1" x14ac:dyDescent="0.25">
      <c r="A52" s="197" t="s">
        <v>13</v>
      </c>
      <c r="B52" s="133" t="s">
        <v>386</v>
      </c>
      <c r="C52" s="299">
        <f>SUM(C53:C55)</f>
        <v>1270</v>
      </c>
    </row>
    <row r="53" spans="1:3" s="447" customFormat="1" ht="12" customHeight="1" x14ac:dyDescent="0.2">
      <c r="A53" s="438" t="s">
        <v>96</v>
      </c>
      <c r="B53" s="9" t="s">
        <v>192</v>
      </c>
      <c r="C53" s="85">
        <v>1270</v>
      </c>
    </row>
    <row r="54" spans="1:3" ht="12" customHeight="1" x14ac:dyDescent="0.2">
      <c r="A54" s="438" t="s">
        <v>97</v>
      </c>
      <c r="B54" s="8" t="s">
        <v>167</v>
      </c>
      <c r="C54" s="87"/>
    </row>
    <row r="55" spans="1:3" ht="12" customHeight="1" x14ac:dyDescent="0.2">
      <c r="A55" s="438" t="s">
        <v>98</v>
      </c>
      <c r="B55" s="8" t="s">
        <v>52</v>
      </c>
      <c r="C55" s="87"/>
    </row>
    <row r="56" spans="1:3" ht="12" customHeight="1" thickBot="1" x14ac:dyDescent="0.25">
      <c r="A56" s="438" t="s">
        <v>99</v>
      </c>
      <c r="B56" s="8" t="s">
        <v>494</v>
      </c>
      <c r="C56" s="87"/>
    </row>
    <row r="57" spans="1:3" ht="15" customHeight="1" thickBot="1" x14ac:dyDescent="0.25">
      <c r="A57" s="197" t="s">
        <v>14</v>
      </c>
      <c r="B57" s="133" t="s">
        <v>7</v>
      </c>
      <c r="C57" s="326"/>
    </row>
    <row r="58" spans="1:3" ht="13.5" thickBot="1" x14ac:dyDescent="0.25">
      <c r="A58" s="197" t="s">
        <v>15</v>
      </c>
      <c r="B58" s="239" t="s">
        <v>500</v>
      </c>
      <c r="C58" s="352">
        <f>+C46+C52+C57</f>
        <v>48881</v>
      </c>
    </row>
    <row r="59" spans="1:3" ht="15" customHeight="1" thickBot="1" x14ac:dyDescent="0.25">
      <c r="C59" s="353"/>
    </row>
    <row r="60" spans="1:3" ht="14.25" customHeight="1" thickBot="1" x14ac:dyDescent="0.25">
      <c r="A60" s="242" t="s">
        <v>489</v>
      </c>
      <c r="B60" s="243"/>
      <c r="C60" s="131">
        <v>7</v>
      </c>
    </row>
    <row r="61" spans="1:3" ht="13.5" thickBot="1" x14ac:dyDescent="0.25">
      <c r="A61" s="242" t="s">
        <v>186</v>
      </c>
      <c r="B61" s="243"/>
      <c r="C61" s="131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1ED76-14A3-4A46-8B64-13FF759AEB0C}">
  <sheetPr>
    <tabColor rgb="FF92D050"/>
  </sheetPr>
  <dimension ref="A1:C61"/>
  <sheetViews>
    <sheetView zoomScale="130" zoomScaleNormal="130" workbookViewId="0">
      <selection activeCell="B11" sqref="B11"/>
    </sheetView>
  </sheetViews>
  <sheetFormatPr defaultRowHeight="12.75" x14ac:dyDescent="0.2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 x14ac:dyDescent="0.25">
      <c r="A1" s="219"/>
      <c r="B1" s="221"/>
      <c r="C1" s="442" t="str">
        <f>+CONCATENATE("9.2.2. melléklet a ……/",LEFT(ÖSSZEFÜGGÉSEK!A5,4),". (II.25.) önkormányzati rendelethez")</f>
        <v>9.2.2. melléklet a ……/2016. (II.25.) önkormányzati rendelethez</v>
      </c>
    </row>
    <row r="2" spans="1:3" s="443" customFormat="1" ht="25.5" customHeight="1" x14ac:dyDescent="0.2">
      <c r="A2" s="393" t="s">
        <v>184</v>
      </c>
      <c r="B2" s="340" t="s">
        <v>539</v>
      </c>
      <c r="C2" s="354" t="s">
        <v>53</v>
      </c>
    </row>
    <row r="3" spans="1:3" s="443" customFormat="1" ht="24.75" thickBot="1" x14ac:dyDescent="0.25">
      <c r="A3" s="436" t="s">
        <v>183</v>
      </c>
      <c r="B3" s="341" t="s">
        <v>388</v>
      </c>
      <c r="C3" s="355" t="s">
        <v>53</v>
      </c>
    </row>
    <row r="4" spans="1:3" s="444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226" t="s">
        <v>49</v>
      </c>
    </row>
    <row r="6" spans="1:3" s="445" customFormat="1" ht="12.95" customHeight="1" thickBot="1" x14ac:dyDescent="0.25">
      <c r="A6" s="194"/>
      <c r="B6" s="195" t="s">
        <v>463</v>
      </c>
      <c r="C6" s="196" t="s">
        <v>464</v>
      </c>
    </row>
    <row r="7" spans="1:3" s="445" customFormat="1" ht="15.95" customHeight="1" thickBot="1" x14ac:dyDescent="0.25">
      <c r="A7" s="227"/>
      <c r="B7" s="228" t="s">
        <v>50</v>
      </c>
      <c r="C7" s="229"/>
    </row>
    <row r="8" spans="1:3" s="356" customFormat="1" ht="12" customHeight="1" thickBot="1" x14ac:dyDescent="0.25">
      <c r="A8" s="194" t="s">
        <v>12</v>
      </c>
      <c r="B8" s="230" t="s">
        <v>490</v>
      </c>
      <c r="C8" s="299">
        <f>SUM(C9:C19)</f>
        <v>0</v>
      </c>
    </row>
    <row r="9" spans="1:3" s="356" customFormat="1" ht="12" customHeight="1" x14ac:dyDescent="0.2">
      <c r="A9" s="437" t="s">
        <v>90</v>
      </c>
      <c r="B9" s="10" t="s">
        <v>243</v>
      </c>
      <c r="C9" s="345"/>
    </row>
    <row r="10" spans="1:3" s="356" customFormat="1" ht="12" customHeight="1" x14ac:dyDescent="0.2">
      <c r="A10" s="438" t="s">
        <v>91</v>
      </c>
      <c r="B10" s="8" t="s">
        <v>244</v>
      </c>
      <c r="C10" s="297"/>
    </row>
    <row r="11" spans="1:3" s="356" customFormat="1" ht="12" customHeight="1" x14ac:dyDescent="0.2">
      <c r="A11" s="438" t="s">
        <v>92</v>
      </c>
      <c r="B11" s="8" t="s">
        <v>245</v>
      </c>
      <c r="C11" s="297"/>
    </row>
    <row r="12" spans="1:3" s="356" customFormat="1" ht="12" customHeight="1" x14ac:dyDescent="0.2">
      <c r="A12" s="438" t="s">
        <v>93</v>
      </c>
      <c r="B12" s="8" t="s">
        <v>246</v>
      </c>
      <c r="C12" s="297"/>
    </row>
    <row r="13" spans="1:3" s="356" customFormat="1" ht="12" customHeight="1" x14ac:dyDescent="0.2">
      <c r="A13" s="438" t="s">
        <v>137</v>
      </c>
      <c r="B13" s="8" t="s">
        <v>247</v>
      </c>
      <c r="C13" s="297"/>
    </row>
    <row r="14" spans="1:3" s="356" customFormat="1" ht="12" customHeight="1" x14ac:dyDescent="0.2">
      <c r="A14" s="438" t="s">
        <v>94</v>
      </c>
      <c r="B14" s="8" t="s">
        <v>369</v>
      </c>
      <c r="C14" s="297"/>
    </row>
    <row r="15" spans="1:3" s="356" customFormat="1" ht="12" customHeight="1" x14ac:dyDescent="0.2">
      <c r="A15" s="438" t="s">
        <v>95</v>
      </c>
      <c r="B15" s="7" t="s">
        <v>370</v>
      </c>
      <c r="C15" s="297"/>
    </row>
    <row r="16" spans="1:3" s="356" customFormat="1" ht="12" customHeight="1" x14ac:dyDescent="0.2">
      <c r="A16" s="438" t="s">
        <v>105</v>
      </c>
      <c r="B16" s="8" t="s">
        <v>250</v>
      </c>
      <c r="C16" s="346"/>
    </row>
    <row r="17" spans="1:3" s="446" customFormat="1" ht="12" customHeight="1" x14ac:dyDescent="0.2">
      <c r="A17" s="438" t="s">
        <v>106</v>
      </c>
      <c r="B17" s="8" t="s">
        <v>251</v>
      </c>
      <c r="C17" s="297"/>
    </row>
    <row r="18" spans="1:3" s="446" customFormat="1" ht="12" customHeight="1" x14ac:dyDescent="0.2">
      <c r="A18" s="438" t="s">
        <v>107</v>
      </c>
      <c r="B18" s="8" t="s">
        <v>406</v>
      </c>
      <c r="C18" s="298"/>
    </row>
    <row r="19" spans="1:3" s="446" customFormat="1" ht="12" customHeight="1" thickBot="1" x14ac:dyDescent="0.25">
      <c r="A19" s="438" t="s">
        <v>108</v>
      </c>
      <c r="B19" s="7" t="s">
        <v>252</v>
      </c>
      <c r="C19" s="298"/>
    </row>
    <row r="20" spans="1:3" s="356" customFormat="1" ht="12" customHeight="1" thickBot="1" x14ac:dyDescent="0.25">
      <c r="A20" s="194" t="s">
        <v>13</v>
      </c>
      <c r="B20" s="230" t="s">
        <v>371</v>
      </c>
      <c r="C20" s="299">
        <f>SUM(C21:C23)</f>
        <v>0</v>
      </c>
    </row>
    <row r="21" spans="1:3" s="446" customFormat="1" ht="12" customHeight="1" x14ac:dyDescent="0.2">
      <c r="A21" s="438" t="s">
        <v>96</v>
      </c>
      <c r="B21" s="9" t="s">
        <v>224</v>
      </c>
      <c r="C21" s="297"/>
    </row>
    <row r="22" spans="1:3" s="446" customFormat="1" ht="12" customHeight="1" x14ac:dyDescent="0.2">
      <c r="A22" s="438" t="s">
        <v>97</v>
      </c>
      <c r="B22" s="8" t="s">
        <v>372</v>
      </c>
      <c r="C22" s="297"/>
    </row>
    <row r="23" spans="1:3" s="446" customFormat="1" ht="12" customHeight="1" x14ac:dyDescent="0.2">
      <c r="A23" s="438" t="s">
        <v>98</v>
      </c>
      <c r="B23" s="8" t="s">
        <v>373</v>
      </c>
      <c r="C23" s="297"/>
    </row>
    <row r="24" spans="1:3" s="446" customFormat="1" ht="12" customHeight="1" thickBot="1" x14ac:dyDescent="0.25">
      <c r="A24" s="438" t="s">
        <v>99</v>
      </c>
      <c r="B24" s="8" t="s">
        <v>491</v>
      </c>
      <c r="C24" s="297"/>
    </row>
    <row r="25" spans="1:3" s="446" customFormat="1" ht="12" customHeight="1" thickBot="1" x14ac:dyDescent="0.25">
      <c r="A25" s="197" t="s">
        <v>14</v>
      </c>
      <c r="B25" s="133" t="s">
        <v>154</v>
      </c>
      <c r="C25" s="326"/>
    </row>
    <row r="26" spans="1:3" s="446" customFormat="1" ht="12" customHeight="1" thickBot="1" x14ac:dyDescent="0.25">
      <c r="A26" s="197" t="s">
        <v>15</v>
      </c>
      <c r="B26" s="133" t="s">
        <v>492</v>
      </c>
      <c r="C26" s="299">
        <f>+C27+C28+C29</f>
        <v>0</v>
      </c>
    </row>
    <row r="27" spans="1:3" s="446" customFormat="1" ht="12" customHeight="1" x14ac:dyDescent="0.2">
      <c r="A27" s="439" t="s">
        <v>234</v>
      </c>
      <c r="B27" s="440" t="s">
        <v>229</v>
      </c>
      <c r="C27" s="85"/>
    </row>
    <row r="28" spans="1:3" s="446" customFormat="1" ht="12" customHeight="1" x14ac:dyDescent="0.2">
      <c r="A28" s="439" t="s">
        <v>235</v>
      </c>
      <c r="B28" s="440" t="s">
        <v>372</v>
      </c>
      <c r="C28" s="297"/>
    </row>
    <row r="29" spans="1:3" s="446" customFormat="1" ht="12" customHeight="1" x14ac:dyDescent="0.2">
      <c r="A29" s="439" t="s">
        <v>236</v>
      </c>
      <c r="B29" s="441" t="s">
        <v>375</v>
      </c>
      <c r="C29" s="297"/>
    </row>
    <row r="30" spans="1:3" s="446" customFormat="1" ht="12" customHeight="1" thickBot="1" x14ac:dyDescent="0.25">
      <c r="A30" s="438" t="s">
        <v>237</v>
      </c>
      <c r="B30" s="147" t="s">
        <v>493</v>
      </c>
      <c r="C30" s="88"/>
    </row>
    <row r="31" spans="1:3" s="446" customFormat="1" ht="12" customHeight="1" thickBot="1" x14ac:dyDescent="0.25">
      <c r="A31" s="197" t="s">
        <v>16</v>
      </c>
      <c r="B31" s="133" t="s">
        <v>376</v>
      </c>
      <c r="C31" s="299">
        <f>+C32+C33+C34</f>
        <v>0</v>
      </c>
    </row>
    <row r="32" spans="1:3" s="446" customFormat="1" ht="12" customHeight="1" x14ac:dyDescent="0.2">
      <c r="A32" s="439" t="s">
        <v>83</v>
      </c>
      <c r="B32" s="440" t="s">
        <v>257</v>
      </c>
      <c r="C32" s="85"/>
    </row>
    <row r="33" spans="1:3" s="446" customFormat="1" ht="12" customHeight="1" x14ac:dyDescent="0.2">
      <c r="A33" s="439" t="s">
        <v>84</v>
      </c>
      <c r="B33" s="441" t="s">
        <v>258</v>
      </c>
      <c r="C33" s="300"/>
    </row>
    <row r="34" spans="1:3" s="446" customFormat="1" ht="12" customHeight="1" thickBot="1" x14ac:dyDescent="0.25">
      <c r="A34" s="438" t="s">
        <v>85</v>
      </c>
      <c r="B34" s="147" t="s">
        <v>259</v>
      </c>
      <c r="C34" s="88"/>
    </row>
    <row r="35" spans="1:3" s="356" customFormat="1" ht="12" customHeight="1" thickBot="1" x14ac:dyDescent="0.25">
      <c r="A35" s="197" t="s">
        <v>17</v>
      </c>
      <c r="B35" s="133" t="s">
        <v>345</v>
      </c>
      <c r="C35" s="326"/>
    </row>
    <row r="36" spans="1:3" s="356" customFormat="1" ht="12" customHeight="1" thickBot="1" x14ac:dyDescent="0.25">
      <c r="A36" s="197" t="s">
        <v>18</v>
      </c>
      <c r="B36" s="133" t="s">
        <v>377</v>
      </c>
      <c r="C36" s="347"/>
    </row>
    <row r="37" spans="1:3" s="356" customFormat="1" ht="12" customHeight="1" thickBot="1" x14ac:dyDescent="0.25">
      <c r="A37" s="194" t="s">
        <v>19</v>
      </c>
      <c r="B37" s="133" t="s">
        <v>378</v>
      </c>
      <c r="C37" s="348">
        <f>+C8+C20+C25+C26+C31+C35+C36</f>
        <v>0</v>
      </c>
    </row>
    <row r="38" spans="1:3" s="356" customFormat="1" ht="12" customHeight="1" thickBot="1" x14ac:dyDescent="0.25">
      <c r="A38" s="231" t="s">
        <v>20</v>
      </c>
      <c r="B38" s="133" t="s">
        <v>379</v>
      </c>
      <c r="C38" s="348">
        <f>+C39+C40+C41</f>
        <v>0</v>
      </c>
    </row>
    <row r="39" spans="1:3" s="356" customFormat="1" ht="12" customHeight="1" x14ac:dyDescent="0.2">
      <c r="A39" s="439" t="s">
        <v>380</v>
      </c>
      <c r="B39" s="440" t="s">
        <v>202</v>
      </c>
      <c r="C39" s="85"/>
    </row>
    <row r="40" spans="1:3" s="356" customFormat="1" ht="12" customHeight="1" x14ac:dyDescent="0.2">
      <c r="A40" s="439" t="s">
        <v>381</v>
      </c>
      <c r="B40" s="441" t="s">
        <v>2</v>
      </c>
      <c r="C40" s="300"/>
    </row>
    <row r="41" spans="1:3" s="446" customFormat="1" ht="12" customHeight="1" thickBot="1" x14ac:dyDescent="0.25">
      <c r="A41" s="438" t="s">
        <v>382</v>
      </c>
      <c r="B41" s="147" t="s">
        <v>383</v>
      </c>
      <c r="C41" s="88"/>
    </row>
    <row r="42" spans="1:3" s="446" customFormat="1" ht="15" customHeight="1" thickBot="1" x14ac:dyDescent="0.25">
      <c r="A42" s="231" t="s">
        <v>21</v>
      </c>
      <c r="B42" s="232" t="s">
        <v>384</v>
      </c>
      <c r="C42" s="351">
        <f>+C37+C38</f>
        <v>0</v>
      </c>
    </row>
    <row r="43" spans="1:3" s="446" customFormat="1" ht="15" customHeight="1" x14ac:dyDescent="0.2">
      <c r="A43" s="233"/>
      <c r="B43" s="234"/>
      <c r="C43" s="349"/>
    </row>
    <row r="44" spans="1:3" ht="13.5" thickBot="1" x14ac:dyDescent="0.25">
      <c r="A44" s="235"/>
      <c r="B44" s="236"/>
      <c r="C44" s="350"/>
    </row>
    <row r="45" spans="1:3" s="445" customFormat="1" ht="16.5" customHeight="1" thickBot="1" x14ac:dyDescent="0.25">
      <c r="A45" s="237"/>
      <c r="B45" s="238" t="s">
        <v>51</v>
      </c>
      <c r="C45" s="351"/>
    </row>
    <row r="46" spans="1:3" s="447" customFormat="1" ht="12" customHeight="1" thickBot="1" x14ac:dyDescent="0.25">
      <c r="A46" s="197" t="s">
        <v>12</v>
      </c>
      <c r="B46" s="133" t="s">
        <v>385</v>
      </c>
      <c r="C46" s="299">
        <f>SUM(C47:C51)</f>
        <v>0</v>
      </c>
    </row>
    <row r="47" spans="1:3" ht="12" customHeight="1" x14ac:dyDescent="0.2">
      <c r="A47" s="438" t="s">
        <v>90</v>
      </c>
      <c r="B47" s="9" t="s">
        <v>43</v>
      </c>
      <c r="C47" s="85"/>
    </row>
    <row r="48" spans="1:3" ht="12" customHeight="1" x14ac:dyDescent="0.2">
      <c r="A48" s="438" t="s">
        <v>91</v>
      </c>
      <c r="B48" s="8" t="s">
        <v>163</v>
      </c>
      <c r="C48" s="87"/>
    </row>
    <row r="49" spans="1:3" ht="12" customHeight="1" x14ac:dyDescent="0.2">
      <c r="A49" s="438" t="s">
        <v>92</v>
      </c>
      <c r="B49" s="8" t="s">
        <v>128</v>
      </c>
      <c r="C49" s="87"/>
    </row>
    <row r="50" spans="1:3" ht="12" customHeight="1" x14ac:dyDescent="0.2">
      <c r="A50" s="438" t="s">
        <v>93</v>
      </c>
      <c r="B50" s="8" t="s">
        <v>164</v>
      </c>
      <c r="C50" s="87"/>
    </row>
    <row r="51" spans="1:3" ht="12" customHeight="1" thickBot="1" x14ac:dyDescent="0.25">
      <c r="A51" s="438" t="s">
        <v>137</v>
      </c>
      <c r="B51" s="8" t="s">
        <v>165</v>
      </c>
      <c r="C51" s="87"/>
    </row>
    <row r="52" spans="1:3" ht="12" customHeight="1" thickBot="1" x14ac:dyDescent="0.25">
      <c r="A52" s="197" t="s">
        <v>13</v>
      </c>
      <c r="B52" s="133" t="s">
        <v>386</v>
      </c>
      <c r="C52" s="299">
        <f>SUM(C53:C55)</f>
        <v>0</v>
      </c>
    </row>
    <row r="53" spans="1:3" s="447" customFormat="1" ht="12" customHeight="1" x14ac:dyDescent="0.2">
      <c r="A53" s="438" t="s">
        <v>96</v>
      </c>
      <c r="B53" s="9" t="s">
        <v>192</v>
      </c>
      <c r="C53" s="85"/>
    </row>
    <row r="54" spans="1:3" ht="12" customHeight="1" x14ac:dyDescent="0.2">
      <c r="A54" s="438" t="s">
        <v>97</v>
      </c>
      <c r="B54" s="8" t="s">
        <v>167</v>
      </c>
      <c r="C54" s="87"/>
    </row>
    <row r="55" spans="1:3" ht="12" customHeight="1" x14ac:dyDescent="0.2">
      <c r="A55" s="438" t="s">
        <v>98</v>
      </c>
      <c r="B55" s="8" t="s">
        <v>52</v>
      </c>
      <c r="C55" s="87"/>
    </row>
    <row r="56" spans="1:3" ht="12" customHeight="1" thickBot="1" x14ac:dyDescent="0.25">
      <c r="A56" s="438" t="s">
        <v>99</v>
      </c>
      <c r="B56" s="8" t="s">
        <v>494</v>
      </c>
      <c r="C56" s="87"/>
    </row>
    <row r="57" spans="1:3" ht="15" customHeight="1" thickBot="1" x14ac:dyDescent="0.25">
      <c r="A57" s="197" t="s">
        <v>14</v>
      </c>
      <c r="B57" s="133" t="s">
        <v>7</v>
      </c>
      <c r="C57" s="326"/>
    </row>
    <row r="58" spans="1:3" ht="13.5" thickBot="1" x14ac:dyDescent="0.25">
      <c r="A58" s="197" t="s">
        <v>15</v>
      </c>
      <c r="B58" s="239" t="s">
        <v>500</v>
      </c>
      <c r="C58" s="352">
        <f>+C46+C52+C57</f>
        <v>0</v>
      </c>
    </row>
    <row r="59" spans="1:3" ht="15" customHeight="1" thickBot="1" x14ac:dyDescent="0.25">
      <c r="C59" s="353"/>
    </row>
    <row r="60" spans="1:3" ht="14.25" customHeight="1" thickBot="1" x14ac:dyDescent="0.25">
      <c r="A60" s="242" t="s">
        <v>489</v>
      </c>
      <c r="B60" s="243"/>
      <c r="C60" s="131"/>
    </row>
    <row r="61" spans="1:3" ht="13.5" thickBot="1" x14ac:dyDescent="0.25">
      <c r="A61" s="242" t="s">
        <v>186</v>
      </c>
      <c r="B61" s="243"/>
      <c r="C61" s="131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294C-4598-491D-9711-451370BB92C6}">
  <sheetPr>
    <tabColor rgb="FF92D050"/>
  </sheetPr>
  <dimension ref="A1:C61"/>
  <sheetViews>
    <sheetView zoomScale="130" zoomScaleNormal="130" workbookViewId="0">
      <selection activeCell="B13" sqref="B13"/>
    </sheetView>
  </sheetViews>
  <sheetFormatPr defaultRowHeight="12.75" x14ac:dyDescent="0.2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 x14ac:dyDescent="0.25">
      <c r="A1" s="219"/>
      <c r="B1" s="221"/>
      <c r="C1" s="442" t="str">
        <f>+CONCATENATE("9.2.3. melléklet a ……/",LEFT(ÖSSZEFÜGGÉSEK!A5,4),". (II.25.) önkormányzati rendelethez")</f>
        <v>9.2.3. melléklet a ……/2016. (II.25.) önkormányzati rendelethez</v>
      </c>
    </row>
    <row r="2" spans="1:3" s="443" customFormat="1" ht="25.5" customHeight="1" x14ac:dyDescent="0.2">
      <c r="A2" s="393" t="s">
        <v>184</v>
      </c>
      <c r="B2" s="340" t="s">
        <v>539</v>
      </c>
      <c r="C2" s="354" t="s">
        <v>53</v>
      </c>
    </row>
    <row r="3" spans="1:3" s="443" customFormat="1" ht="24.75" thickBot="1" x14ac:dyDescent="0.25">
      <c r="A3" s="436" t="s">
        <v>183</v>
      </c>
      <c r="B3" s="341" t="s">
        <v>501</v>
      </c>
      <c r="C3" s="355" t="s">
        <v>54</v>
      </c>
    </row>
    <row r="4" spans="1:3" s="444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226" t="s">
        <v>49</v>
      </c>
    </row>
    <row r="6" spans="1:3" s="445" customFormat="1" ht="12.95" customHeight="1" thickBot="1" x14ac:dyDescent="0.25">
      <c r="A6" s="194"/>
      <c r="B6" s="195" t="s">
        <v>463</v>
      </c>
      <c r="C6" s="196" t="s">
        <v>464</v>
      </c>
    </row>
    <row r="7" spans="1:3" s="445" customFormat="1" ht="15.95" customHeight="1" thickBot="1" x14ac:dyDescent="0.25">
      <c r="A7" s="227"/>
      <c r="B7" s="228" t="s">
        <v>50</v>
      </c>
      <c r="C7" s="229"/>
    </row>
    <row r="8" spans="1:3" s="356" customFormat="1" ht="12" customHeight="1" thickBot="1" x14ac:dyDescent="0.25">
      <c r="A8" s="194" t="s">
        <v>12</v>
      </c>
      <c r="B8" s="230" t="s">
        <v>490</v>
      </c>
      <c r="C8" s="299">
        <f>SUM(C9:C19)</f>
        <v>0</v>
      </c>
    </row>
    <row r="9" spans="1:3" s="356" customFormat="1" ht="12" customHeight="1" x14ac:dyDescent="0.2">
      <c r="A9" s="437" t="s">
        <v>90</v>
      </c>
      <c r="B9" s="10" t="s">
        <v>243</v>
      </c>
      <c r="C9" s="345"/>
    </row>
    <row r="10" spans="1:3" s="356" customFormat="1" ht="12" customHeight="1" x14ac:dyDescent="0.2">
      <c r="A10" s="438" t="s">
        <v>91</v>
      </c>
      <c r="B10" s="8" t="s">
        <v>244</v>
      </c>
      <c r="C10" s="297"/>
    </row>
    <row r="11" spans="1:3" s="356" customFormat="1" ht="12" customHeight="1" x14ac:dyDescent="0.2">
      <c r="A11" s="438" t="s">
        <v>92</v>
      </c>
      <c r="B11" s="8" t="s">
        <v>245</v>
      </c>
      <c r="C11" s="297"/>
    </row>
    <row r="12" spans="1:3" s="356" customFormat="1" ht="12" customHeight="1" x14ac:dyDescent="0.2">
      <c r="A12" s="438" t="s">
        <v>93</v>
      </c>
      <c r="B12" s="8" t="s">
        <v>246</v>
      </c>
      <c r="C12" s="297"/>
    </row>
    <row r="13" spans="1:3" s="356" customFormat="1" ht="12" customHeight="1" x14ac:dyDescent="0.2">
      <c r="A13" s="438" t="s">
        <v>137</v>
      </c>
      <c r="B13" s="8" t="s">
        <v>247</v>
      </c>
      <c r="C13" s="297"/>
    </row>
    <row r="14" spans="1:3" s="356" customFormat="1" ht="12" customHeight="1" x14ac:dyDescent="0.2">
      <c r="A14" s="438" t="s">
        <v>94</v>
      </c>
      <c r="B14" s="8" t="s">
        <v>369</v>
      </c>
      <c r="C14" s="297"/>
    </row>
    <row r="15" spans="1:3" s="356" customFormat="1" ht="12" customHeight="1" x14ac:dyDescent="0.2">
      <c r="A15" s="438" t="s">
        <v>95</v>
      </c>
      <c r="B15" s="7" t="s">
        <v>370</v>
      </c>
      <c r="C15" s="297"/>
    </row>
    <row r="16" spans="1:3" s="356" customFormat="1" ht="12" customHeight="1" x14ac:dyDescent="0.2">
      <c r="A16" s="438" t="s">
        <v>105</v>
      </c>
      <c r="B16" s="8" t="s">
        <v>250</v>
      </c>
      <c r="C16" s="346"/>
    </row>
    <row r="17" spans="1:3" s="446" customFormat="1" ht="12" customHeight="1" x14ac:dyDescent="0.2">
      <c r="A17" s="438" t="s">
        <v>106</v>
      </c>
      <c r="B17" s="8" t="s">
        <v>251</v>
      </c>
      <c r="C17" s="297"/>
    </row>
    <row r="18" spans="1:3" s="446" customFormat="1" ht="12" customHeight="1" x14ac:dyDescent="0.2">
      <c r="A18" s="438" t="s">
        <v>107</v>
      </c>
      <c r="B18" s="8" t="s">
        <v>406</v>
      </c>
      <c r="C18" s="298"/>
    </row>
    <row r="19" spans="1:3" s="446" customFormat="1" ht="12" customHeight="1" thickBot="1" x14ac:dyDescent="0.25">
      <c r="A19" s="438" t="s">
        <v>108</v>
      </c>
      <c r="B19" s="7" t="s">
        <v>252</v>
      </c>
      <c r="C19" s="298"/>
    </row>
    <row r="20" spans="1:3" s="356" customFormat="1" ht="12" customHeight="1" thickBot="1" x14ac:dyDescent="0.25">
      <c r="A20" s="194" t="s">
        <v>13</v>
      </c>
      <c r="B20" s="230" t="s">
        <v>371</v>
      </c>
      <c r="C20" s="299">
        <f>SUM(C21:C23)</f>
        <v>0</v>
      </c>
    </row>
    <row r="21" spans="1:3" s="446" customFormat="1" ht="12" customHeight="1" x14ac:dyDescent="0.2">
      <c r="A21" s="438" t="s">
        <v>96</v>
      </c>
      <c r="B21" s="9" t="s">
        <v>224</v>
      </c>
      <c r="C21" s="297"/>
    </row>
    <row r="22" spans="1:3" s="446" customFormat="1" ht="12" customHeight="1" x14ac:dyDescent="0.2">
      <c r="A22" s="438" t="s">
        <v>97</v>
      </c>
      <c r="B22" s="8" t="s">
        <v>372</v>
      </c>
      <c r="C22" s="297"/>
    </row>
    <row r="23" spans="1:3" s="446" customFormat="1" ht="12" customHeight="1" x14ac:dyDescent="0.2">
      <c r="A23" s="438" t="s">
        <v>98</v>
      </c>
      <c r="B23" s="8" t="s">
        <v>373</v>
      </c>
      <c r="C23" s="297"/>
    </row>
    <row r="24" spans="1:3" s="446" customFormat="1" ht="12" customHeight="1" thickBot="1" x14ac:dyDescent="0.25">
      <c r="A24" s="438" t="s">
        <v>99</v>
      </c>
      <c r="B24" s="8" t="s">
        <v>491</v>
      </c>
      <c r="C24" s="297"/>
    </row>
    <row r="25" spans="1:3" s="446" customFormat="1" ht="12" customHeight="1" thickBot="1" x14ac:dyDescent="0.25">
      <c r="A25" s="197" t="s">
        <v>14</v>
      </c>
      <c r="B25" s="133" t="s">
        <v>154</v>
      </c>
      <c r="C25" s="326"/>
    </row>
    <row r="26" spans="1:3" s="446" customFormat="1" ht="12" customHeight="1" thickBot="1" x14ac:dyDescent="0.25">
      <c r="A26" s="197" t="s">
        <v>15</v>
      </c>
      <c r="B26" s="133" t="s">
        <v>492</v>
      </c>
      <c r="C26" s="299">
        <f>+C27+C28+C29</f>
        <v>0</v>
      </c>
    </row>
    <row r="27" spans="1:3" s="446" customFormat="1" ht="12" customHeight="1" x14ac:dyDescent="0.2">
      <c r="A27" s="439" t="s">
        <v>234</v>
      </c>
      <c r="B27" s="440" t="s">
        <v>229</v>
      </c>
      <c r="C27" s="85"/>
    </row>
    <row r="28" spans="1:3" s="446" customFormat="1" ht="12" customHeight="1" x14ac:dyDescent="0.2">
      <c r="A28" s="439" t="s">
        <v>235</v>
      </c>
      <c r="B28" s="440" t="s">
        <v>372</v>
      </c>
      <c r="C28" s="297"/>
    </row>
    <row r="29" spans="1:3" s="446" customFormat="1" ht="12" customHeight="1" x14ac:dyDescent="0.2">
      <c r="A29" s="439" t="s">
        <v>236</v>
      </c>
      <c r="B29" s="441" t="s">
        <v>375</v>
      </c>
      <c r="C29" s="297"/>
    </row>
    <row r="30" spans="1:3" s="446" customFormat="1" ht="12" customHeight="1" thickBot="1" x14ac:dyDescent="0.25">
      <c r="A30" s="438" t="s">
        <v>237</v>
      </c>
      <c r="B30" s="147" t="s">
        <v>493</v>
      </c>
      <c r="C30" s="88"/>
    </row>
    <row r="31" spans="1:3" s="446" customFormat="1" ht="12" customHeight="1" thickBot="1" x14ac:dyDescent="0.25">
      <c r="A31" s="197" t="s">
        <v>16</v>
      </c>
      <c r="B31" s="133" t="s">
        <v>376</v>
      </c>
      <c r="C31" s="299">
        <f>+C32+C33+C34</f>
        <v>0</v>
      </c>
    </row>
    <row r="32" spans="1:3" s="446" customFormat="1" ht="12" customHeight="1" x14ac:dyDescent="0.2">
      <c r="A32" s="439" t="s">
        <v>83</v>
      </c>
      <c r="B32" s="440" t="s">
        <v>257</v>
      </c>
      <c r="C32" s="85"/>
    </row>
    <row r="33" spans="1:3" s="446" customFormat="1" ht="12" customHeight="1" x14ac:dyDescent="0.2">
      <c r="A33" s="439" t="s">
        <v>84</v>
      </c>
      <c r="B33" s="441" t="s">
        <v>258</v>
      </c>
      <c r="C33" s="300"/>
    </row>
    <row r="34" spans="1:3" s="446" customFormat="1" ht="12" customHeight="1" thickBot="1" x14ac:dyDescent="0.25">
      <c r="A34" s="438" t="s">
        <v>85</v>
      </c>
      <c r="B34" s="147" t="s">
        <v>259</v>
      </c>
      <c r="C34" s="88"/>
    </row>
    <row r="35" spans="1:3" s="356" customFormat="1" ht="12" customHeight="1" thickBot="1" x14ac:dyDescent="0.25">
      <c r="A35" s="197" t="s">
        <v>17</v>
      </c>
      <c r="B35" s="133" t="s">
        <v>345</v>
      </c>
      <c r="C35" s="326"/>
    </row>
    <row r="36" spans="1:3" s="356" customFormat="1" ht="12" customHeight="1" thickBot="1" x14ac:dyDescent="0.25">
      <c r="A36" s="197" t="s">
        <v>18</v>
      </c>
      <c r="B36" s="133" t="s">
        <v>377</v>
      </c>
      <c r="C36" s="347"/>
    </row>
    <row r="37" spans="1:3" s="356" customFormat="1" ht="12" customHeight="1" thickBot="1" x14ac:dyDescent="0.25">
      <c r="A37" s="194" t="s">
        <v>19</v>
      </c>
      <c r="B37" s="133" t="s">
        <v>378</v>
      </c>
      <c r="C37" s="348">
        <f>+C8+C20+C25+C26+C31+C35+C36</f>
        <v>0</v>
      </c>
    </row>
    <row r="38" spans="1:3" s="356" customFormat="1" ht="12" customHeight="1" thickBot="1" x14ac:dyDescent="0.25">
      <c r="A38" s="231" t="s">
        <v>20</v>
      </c>
      <c r="B38" s="133" t="s">
        <v>379</v>
      </c>
      <c r="C38" s="348">
        <f>+C39+C40+C41</f>
        <v>0</v>
      </c>
    </row>
    <row r="39" spans="1:3" s="356" customFormat="1" ht="12" customHeight="1" x14ac:dyDescent="0.2">
      <c r="A39" s="439" t="s">
        <v>380</v>
      </c>
      <c r="B39" s="440" t="s">
        <v>202</v>
      </c>
      <c r="C39" s="85"/>
    </row>
    <row r="40" spans="1:3" s="356" customFormat="1" ht="12" customHeight="1" x14ac:dyDescent="0.2">
      <c r="A40" s="439" t="s">
        <v>381</v>
      </c>
      <c r="B40" s="441" t="s">
        <v>2</v>
      </c>
      <c r="C40" s="300"/>
    </row>
    <row r="41" spans="1:3" s="446" customFormat="1" ht="12" customHeight="1" thickBot="1" x14ac:dyDescent="0.25">
      <c r="A41" s="438" t="s">
        <v>382</v>
      </c>
      <c r="B41" s="147" t="s">
        <v>383</v>
      </c>
      <c r="C41" s="88"/>
    </row>
    <row r="42" spans="1:3" s="446" customFormat="1" ht="15" customHeight="1" thickBot="1" x14ac:dyDescent="0.25">
      <c r="A42" s="231" t="s">
        <v>21</v>
      </c>
      <c r="B42" s="232" t="s">
        <v>384</v>
      </c>
      <c r="C42" s="351">
        <f>+C37+C38</f>
        <v>0</v>
      </c>
    </row>
    <row r="43" spans="1:3" s="446" customFormat="1" ht="15" customHeight="1" x14ac:dyDescent="0.2">
      <c r="A43" s="233"/>
      <c r="B43" s="234"/>
      <c r="C43" s="349"/>
    </row>
    <row r="44" spans="1:3" ht="13.5" thickBot="1" x14ac:dyDescent="0.25">
      <c r="A44" s="235"/>
      <c r="B44" s="236"/>
      <c r="C44" s="350"/>
    </row>
    <row r="45" spans="1:3" s="445" customFormat="1" ht="16.5" customHeight="1" thickBot="1" x14ac:dyDescent="0.25">
      <c r="A45" s="237"/>
      <c r="B45" s="238" t="s">
        <v>51</v>
      </c>
      <c r="C45" s="351"/>
    </row>
    <row r="46" spans="1:3" s="447" customFormat="1" ht="12" customHeight="1" thickBot="1" x14ac:dyDescent="0.25">
      <c r="A46" s="197" t="s">
        <v>12</v>
      </c>
      <c r="B46" s="133" t="s">
        <v>385</v>
      </c>
      <c r="C46" s="299">
        <f>SUM(C47:C51)</f>
        <v>0</v>
      </c>
    </row>
    <row r="47" spans="1:3" ht="12" customHeight="1" x14ac:dyDescent="0.2">
      <c r="A47" s="438" t="s">
        <v>90</v>
      </c>
      <c r="B47" s="9" t="s">
        <v>43</v>
      </c>
      <c r="C47" s="85"/>
    </row>
    <row r="48" spans="1:3" ht="12" customHeight="1" x14ac:dyDescent="0.2">
      <c r="A48" s="438" t="s">
        <v>91</v>
      </c>
      <c r="B48" s="8" t="s">
        <v>163</v>
      </c>
      <c r="C48" s="87"/>
    </row>
    <row r="49" spans="1:3" ht="12" customHeight="1" x14ac:dyDescent="0.2">
      <c r="A49" s="438" t="s">
        <v>92</v>
      </c>
      <c r="B49" s="8" t="s">
        <v>128</v>
      </c>
      <c r="C49" s="87"/>
    </row>
    <row r="50" spans="1:3" ht="12" customHeight="1" x14ac:dyDescent="0.2">
      <c r="A50" s="438" t="s">
        <v>93</v>
      </c>
      <c r="B50" s="8" t="s">
        <v>164</v>
      </c>
      <c r="C50" s="87"/>
    </row>
    <row r="51" spans="1:3" ht="12" customHeight="1" thickBot="1" x14ac:dyDescent="0.25">
      <c r="A51" s="438" t="s">
        <v>137</v>
      </c>
      <c r="B51" s="8" t="s">
        <v>165</v>
      </c>
      <c r="C51" s="87"/>
    </row>
    <row r="52" spans="1:3" ht="12" customHeight="1" thickBot="1" x14ac:dyDescent="0.25">
      <c r="A52" s="197" t="s">
        <v>13</v>
      </c>
      <c r="B52" s="133" t="s">
        <v>386</v>
      </c>
      <c r="C52" s="299">
        <f>SUM(C53:C55)</f>
        <v>0</v>
      </c>
    </row>
    <row r="53" spans="1:3" s="447" customFormat="1" ht="12" customHeight="1" x14ac:dyDescent="0.2">
      <c r="A53" s="438" t="s">
        <v>96</v>
      </c>
      <c r="B53" s="9" t="s">
        <v>192</v>
      </c>
      <c r="C53" s="85"/>
    </row>
    <row r="54" spans="1:3" ht="12" customHeight="1" x14ac:dyDescent="0.2">
      <c r="A54" s="438" t="s">
        <v>97</v>
      </c>
      <c r="B54" s="8" t="s">
        <v>167</v>
      </c>
      <c r="C54" s="87"/>
    </row>
    <row r="55" spans="1:3" ht="12" customHeight="1" x14ac:dyDescent="0.2">
      <c r="A55" s="438" t="s">
        <v>98</v>
      </c>
      <c r="B55" s="8" t="s">
        <v>52</v>
      </c>
      <c r="C55" s="87"/>
    </row>
    <row r="56" spans="1:3" ht="12" customHeight="1" thickBot="1" x14ac:dyDescent="0.25">
      <c r="A56" s="438" t="s">
        <v>99</v>
      </c>
      <c r="B56" s="8" t="s">
        <v>494</v>
      </c>
      <c r="C56" s="87"/>
    </row>
    <row r="57" spans="1:3" ht="15" customHeight="1" thickBot="1" x14ac:dyDescent="0.25">
      <c r="A57" s="197" t="s">
        <v>14</v>
      </c>
      <c r="B57" s="133" t="s">
        <v>7</v>
      </c>
      <c r="C57" s="326"/>
    </row>
    <row r="58" spans="1:3" ht="13.5" thickBot="1" x14ac:dyDescent="0.25">
      <c r="A58" s="197" t="s">
        <v>15</v>
      </c>
      <c r="B58" s="239" t="s">
        <v>500</v>
      </c>
      <c r="C58" s="352">
        <f>+C46+C52+C57</f>
        <v>0</v>
      </c>
    </row>
    <row r="59" spans="1:3" ht="15" customHeight="1" thickBot="1" x14ac:dyDescent="0.25">
      <c r="C59" s="353"/>
    </row>
    <row r="60" spans="1:3" ht="14.25" customHeight="1" thickBot="1" x14ac:dyDescent="0.25">
      <c r="A60" s="242" t="s">
        <v>489</v>
      </c>
      <c r="B60" s="243"/>
      <c r="C60" s="131"/>
    </row>
    <row r="61" spans="1:3" ht="13.5" thickBot="1" x14ac:dyDescent="0.25">
      <c r="A61" s="242" t="s">
        <v>186</v>
      </c>
      <c r="B61" s="243"/>
      <c r="C61" s="131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4D3B8-217F-4EE6-A9EC-69D43CE78752}">
  <sheetPr>
    <tabColor rgb="FF92D050"/>
  </sheetPr>
  <dimension ref="A1:C60"/>
  <sheetViews>
    <sheetView zoomScale="145" zoomScaleNormal="145" workbookViewId="0">
      <selection activeCell="B13" sqref="B13"/>
    </sheetView>
  </sheetViews>
  <sheetFormatPr defaultRowHeight="12.75" x14ac:dyDescent="0.2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 x14ac:dyDescent="0.25">
      <c r="A1" s="219"/>
      <c r="B1" s="221"/>
      <c r="C1" s="442" t="str">
        <f>+CONCATENATE("9.3. melléklet a ……/",LEFT(ÖSSZEFÜGGÉSEK!A5,4),". (II.25.) önkormányzati rendelethez")</f>
        <v>9.3. melléklet a ……/2016. (II.25.) önkormányzati rendelethez</v>
      </c>
    </row>
    <row r="2" spans="1:3" s="443" customFormat="1" ht="25.5" customHeight="1" x14ac:dyDescent="0.2">
      <c r="A2" s="393" t="s">
        <v>184</v>
      </c>
      <c r="B2" s="340" t="s">
        <v>540</v>
      </c>
      <c r="C2" s="354" t="s">
        <v>54</v>
      </c>
    </row>
    <row r="3" spans="1:3" s="443" customFormat="1" ht="24.75" thickBot="1" x14ac:dyDescent="0.25">
      <c r="A3" s="436" t="s">
        <v>183</v>
      </c>
      <c r="B3" s="341" t="s">
        <v>368</v>
      </c>
      <c r="C3" s="355"/>
    </row>
    <row r="4" spans="1:3" s="444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226" t="s">
        <v>49</v>
      </c>
    </row>
    <row r="6" spans="1:3" s="445" customFormat="1" ht="12.95" customHeight="1" thickBot="1" x14ac:dyDescent="0.25">
      <c r="A6" s="194"/>
      <c r="B6" s="195" t="s">
        <v>463</v>
      </c>
      <c r="C6" s="196" t="s">
        <v>464</v>
      </c>
    </row>
    <row r="7" spans="1:3" s="445" customFormat="1" ht="15.95" customHeight="1" thickBot="1" x14ac:dyDescent="0.25">
      <c r="A7" s="227"/>
      <c r="B7" s="228" t="s">
        <v>50</v>
      </c>
      <c r="C7" s="229"/>
    </row>
    <row r="8" spans="1:3" s="356" customFormat="1" ht="12" customHeight="1" thickBot="1" x14ac:dyDescent="0.25">
      <c r="A8" s="194" t="s">
        <v>12</v>
      </c>
      <c r="B8" s="230" t="s">
        <v>490</v>
      </c>
      <c r="C8" s="299">
        <f>SUM(C9:C19)</f>
        <v>100</v>
      </c>
    </row>
    <row r="9" spans="1:3" s="356" customFormat="1" ht="12" customHeight="1" x14ac:dyDescent="0.2">
      <c r="A9" s="437" t="s">
        <v>90</v>
      </c>
      <c r="B9" s="10" t="s">
        <v>243</v>
      </c>
      <c r="C9" s="345"/>
    </row>
    <row r="10" spans="1:3" s="356" customFormat="1" ht="12" customHeight="1" x14ac:dyDescent="0.2">
      <c r="A10" s="438" t="s">
        <v>91</v>
      </c>
      <c r="B10" s="8" t="s">
        <v>244</v>
      </c>
      <c r="C10" s="297">
        <v>100</v>
      </c>
    </row>
    <row r="11" spans="1:3" s="356" customFormat="1" ht="12" customHeight="1" x14ac:dyDescent="0.2">
      <c r="A11" s="438" t="s">
        <v>92</v>
      </c>
      <c r="B11" s="8" t="s">
        <v>245</v>
      </c>
      <c r="C11" s="297"/>
    </row>
    <row r="12" spans="1:3" s="356" customFormat="1" ht="12" customHeight="1" x14ac:dyDescent="0.2">
      <c r="A12" s="438" t="s">
        <v>93</v>
      </c>
      <c r="B12" s="8" t="s">
        <v>246</v>
      </c>
      <c r="C12" s="297"/>
    </row>
    <row r="13" spans="1:3" s="356" customFormat="1" ht="12" customHeight="1" x14ac:dyDescent="0.2">
      <c r="A13" s="438" t="s">
        <v>137</v>
      </c>
      <c r="B13" s="8" t="s">
        <v>247</v>
      </c>
      <c r="C13" s="297"/>
    </row>
    <row r="14" spans="1:3" s="356" customFormat="1" ht="12" customHeight="1" x14ac:dyDescent="0.2">
      <c r="A14" s="438" t="s">
        <v>94</v>
      </c>
      <c r="B14" s="8" t="s">
        <v>369</v>
      </c>
      <c r="C14" s="297"/>
    </row>
    <row r="15" spans="1:3" s="356" customFormat="1" ht="12" customHeight="1" x14ac:dyDescent="0.2">
      <c r="A15" s="438" t="s">
        <v>95</v>
      </c>
      <c r="B15" s="7" t="s">
        <v>370</v>
      </c>
      <c r="C15" s="297"/>
    </row>
    <row r="16" spans="1:3" s="356" customFormat="1" ht="12" customHeight="1" x14ac:dyDescent="0.2">
      <c r="A16" s="438" t="s">
        <v>105</v>
      </c>
      <c r="B16" s="8" t="s">
        <v>250</v>
      </c>
      <c r="C16" s="346"/>
    </row>
    <row r="17" spans="1:3" s="446" customFormat="1" ht="12" customHeight="1" x14ac:dyDescent="0.2">
      <c r="A17" s="438" t="s">
        <v>106</v>
      </c>
      <c r="B17" s="8" t="s">
        <v>251</v>
      </c>
      <c r="C17" s="297"/>
    </row>
    <row r="18" spans="1:3" s="446" customFormat="1" ht="12" customHeight="1" x14ac:dyDescent="0.2">
      <c r="A18" s="438" t="s">
        <v>107</v>
      </c>
      <c r="B18" s="8" t="s">
        <v>406</v>
      </c>
      <c r="C18" s="298"/>
    </row>
    <row r="19" spans="1:3" s="446" customFormat="1" ht="12" customHeight="1" thickBot="1" x14ac:dyDescent="0.25">
      <c r="A19" s="438" t="s">
        <v>108</v>
      </c>
      <c r="B19" s="7" t="s">
        <v>252</v>
      </c>
      <c r="C19" s="298"/>
    </row>
    <row r="20" spans="1:3" s="356" customFormat="1" ht="12" customHeight="1" thickBot="1" x14ac:dyDescent="0.25">
      <c r="A20" s="194" t="s">
        <v>13</v>
      </c>
      <c r="B20" s="230" t="s">
        <v>371</v>
      </c>
      <c r="C20" s="299">
        <f>SUM(C21:C23)</f>
        <v>0</v>
      </c>
    </row>
    <row r="21" spans="1:3" s="446" customFormat="1" ht="12" customHeight="1" x14ac:dyDescent="0.2">
      <c r="A21" s="438" t="s">
        <v>96</v>
      </c>
      <c r="B21" s="9" t="s">
        <v>224</v>
      </c>
      <c r="C21" s="297"/>
    </row>
    <row r="22" spans="1:3" s="446" customFormat="1" ht="12" customHeight="1" x14ac:dyDescent="0.2">
      <c r="A22" s="438" t="s">
        <v>97</v>
      </c>
      <c r="B22" s="8" t="s">
        <v>372</v>
      </c>
      <c r="C22" s="297"/>
    </row>
    <row r="23" spans="1:3" s="446" customFormat="1" ht="12" customHeight="1" x14ac:dyDescent="0.2">
      <c r="A23" s="438" t="s">
        <v>98</v>
      </c>
      <c r="B23" s="8" t="s">
        <v>373</v>
      </c>
      <c r="C23" s="297"/>
    </row>
    <row r="24" spans="1:3" s="446" customFormat="1" ht="12" customHeight="1" thickBot="1" x14ac:dyDescent="0.25">
      <c r="A24" s="438" t="s">
        <v>99</v>
      </c>
      <c r="B24" s="8" t="s">
        <v>495</v>
      </c>
      <c r="C24" s="297"/>
    </row>
    <row r="25" spans="1:3" s="446" customFormat="1" ht="12" customHeight="1" thickBot="1" x14ac:dyDescent="0.25">
      <c r="A25" s="197" t="s">
        <v>14</v>
      </c>
      <c r="B25" s="133" t="s">
        <v>154</v>
      </c>
      <c r="C25" s="326"/>
    </row>
    <row r="26" spans="1:3" s="446" customFormat="1" ht="12" customHeight="1" thickBot="1" x14ac:dyDescent="0.25">
      <c r="A26" s="197" t="s">
        <v>15</v>
      </c>
      <c r="B26" s="133" t="s">
        <v>374</v>
      </c>
      <c r="C26" s="299">
        <f>+C27+C28</f>
        <v>0</v>
      </c>
    </row>
    <row r="27" spans="1:3" s="446" customFormat="1" ht="12" customHeight="1" x14ac:dyDescent="0.2">
      <c r="A27" s="439" t="s">
        <v>234</v>
      </c>
      <c r="B27" s="440" t="s">
        <v>372</v>
      </c>
      <c r="C27" s="85"/>
    </row>
    <row r="28" spans="1:3" s="446" customFormat="1" ht="12" customHeight="1" x14ac:dyDescent="0.2">
      <c r="A28" s="439" t="s">
        <v>235</v>
      </c>
      <c r="B28" s="441" t="s">
        <v>375</v>
      </c>
      <c r="C28" s="300"/>
    </row>
    <row r="29" spans="1:3" s="446" customFormat="1" ht="12" customHeight="1" thickBot="1" x14ac:dyDescent="0.25">
      <c r="A29" s="438" t="s">
        <v>236</v>
      </c>
      <c r="B29" s="147" t="s">
        <v>496</v>
      </c>
      <c r="C29" s="88"/>
    </row>
    <row r="30" spans="1:3" s="446" customFormat="1" ht="12" customHeight="1" thickBot="1" x14ac:dyDescent="0.25">
      <c r="A30" s="197" t="s">
        <v>16</v>
      </c>
      <c r="B30" s="133" t="s">
        <v>376</v>
      </c>
      <c r="C30" s="299">
        <f>+C31+C32+C33</f>
        <v>0</v>
      </c>
    </row>
    <row r="31" spans="1:3" s="446" customFormat="1" ht="12" customHeight="1" x14ac:dyDescent="0.2">
      <c r="A31" s="439" t="s">
        <v>83</v>
      </c>
      <c r="B31" s="440" t="s">
        <v>257</v>
      </c>
      <c r="C31" s="85"/>
    </row>
    <row r="32" spans="1:3" s="446" customFormat="1" ht="12" customHeight="1" x14ac:dyDescent="0.2">
      <c r="A32" s="439" t="s">
        <v>84</v>
      </c>
      <c r="B32" s="441" t="s">
        <v>258</v>
      </c>
      <c r="C32" s="300"/>
    </row>
    <row r="33" spans="1:3" s="446" customFormat="1" ht="12" customHeight="1" thickBot="1" x14ac:dyDescent="0.25">
      <c r="A33" s="438" t="s">
        <v>85</v>
      </c>
      <c r="B33" s="147" t="s">
        <v>259</v>
      </c>
      <c r="C33" s="88"/>
    </row>
    <row r="34" spans="1:3" s="356" customFormat="1" ht="12" customHeight="1" thickBot="1" x14ac:dyDescent="0.25">
      <c r="A34" s="197" t="s">
        <v>17</v>
      </c>
      <c r="B34" s="133" t="s">
        <v>345</v>
      </c>
      <c r="C34" s="326"/>
    </row>
    <row r="35" spans="1:3" s="356" customFormat="1" ht="12" customHeight="1" thickBot="1" x14ac:dyDescent="0.25">
      <c r="A35" s="197" t="s">
        <v>18</v>
      </c>
      <c r="B35" s="133" t="s">
        <v>377</v>
      </c>
      <c r="C35" s="347"/>
    </row>
    <row r="36" spans="1:3" s="356" customFormat="1" ht="12" customHeight="1" thickBot="1" x14ac:dyDescent="0.25">
      <c r="A36" s="194" t="s">
        <v>19</v>
      </c>
      <c r="B36" s="133" t="s">
        <v>497</v>
      </c>
      <c r="C36" s="348">
        <f>+C8+C20+C25+C26+C30+C34+C35</f>
        <v>100</v>
      </c>
    </row>
    <row r="37" spans="1:3" s="356" customFormat="1" ht="12" customHeight="1" thickBot="1" x14ac:dyDescent="0.25">
      <c r="A37" s="231" t="s">
        <v>20</v>
      </c>
      <c r="B37" s="133" t="s">
        <v>379</v>
      </c>
      <c r="C37" s="348">
        <f>+C38+C39+C40</f>
        <v>73327</v>
      </c>
    </row>
    <row r="38" spans="1:3" s="356" customFormat="1" ht="12" customHeight="1" x14ac:dyDescent="0.2">
      <c r="A38" s="439" t="s">
        <v>380</v>
      </c>
      <c r="B38" s="440" t="s">
        <v>202</v>
      </c>
      <c r="C38" s="85">
        <v>1545</v>
      </c>
    </row>
    <row r="39" spans="1:3" s="356" customFormat="1" ht="12" customHeight="1" x14ac:dyDescent="0.2">
      <c r="A39" s="439" t="s">
        <v>381</v>
      </c>
      <c r="B39" s="441" t="s">
        <v>2</v>
      </c>
      <c r="C39" s="300"/>
    </row>
    <row r="40" spans="1:3" s="446" customFormat="1" ht="12" customHeight="1" thickBot="1" x14ac:dyDescent="0.25">
      <c r="A40" s="438" t="s">
        <v>382</v>
      </c>
      <c r="B40" s="147" t="s">
        <v>383</v>
      </c>
      <c r="C40" s="88">
        <v>71782</v>
      </c>
    </row>
    <row r="41" spans="1:3" s="446" customFormat="1" ht="15" customHeight="1" thickBot="1" x14ac:dyDescent="0.25">
      <c r="A41" s="231" t="s">
        <v>21</v>
      </c>
      <c r="B41" s="232" t="s">
        <v>384</v>
      </c>
      <c r="C41" s="351">
        <f>+C36+C37</f>
        <v>73427</v>
      </c>
    </row>
    <row r="42" spans="1:3" s="446" customFormat="1" ht="15" customHeight="1" x14ac:dyDescent="0.2">
      <c r="A42" s="233"/>
      <c r="B42" s="234"/>
      <c r="C42" s="349"/>
    </row>
    <row r="43" spans="1:3" ht="13.5" thickBot="1" x14ac:dyDescent="0.25">
      <c r="A43" s="235"/>
      <c r="B43" s="236"/>
      <c r="C43" s="350"/>
    </row>
    <row r="44" spans="1:3" s="445" customFormat="1" ht="16.5" customHeight="1" thickBot="1" x14ac:dyDescent="0.25">
      <c r="A44" s="237"/>
      <c r="B44" s="238" t="s">
        <v>51</v>
      </c>
      <c r="C44" s="351"/>
    </row>
    <row r="45" spans="1:3" s="447" customFormat="1" ht="12" customHeight="1" thickBot="1" x14ac:dyDescent="0.25">
      <c r="A45" s="197" t="s">
        <v>12</v>
      </c>
      <c r="B45" s="133" t="s">
        <v>385</v>
      </c>
      <c r="C45" s="299">
        <f>SUM(C46:C50)</f>
        <v>70621</v>
      </c>
    </row>
    <row r="46" spans="1:3" ht="12" customHeight="1" x14ac:dyDescent="0.2">
      <c r="A46" s="438" t="s">
        <v>90</v>
      </c>
      <c r="B46" s="9" t="s">
        <v>43</v>
      </c>
      <c r="C46" s="85">
        <v>36414</v>
      </c>
    </row>
    <row r="47" spans="1:3" ht="12" customHeight="1" x14ac:dyDescent="0.2">
      <c r="A47" s="438" t="s">
        <v>91</v>
      </c>
      <c r="B47" s="8" t="s">
        <v>163</v>
      </c>
      <c r="C47" s="87">
        <v>9825</v>
      </c>
    </row>
    <row r="48" spans="1:3" ht="12" customHeight="1" x14ac:dyDescent="0.2">
      <c r="A48" s="438" t="s">
        <v>92</v>
      </c>
      <c r="B48" s="8" t="s">
        <v>128</v>
      </c>
      <c r="C48" s="87">
        <v>24382</v>
      </c>
    </row>
    <row r="49" spans="1:3" ht="12" customHeight="1" x14ac:dyDescent="0.2">
      <c r="A49" s="438" t="s">
        <v>93</v>
      </c>
      <c r="B49" s="8" t="s">
        <v>164</v>
      </c>
      <c r="C49" s="87"/>
    </row>
    <row r="50" spans="1:3" ht="12" customHeight="1" thickBot="1" x14ac:dyDescent="0.25">
      <c r="A50" s="438" t="s">
        <v>137</v>
      </c>
      <c r="B50" s="8" t="s">
        <v>165</v>
      </c>
      <c r="C50" s="87"/>
    </row>
    <row r="51" spans="1:3" ht="12" customHeight="1" thickBot="1" x14ac:dyDescent="0.25">
      <c r="A51" s="197" t="s">
        <v>13</v>
      </c>
      <c r="B51" s="133" t="s">
        <v>386</v>
      </c>
      <c r="C51" s="299">
        <f>SUM(C52:C54)</f>
        <v>2806</v>
      </c>
    </row>
    <row r="52" spans="1:3" s="447" customFormat="1" ht="12" customHeight="1" x14ac:dyDescent="0.2">
      <c r="A52" s="438" t="s">
        <v>96</v>
      </c>
      <c r="B52" s="9" t="s">
        <v>192</v>
      </c>
      <c r="C52" s="85">
        <v>2806</v>
      </c>
    </row>
    <row r="53" spans="1:3" ht="12" customHeight="1" x14ac:dyDescent="0.2">
      <c r="A53" s="438" t="s">
        <v>97</v>
      </c>
      <c r="B53" s="8" t="s">
        <v>167</v>
      </c>
      <c r="C53" s="87"/>
    </row>
    <row r="54" spans="1:3" ht="12" customHeight="1" x14ac:dyDescent="0.2">
      <c r="A54" s="438" t="s">
        <v>98</v>
      </c>
      <c r="B54" s="8" t="s">
        <v>52</v>
      </c>
      <c r="C54" s="87"/>
    </row>
    <row r="55" spans="1:3" ht="12" customHeight="1" thickBot="1" x14ac:dyDescent="0.25">
      <c r="A55" s="438" t="s">
        <v>99</v>
      </c>
      <c r="B55" s="8" t="s">
        <v>494</v>
      </c>
      <c r="C55" s="87"/>
    </row>
    <row r="56" spans="1:3" ht="15" customHeight="1" thickBot="1" x14ac:dyDescent="0.25">
      <c r="A56" s="197" t="s">
        <v>14</v>
      </c>
      <c r="B56" s="133" t="s">
        <v>7</v>
      </c>
      <c r="C56" s="326"/>
    </row>
    <row r="57" spans="1:3" ht="13.5" thickBot="1" x14ac:dyDescent="0.25">
      <c r="A57" s="197" t="s">
        <v>15</v>
      </c>
      <c r="B57" s="239" t="s">
        <v>500</v>
      </c>
      <c r="C57" s="352">
        <f>+C45+C51+C56</f>
        <v>73427</v>
      </c>
    </row>
    <row r="58" spans="1:3" ht="15" customHeight="1" thickBot="1" x14ac:dyDescent="0.25">
      <c r="C58" s="353"/>
    </row>
    <row r="59" spans="1:3" ht="14.25" customHeight="1" thickBot="1" x14ac:dyDescent="0.25">
      <c r="A59" s="242" t="s">
        <v>489</v>
      </c>
      <c r="B59" s="243"/>
      <c r="C59" s="131">
        <v>13</v>
      </c>
    </row>
    <row r="60" spans="1:3" ht="13.5" thickBot="1" x14ac:dyDescent="0.25">
      <c r="A60" s="242" t="s">
        <v>186</v>
      </c>
      <c r="B60" s="243"/>
      <c r="C60" s="131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03B5A-A47B-453F-AB37-732F9475A421}">
  <sheetPr>
    <tabColor rgb="FF92D050"/>
  </sheetPr>
  <dimension ref="A1:C60"/>
  <sheetViews>
    <sheetView zoomScale="145" zoomScaleNormal="145" workbookViewId="0">
      <selection activeCell="B11" sqref="B11"/>
    </sheetView>
  </sheetViews>
  <sheetFormatPr defaultRowHeight="12.75" x14ac:dyDescent="0.2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 x14ac:dyDescent="0.25">
      <c r="A1" s="219"/>
      <c r="B1" s="221"/>
      <c r="C1" s="442" t="str">
        <f>+CONCATENATE("9.3.1. melléklet a ……/",LEFT(ÖSSZEFÜGGÉSEK!A5,4),". (II.25.) önkormányzati rendelethez")</f>
        <v>9.3.1. melléklet a ……/2016. (II.25.) önkormányzati rendelethez</v>
      </c>
    </row>
    <row r="2" spans="1:3" s="443" customFormat="1" ht="25.5" customHeight="1" x14ac:dyDescent="0.2">
      <c r="A2" s="393" t="s">
        <v>184</v>
      </c>
      <c r="B2" s="340" t="s">
        <v>540</v>
      </c>
      <c r="C2" s="354" t="s">
        <v>54</v>
      </c>
    </row>
    <row r="3" spans="1:3" s="443" customFormat="1" ht="24.75" thickBot="1" x14ac:dyDescent="0.25">
      <c r="A3" s="436" t="s">
        <v>183</v>
      </c>
      <c r="B3" s="341" t="s">
        <v>387</v>
      </c>
      <c r="C3" s="355" t="s">
        <v>47</v>
      </c>
    </row>
    <row r="4" spans="1:3" s="444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226" t="s">
        <v>49</v>
      </c>
    </row>
    <row r="6" spans="1:3" s="445" customFormat="1" ht="12.95" customHeight="1" thickBot="1" x14ac:dyDescent="0.25">
      <c r="A6" s="194"/>
      <c r="B6" s="195" t="s">
        <v>463</v>
      </c>
      <c r="C6" s="196" t="s">
        <v>464</v>
      </c>
    </row>
    <row r="7" spans="1:3" s="445" customFormat="1" ht="15.95" customHeight="1" thickBot="1" x14ac:dyDescent="0.25">
      <c r="A7" s="227"/>
      <c r="B7" s="228" t="s">
        <v>50</v>
      </c>
      <c r="C7" s="229"/>
    </row>
    <row r="8" spans="1:3" s="356" customFormat="1" ht="12" customHeight="1" thickBot="1" x14ac:dyDescent="0.25">
      <c r="A8" s="194" t="s">
        <v>12</v>
      </c>
      <c r="B8" s="230" t="s">
        <v>490</v>
      </c>
      <c r="C8" s="299">
        <f>SUM(C9:C19)</f>
        <v>100</v>
      </c>
    </row>
    <row r="9" spans="1:3" s="356" customFormat="1" ht="12" customHeight="1" x14ac:dyDescent="0.2">
      <c r="A9" s="437" t="s">
        <v>90</v>
      </c>
      <c r="B9" s="10" t="s">
        <v>243</v>
      </c>
      <c r="C9" s="345"/>
    </row>
    <row r="10" spans="1:3" s="356" customFormat="1" ht="12" customHeight="1" x14ac:dyDescent="0.2">
      <c r="A10" s="438" t="s">
        <v>91</v>
      </c>
      <c r="B10" s="8" t="s">
        <v>244</v>
      </c>
      <c r="C10" s="297">
        <v>100</v>
      </c>
    </row>
    <row r="11" spans="1:3" s="356" customFormat="1" ht="12" customHeight="1" x14ac:dyDescent="0.2">
      <c r="A11" s="438" t="s">
        <v>92</v>
      </c>
      <c r="B11" s="8" t="s">
        <v>245</v>
      </c>
      <c r="C11" s="297"/>
    </row>
    <row r="12" spans="1:3" s="356" customFormat="1" ht="12" customHeight="1" x14ac:dyDescent="0.2">
      <c r="A12" s="438" t="s">
        <v>93</v>
      </c>
      <c r="B12" s="8" t="s">
        <v>246</v>
      </c>
      <c r="C12" s="297"/>
    </row>
    <row r="13" spans="1:3" s="356" customFormat="1" ht="12" customHeight="1" x14ac:dyDescent="0.2">
      <c r="A13" s="438" t="s">
        <v>137</v>
      </c>
      <c r="B13" s="8" t="s">
        <v>247</v>
      </c>
      <c r="C13" s="297"/>
    </row>
    <row r="14" spans="1:3" s="356" customFormat="1" ht="12" customHeight="1" x14ac:dyDescent="0.2">
      <c r="A14" s="438" t="s">
        <v>94</v>
      </c>
      <c r="B14" s="8" t="s">
        <v>369</v>
      </c>
      <c r="C14" s="297"/>
    </row>
    <row r="15" spans="1:3" s="356" customFormat="1" ht="12" customHeight="1" x14ac:dyDescent="0.2">
      <c r="A15" s="438" t="s">
        <v>95</v>
      </c>
      <c r="B15" s="7" t="s">
        <v>370</v>
      </c>
      <c r="C15" s="297"/>
    </row>
    <row r="16" spans="1:3" s="356" customFormat="1" ht="12" customHeight="1" x14ac:dyDescent="0.2">
      <c r="A16" s="438" t="s">
        <v>105</v>
      </c>
      <c r="B16" s="8" t="s">
        <v>250</v>
      </c>
      <c r="C16" s="346"/>
    </row>
    <row r="17" spans="1:3" s="446" customFormat="1" ht="12" customHeight="1" x14ac:dyDescent="0.2">
      <c r="A17" s="438" t="s">
        <v>106</v>
      </c>
      <c r="B17" s="8" t="s">
        <v>251</v>
      </c>
      <c r="C17" s="297"/>
    </row>
    <row r="18" spans="1:3" s="446" customFormat="1" ht="12" customHeight="1" x14ac:dyDescent="0.2">
      <c r="A18" s="438" t="s">
        <v>107</v>
      </c>
      <c r="B18" s="8" t="s">
        <v>406</v>
      </c>
      <c r="C18" s="298"/>
    </row>
    <row r="19" spans="1:3" s="446" customFormat="1" ht="12" customHeight="1" thickBot="1" x14ac:dyDescent="0.25">
      <c r="A19" s="438" t="s">
        <v>108</v>
      </c>
      <c r="B19" s="7" t="s">
        <v>252</v>
      </c>
      <c r="C19" s="298"/>
    </row>
    <row r="20" spans="1:3" s="356" customFormat="1" ht="12" customHeight="1" thickBot="1" x14ac:dyDescent="0.25">
      <c r="A20" s="194" t="s">
        <v>13</v>
      </c>
      <c r="B20" s="230" t="s">
        <v>371</v>
      </c>
      <c r="C20" s="299">
        <f>SUM(C21:C23)</f>
        <v>0</v>
      </c>
    </row>
    <row r="21" spans="1:3" s="446" customFormat="1" ht="12" customHeight="1" x14ac:dyDescent="0.2">
      <c r="A21" s="438" t="s">
        <v>96</v>
      </c>
      <c r="B21" s="9" t="s">
        <v>224</v>
      </c>
      <c r="C21" s="297"/>
    </row>
    <row r="22" spans="1:3" s="446" customFormat="1" ht="12" customHeight="1" x14ac:dyDescent="0.2">
      <c r="A22" s="438" t="s">
        <v>97</v>
      </c>
      <c r="B22" s="8" t="s">
        <v>372</v>
      </c>
      <c r="C22" s="297"/>
    </row>
    <row r="23" spans="1:3" s="446" customFormat="1" ht="12" customHeight="1" x14ac:dyDescent="0.2">
      <c r="A23" s="438" t="s">
        <v>98</v>
      </c>
      <c r="B23" s="8" t="s">
        <v>373</v>
      </c>
      <c r="C23" s="297"/>
    </row>
    <row r="24" spans="1:3" s="446" customFormat="1" ht="12" customHeight="1" thickBot="1" x14ac:dyDescent="0.25">
      <c r="A24" s="438" t="s">
        <v>99</v>
      </c>
      <c r="B24" s="8" t="s">
        <v>495</v>
      </c>
      <c r="C24" s="297"/>
    </row>
    <row r="25" spans="1:3" s="446" customFormat="1" ht="12" customHeight="1" thickBot="1" x14ac:dyDescent="0.25">
      <c r="A25" s="197" t="s">
        <v>14</v>
      </c>
      <c r="B25" s="133" t="s">
        <v>154</v>
      </c>
      <c r="C25" s="326"/>
    </row>
    <row r="26" spans="1:3" s="446" customFormat="1" ht="12" customHeight="1" thickBot="1" x14ac:dyDescent="0.25">
      <c r="A26" s="197" t="s">
        <v>15</v>
      </c>
      <c r="B26" s="133" t="s">
        <v>374</v>
      </c>
      <c r="C26" s="299">
        <f>+C27+C28</f>
        <v>0</v>
      </c>
    </row>
    <row r="27" spans="1:3" s="446" customFormat="1" ht="12" customHeight="1" x14ac:dyDescent="0.2">
      <c r="A27" s="439" t="s">
        <v>234</v>
      </c>
      <c r="B27" s="440" t="s">
        <v>372</v>
      </c>
      <c r="C27" s="85"/>
    </row>
    <row r="28" spans="1:3" s="446" customFormat="1" ht="12" customHeight="1" x14ac:dyDescent="0.2">
      <c r="A28" s="439" t="s">
        <v>235</v>
      </c>
      <c r="B28" s="441" t="s">
        <v>375</v>
      </c>
      <c r="C28" s="300"/>
    </row>
    <row r="29" spans="1:3" s="446" customFormat="1" ht="12" customHeight="1" thickBot="1" x14ac:dyDescent="0.25">
      <c r="A29" s="438" t="s">
        <v>236</v>
      </c>
      <c r="B29" s="147" t="s">
        <v>496</v>
      </c>
      <c r="C29" s="88"/>
    </row>
    <row r="30" spans="1:3" s="446" customFormat="1" ht="12" customHeight="1" thickBot="1" x14ac:dyDescent="0.25">
      <c r="A30" s="197" t="s">
        <v>16</v>
      </c>
      <c r="B30" s="133" t="s">
        <v>376</v>
      </c>
      <c r="C30" s="299">
        <f>+C31+C32+C33</f>
        <v>0</v>
      </c>
    </row>
    <row r="31" spans="1:3" s="446" customFormat="1" ht="12" customHeight="1" x14ac:dyDescent="0.2">
      <c r="A31" s="439" t="s">
        <v>83</v>
      </c>
      <c r="B31" s="440" t="s">
        <v>257</v>
      </c>
      <c r="C31" s="85"/>
    </row>
    <row r="32" spans="1:3" s="446" customFormat="1" ht="12" customHeight="1" x14ac:dyDescent="0.2">
      <c r="A32" s="439" t="s">
        <v>84</v>
      </c>
      <c r="B32" s="441" t="s">
        <v>258</v>
      </c>
      <c r="C32" s="300"/>
    </row>
    <row r="33" spans="1:3" s="446" customFormat="1" ht="12" customHeight="1" thickBot="1" x14ac:dyDescent="0.25">
      <c r="A33" s="438" t="s">
        <v>85</v>
      </c>
      <c r="B33" s="147" t="s">
        <v>259</v>
      </c>
      <c r="C33" s="88"/>
    </row>
    <row r="34" spans="1:3" s="356" customFormat="1" ht="12" customHeight="1" thickBot="1" x14ac:dyDescent="0.25">
      <c r="A34" s="197" t="s">
        <v>17</v>
      </c>
      <c r="B34" s="133" t="s">
        <v>345</v>
      </c>
      <c r="C34" s="326"/>
    </row>
    <row r="35" spans="1:3" s="356" customFormat="1" ht="12" customHeight="1" thickBot="1" x14ac:dyDescent="0.25">
      <c r="A35" s="197" t="s">
        <v>18</v>
      </c>
      <c r="B35" s="133" t="s">
        <v>377</v>
      </c>
      <c r="C35" s="347"/>
    </row>
    <row r="36" spans="1:3" s="356" customFormat="1" ht="12" customHeight="1" thickBot="1" x14ac:dyDescent="0.25">
      <c r="A36" s="194" t="s">
        <v>19</v>
      </c>
      <c r="B36" s="133" t="s">
        <v>497</v>
      </c>
      <c r="C36" s="348">
        <f>+C8+C20+C25+C26+C30+C34+C35</f>
        <v>100</v>
      </c>
    </row>
    <row r="37" spans="1:3" s="356" customFormat="1" ht="12" customHeight="1" thickBot="1" x14ac:dyDescent="0.25">
      <c r="A37" s="231" t="s">
        <v>20</v>
      </c>
      <c r="B37" s="133" t="s">
        <v>379</v>
      </c>
      <c r="C37" s="348">
        <f>+C38+C39+C40</f>
        <v>73327</v>
      </c>
    </row>
    <row r="38" spans="1:3" s="356" customFormat="1" ht="12" customHeight="1" x14ac:dyDescent="0.2">
      <c r="A38" s="439" t="s">
        <v>380</v>
      </c>
      <c r="B38" s="440" t="s">
        <v>202</v>
      </c>
      <c r="C38" s="85">
        <v>1545</v>
      </c>
    </row>
    <row r="39" spans="1:3" s="356" customFormat="1" ht="12" customHeight="1" x14ac:dyDescent="0.2">
      <c r="A39" s="439" t="s">
        <v>381</v>
      </c>
      <c r="B39" s="441" t="s">
        <v>2</v>
      </c>
      <c r="C39" s="300"/>
    </row>
    <row r="40" spans="1:3" s="446" customFormat="1" ht="12" customHeight="1" thickBot="1" x14ac:dyDescent="0.25">
      <c r="A40" s="438" t="s">
        <v>382</v>
      </c>
      <c r="B40" s="147" t="s">
        <v>383</v>
      </c>
      <c r="C40" s="88">
        <v>71782</v>
      </c>
    </row>
    <row r="41" spans="1:3" s="446" customFormat="1" ht="15" customHeight="1" thickBot="1" x14ac:dyDescent="0.25">
      <c r="A41" s="231" t="s">
        <v>21</v>
      </c>
      <c r="B41" s="232" t="s">
        <v>384</v>
      </c>
      <c r="C41" s="351">
        <f>+C36+C37</f>
        <v>73427</v>
      </c>
    </row>
    <row r="42" spans="1:3" s="446" customFormat="1" ht="15" customHeight="1" x14ac:dyDescent="0.2">
      <c r="A42" s="233"/>
      <c r="B42" s="234"/>
      <c r="C42" s="349"/>
    </row>
    <row r="43" spans="1:3" ht="13.5" thickBot="1" x14ac:dyDescent="0.25">
      <c r="A43" s="235"/>
      <c r="B43" s="236"/>
      <c r="C43" s="350"/>
    </row>
    <row r="44" spans="1:3" s="445" customFormat="1" ht="16.5" customHeight="1" thickBot="1" x14ac:dyDescent="0.25">
      <c r="A44" s="237"/>
      <c r="B44" s="238" t="s">
        <v>51</v>
      </c>
      <c r="C44" s="351"/>
    </row>
    <row r="45" spans="1:3" s="447" customFormat="1" ht="12" customHeight="1" thickBot="1" x14ac:dyDescent="0.25">
      <c r="A45" s="197" t="s">
        <v>12</v>
      </c>
      <c r="B45" s="133" t="s">
        <v>385</v>
      </c>
      <c r="C45" s="299">
        <f>SUM(C46:C50)</f>
        <v>70621</v>
      </c>
    </row>
    <row r="46" spans="1:3" ht="12" customHeight="1" x14ac:dyDescent="0.2">
      <c r="A46" s="438" t="s">
        <v>90</v>
      </c>
      <c r="B46" s="9" t="s">
        <v>43</v>
      </c>
      <c r="C46" s="85">
        <v>36414</v>
      </c>
    </row>
    <row r="47" spans="1:3" ht="12" customHeight="1" x14ac:dyDescent="0.2">
      <c r="A47" s="438" t="s">
        <v>91</v>
      </c>
      <c r="B47" s="8" t="s">
        <v>163</v>
      </c>
      <c r="C47" s="87">
        <v>9825</v>
      </c>
    </row>
    <row r="48" spans="1:3" ht="12" customHeight="1" x14ac:dyDescent="0.2">
      <c r="A48" s="438" t="s">
        <v>92</v>
      </c>
      <c r="B48" s="8" t="s">
        <v>128</v>
      </c>
      <c r="C48" s="87">
        <v>24382</v>
      </c>
    </row>
    <row r="49" spans="1:3" ht="12" customHeight="1" x14ac:dyDescent="0.2">
      <c r="A49" s="438" t="s">
        <v>93</v>
      </c>
      <c r="B49" s="8" t="s">
        <v>164</v>
      </c>
      <c r="C49" s="87"/>
    </row>
    <row r="50" spans="1:3" ht="12" customHeight="1" thickBot="1" x14ac:dyDescent="0.25">
      <c r="A50" s="438" t="s">
        <v>137</v>
      </c>
      <c r="B50" s="8" t="s">
        <v>165</v>
      </c>
      <c r="C50" s="87"/>
    </row>
    <row r="51" spans="1:3" ht="12" customHeight="1" thickBot="1" x14ac:dyDescent="0.25">
      <c r="A51" s="197" t="s">
        <v>13</v>
      </c>
      <c r="B51" s="133" t="s">
        <v>386</v>
      </c>
      <c r="C51" s="299">
        <f>SUM(C52:C54)</f>
        <v>2806</v>
      </c>
    </row>
    <row r="52" spans="1:3" s="447" customFormat="1" ht="12" customHeight="1" x14ac:dyDescent="0.2">
      <c r="A52" s="438" t="s">
        <v>96</v>
      </c>
      <c r="B52" s="9" t="s">
        <v>192</v>
      </c>
      <c r="C52" s="85">
        <v>2806</v>
      </c>
    </row>
    <row r="53" spans="1:3" ht="12" customHeight="1" x14ac:dyDescent="0.2">
      <c r="A53" s="438" t="s">
        <v>97</v>
      </c>
      <c r="B53" s="8" t="s">
        <v>167</v>
      </c>
      <c r="C53" s="87"/>
    </row>
    <row r="54" spans="1:3" ht="12" customHeight="1" x14ac:dyDescent="0.2">
      <c r="A54" s="438" t="s">
        <v>98</v>
      </c>
      <c r="B54" s="8" t="s">
        <v>52</v>
      </c>
      <c r="C54" s="87"/>
    </row>
    <row r="55" spans="1:3" ht="12" customHeight="1" thickBot="1" x14ac:dyDescent="0.25">
      <c r="A55" s="438" t="s">
        <v>99</v>
      </c>
      <c r="B55" s="8" t="s">
        <v>494</v>
      </c>
      <c r="C55" s="87"/>
    </row>
    <row r="56" spans="1:3" ht="15" customHeight="1" thickBot="1" x14ac:dyDescent="0.25">
      <c r="A56" s="197" t="s">
        <v>14</v>
      </c>
      <c r="B56" s="133" t="s">
        <v>7</v>
      </c>
      <c r="C56" s="326"/>
    </row>
    <row r="57" spans="1:3" ht="13.5" thickBot="1" x14ac:dyDescent="0.25">
      <c r="A57" s="197" t="s">
        <v>15</v>
      </c>
      <c r="B57" s="239" t="s">
        <v>500</v>
      </c>
      <c r="C57" s="352">
        <f>+C45+C51+C56</f>
        <v>73427</v>
      </c>
    </row>
    <row r="58" spans="1:3" ht="15" customHeight="1" thickBot="1" x14ac:dyDescent="0.25">
      <c r="C58" s="353"/>
    </row>
    <row r="59" spans="1:3" ht="14.25" customHeight="1" thickBot="1" x14ac:dyDescent="0.25">
      <c r="A59" s="242" t="s">
        <v>489</v>
      </c>
      <c r="B59" s="243"/>
      <c r="C59" s="131">
        <v>13</v>
      </c>
    </row>
    <row r="60" spans="1:3" ht="13.5" thickBot="1" x14ac:dyDescent="0.25">
      <c r="A60" s="242" t="s">
        <v>186</v>
      </c>
      <c r="B60" s="243"/>
      <c r="C60" s="131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95974-22A2-4502-9C9E-5DFE22BF830A}">
  <sheetPr>
    <tabColor rgb="FF92D050"/>
  </sheetPr>
  <dimension ref="A1:C60"/>
  <sheetViews>
    <sheetView zoomScale="145" zoomScaleNormal="145" workbookViewId="0">
      <selection activeCell="B12" sqref="B12"/>
    </sheetView>
  </sheetViews>
  <sheetFormatPr defaultRowHeight="12.75" x14ac:dyDescent="0.2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 x14ac:dyDescent="0.25">
      <c r="A1" s="219"/>
      <c r="B1" s="221"/>
      <c r="C1" s="442" t="str">
        <f>+CONCATENATE("9.3.2. melléklet a ……/",LEFT(ÖSSZEFÜGGÉSEK!A5,4),". (II.25.) önkormányzati rendelethez")</f>
        <v>9.3.2. melléklet a ……/2016. (II.25.) önkormányzati rendelethez</v>
      </c>
    </row>
    <row r="2" spans="1:3" s="443" customFormat="1" ht="25.5" customHeight="1" x14ac:dyDescent="0.2">
      <c r="A2" s="393" t="s">
        <v>184</v>
      </c>
      <c r="B2" s="340" t="s">
        <v>540</v>
      </c>
      <c r="C2" s="354" t="s">
        <v>54</v>
      </c>
    </row>
    <row r="3" spans="1:3" s="443" customFormat="1" ht="24.75" thickBot="1" x14ac:dyDescent="0.25">
      <c r="A3" s="436" t="s">
        <v>183</v>
      </c>
      <c r="B3" s="341" t="s">
        <v>388</v>
      </c>
      <c r="C3" s="355" t="s">
        <v>53</v>
      </c>
    </row>
    <row r="4" spans="1:3" s="444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226" t="s">
        <v>49</v>
      </c>
    </row>
    <row r="6" spans="1:3" s="445" customFormat="1" ht="12.95" customHeight="1" thickBot="1" x14ac:dyDescent="0.25">
      <c r="A6" s="194"/>
      <c r="B6" s="195" t="s">
        <v>463</v>
      </c>
      <c r="C6" s="196" t="s">
        <v>464</v>
      </c>
    </row>
    <row r="7" spans="1:3" s="445" customFormat="1" ht="15.95" customHeight="1" thickBot="1" x14ac:dyDescent="0.25">
      <c r="A7" s="227"/>
      <c r="B7" s="228" t="s">
        <v>50</v>
      </c>
      <c r="C7" s="229"/>
    </row>
    <row r="8" spans="1:3" s="356" customFormat="1" ht="12" customHeight="1" thickBot="1" x14ac:dyDescent="0.25">
      <c r="A8" s="194" t="s">
        <v>12</v>
      </c>
      <c r="B8" s="230" t="s">
        <v>490</v>
      </c>
      <c r="C8" s="299">
        <f>SUM(C9:C19)</f>
        <v>0</v>
      </c>
    </row>
    <row r="9" spans="1:3" s="356" customFormat="1" ht="12" customHeight="1" x14ac:dyDescent="0.2">
      <c r="A9" s="437" t="s">
        <v>90</v>
      </c>
      <c r="B9" s="10" t="s">
        <v>243</v>
      </c>
      <c r="C9" s="345"/>
    </row>
    <row r="10" spans="1:3" s="356" customFormat="1" ht="12" customHeight="1" x14ac:dyDescent="0.2">
      <c r="A10" s="438" t="s">
        <v>91</v>
      </c>
      <c r="B10" s="8" t="s">
        <v>244</v>
      </c>
      <c r="C10" s="297"/>
    </row>
    <row r="11" spans="1:3" s="356" customFormat="1" ht="12" customHeight="1" x14ac:dyDescent="0.2">
      <c r="A11" s="438" t="s">
        <v>92</v>
      </c>
      <c r="B11" s="8" t="s">
        <v>245</v>
      </c>
      <c r="C11" s="297"/>
    </row>
    <row r="12" spans="1:3" s="356" customFormat="1" ht="12" customHeight="1" x14ac:dyDescent="0.2">
      <c r="A12" s="438" t="s">
        <v>93</v>
      </c>
      <c r="B12" s="8" t="s">
        <v>246</v>
      </c>
      <c r="C12" s="297"/>
    </row>
    <row r="13" spans="1:3" s="356" customFormat="1" ht="12" customHeight="1" x14ac:dyDescent="0.2">
      <c r="A13" s="438" t="s">
        <v>137</v>
      </c>
      <c r="B13" s="8" t="s">
        <v>247</v>
      </c>
      <c r="C13" s="297"/>
    </row>
    <row r="14" spans="1:3" s="356" customFormat="1" ht="12" customHeight="1" x14ac:dyDescent="0.2">
      <c r="A14" s="438" t="s">
        <v>94</v>
      </c>
      <c r="B14" s="8" t="s">
        <v>369</v>
      </c>
      <c r="C14" s="297"/>
    </row>
    <row r="15" spans="1:3" s="356" customFormat="1" ht="12" customHeight="1" x14ac:dyDescent="0.2">
      <c r="A15" s="438" t="s">
        <v>95</v>
      </c>
      <c r="B15" s="7" t="s">
        <v>370</v>
      </c>
      <c r="C15" s="297"/>
    </row>
    <row r="16" spans="1:3" s="356" customFormat="1" ht="12" customHeight="1" x14ac:dyDescent="0.2">
      <c r="A16" s="438" t="s">
        <v>105</v>
      </c>
      <c r="B16" s="8" t="s">
        <v>250</v>
      </c>
      <c r="C16" s="346"/>
    </row>
    <row r="17" spans="1:3" s="446" customFormat="1" ht="12" customHeight="1" x14ac:dyDescent="0.2">
      <c r="A17" s="438" t="s">
        <v>106</v>
      </c>
      <c r="B17" s="8" t="s">
        <v>251</v>
      </c>
      <c r="C17" s="297"/>
    </row>
    <row r="18" spans="1:3" s="446" customFormat="1" ht="12" customHeight="1" x14ac:dyDescent="0.2">
      <c r="A18" s="438" t="s">
        <v>107</v>
      </c>
      <c r="B18" s="8" t="s">
        <v>406</v>
      </c>
      <c r="C18" s="298"/>
    </row>
    <row r="19" spans="1:3" s="446" customFormat="1" ht="12" customHeight="1" thickBot="1" x14ac:dyDescent="0.25">
      <c r="A19" s="438" t="s">
        <v>108</v>
      </c>
      <c r="B19" s="7" t="s">
        <v>252</v>
      </c>
      <c r="C19" s="298"/>
    </row>
    <row r="20" spans="1:3" s="356" customFormat="1" ht="12" customHeight="1" thickBot="1" x14ac:dyDescent="0.25">
      <c r="A20" s="194" t="s">
        <v>13</v>
      </c>
      <c r="B20" s="230" t="s">
        <v>371</v>
      </c>
      <c r="C20" s="299">
        <f>SUM(C21:C23)</f>
        <v>0</v>
      </c>
    </row>
    <row r="21" spans="1:3" s="446" customFormat="1" ht="12" customHeight="1" x14ac:dyDescent="0.2">
      <c r="A21" s="438" t="s">
        <v>96</v>
      </c>
      <c r="B21" s="9" t="s">
        <v>224</v>
      </c>
      <c r="C21" s="297"/>
    </row>
    <row r="22" spans="1:3" s="446" customFormat="1" ht="12" customHeight="1" x14ac:dyDescent="0.2">
      <c r="A22" s="438" t="s">
        <v>97</v>
      </c>
      <c r="B22" s="8" t="s">
        <v>372</v>
      </c>
      <c r="C22" s="297"/>
    </row>
    <row r="23" spans="1:3" s="446" customFormat="1" ht="12" customHeight="1" x14ac:dyDescent="0.2">
      <c r="A23" s="438" t="s">
        <v>98</v>
      </c>
      <c r="B23" s="8" t="s">
        <v>373</v>
      </c>
      <c r="C23" s="297"/>
    </row>
    <row r="24" spans="1:3" s="446" customFormat="1" ht="12" customHeight="1" thickBot="1" x14ac:dyDescent="0.25">
      <c r="A24" s="438" t="s">
        <v>99</v>
      </c>
      <c r="B24" s="8" t="s">
        <v>495</v>
      </c>
      <c r="C24" s="297"/>
    </row>
    <row r="25" spans="1:3" s="446" customFormat="1" ht="12" customHeight="1" thickBot="1" x14ac:dyDescent="0.25">
      <c r="A25" s="197" t="s">
        <v>14</v>
      </c>
      <c r="B25" s="133" t="s">
        <v>154</v>
      </c>
      <c r="C25" s="326"/>
    </row>
    <row r="26" spans="1:3" s="446" customFormat="1" ht="12" customHeight="1" thickBot="1" x14ac:dyDescent="0.25">
      <c r="A26" s="197" t="s">
        <v>15</v>
      </c>
      <c r="B26" s="133" t="s">
        <v>374</v>
      </c>
      <c r="C26" s="299">
        <f>+C27+C28</f>
        <v>0</v>
      </c>
    </row>
    <row r="27" spans="1:3" s="446" customFormat="1" ht="12" customHeight="1" x14ac:dyDescent="0.2">
      <c r="A27" s="439" t="s">
        <v>234</v>
      </c>
      <c r="B27" s="440" t="s">
        <v>372</v>
      </c>
      <c r="C27" s="85"/>
    </row>
    <row r="28" spans="1:3" s="446" customFormat="1" ht="12" customHeight="1" x14ac:dyDescent="0.2">
      <c r="A28" s="439" t="s">
        <v>235</v>
      </c>
      <c r="B28" s="441" t="s">
        <v>375</v>
      </c>
      <c r="C28" s="300"/>
    </row>
    <row r="29" spans="1:3" s="446" customFormat="1" ht="12" customHeight="1" thickBot="1" x14ac:dyDescent="0.25">
      <c r="A29" s="438" t="s">
        <v>236</v>
      </c>
      <c r="B29" s="147" t="s">
        <v>496</v>
      </c>
      <c r="C29" s="88"/>
    </row>
    <row r="30" spans="1:3" s="446" customFormat="1" ht="12" customHeight="1" thickBot="1" x14ac:dyDescent="0.25">
      <c r="A30" s="197" t="s">
        <v>16</v>
      </c>
      <c r="B30" s="133" t="s">
        <v>376</v>
      </c>
      <c r="C30" s="299">
        <f>+C31+C32+C33</f>
        <v>0</v>
      </c>
    </row>
    <row r="31" spans="1:3" s="446" customFormat="1" ht="12" customHeight="1" x14ac:dyDescent="0.2">
      <c r="A31" s="439" t="s">
        <v>83</v>
      </c>
      <c r="B31" s="440" t="s">
        <v>257</v>
      </c>
      <c r="C31" s="85"/>
    </row>
    <row r="32" spans="1:3" s="446" customFormat="1" ht="12" customHeight="1" x14ac:dyDescent="0.2">
      <c r="A32" s="439" t="s">
        <v>84</v>
      </c>
      <c r="B32" s="441" t="s">
        <v>258</v>
      </c>
      <c r="C32" s="300"/>
    </row>
    <row r="33" spans="1:3" s="446" customFormat="1" ht="12" customHeight="1" thickBot="1" x14ac:dyDescent="0.25">
      <c r="A33" s="438" t="s">
        <v>85</v>
      </c>
      <c r="B33" s="147" t="s">
        <v>259</v>
      </c>
      <c r="C33" s="88"/>
    </row>
    <row r="34" spans="1:3" s="356" customFormat="1" ht="12" customHeight="1" thickBot="1" x14ac:dyDescent="0.25">
      <c r="A34" s="197" t="s">
        <v>17</v>
      </c>
      <c r="B34" s="133" t="s">
        <v>345</v>
      </c>
      <c r="C34" s="326"/>
    </row>
    <row r="35" spans="1:3" s="356" customFormat="1" ht="12" customHeight="1" thickBot="1" x14ac:dyDescent="0.25">
      <c r="A35" s="197" t="s">
        <v>18</v>
      </c>
      <c r="B35" s="133" t="s">
        <v>377</v>
      </c>
      <c r="C35" s="347"/>
    </row>
    <row r="36" spans="1:3" s="356" customFormat="1" ht="12" customHeight="1" thickBot="1" x14ac:dyDescent="0.25">
      <c r="A36" s="194" t="s">
        <v>19</v>
      </c>
      <c r="B36" s="133" t="s">
        <v>497</v>
      </c>
      <c r="C36" s="348">
        <f>+C8+C20+C25+C26+C30+C34+C35</f>
        <v>0</v>
      </c>
    </row>
    <row r="37" spans="1:3" s="356" customFormat="1" ht="12" customHeight="1" thickBot="1" x14ac:dyDescent="0.25">
      <c r="A37" s="231" t="s">
        <v>20</v>
      </c>
      <c r="B37" s="133" t="s">
        <v>379</v>
      </c>
      <c r="C37" s="348">
        <f>+C38+C39+C40</f>
        <v>0</v>
      </c>
    </row>
    <row r="38" spans="1:3" s="356" customFormat="1" ht="12" customHeight="1" x14ac:dyDescent="0.2">
      <c r="A38" s="439" t="s">
        <v>380</v>
      </c>
      <c r="B38" s="440" t="s">
        <v>202</v>
      </c>
      <c r="C38" s="85"/>
    </row>
    <row r="39" spans="1:3" s="356" customFormat="1" ht="12" customHeight="1" x14ac:dyDescent="0.2">
      <c r="A39" s="439" t="s">
        <v>381</v>
      </c>
      <c r="B39" s="441" t="s">
        <v>2</v>
      </c>
      <c r="C39" s="300"/>
    </row>
    <row r="40" spans="1:3" s="446" customFormat="1" ht="12" customHeight="1" thickBot="1" x14ac:dyDescent="0.25">
      <c r="A40" s="438" t="s">
        <v>382</v>
      </c>
      <c r="B40" s="147" t="s">
        <v>383</v>
      </c>
      <c r="C40" s="88"/>
    </row>
    <row r="41" spans="1:3" s="446" customFormat="1" ht="15" customHeight="1" thickBot="1" x14ac:dyDescent="0.25">
      <c r="A41" s="231" t="s">
        <v>21</v>
      </c>
      <c r="B41" s="232" t="s">
        <v>384</v>
      </c>
      <c r="C41" s="351">
        <f>+C36+C37</f>
        <v>0</v>
      </c>
    </row>
    <row r="42" spans="1:3" s="446" customFormat="1" ht="15" customHeight="1" x14ac:dyDescent="0.2">
      <c r="A42" s="233"/>
      <c r="B42" s="234"/>
      <c r="C42" s="349"/>
    </row>
    <row r="43" spans="1:3" ht="13.5" thickBot="1" x14ac:dyDescent="0.25">
      <c r="A43" s="235"/>
      <c r="B43" s="236"/>
      <c r="C43" s="350"/>
    </row>
    <row r="44" spans="1:3" s="445" customFormat="1" ht="16.5" customHeight="1" thickBot="1" x14ac:dyDescent="0.25">
      <c r="A44" s="237"/>
      <c r="B44" s="238" t="s">
        <v>51</v>
      </c>
      <c r="C44" s="351"/>
    </row>
    <row r="45" spans="1:3" s="447" customFormat="1" ht="12" customHeight="1" thickBot="1" x14ac:dyDescent="0.25">
      <c r="A45" s="197" t="s">
        <v>12</v>
      </c>
      <c r="B45" s="133" t="s">
        <v>385</v>
      </c>
      <c r="C45" s="299">
        <f>SUM(C46:C50)</f>
        <v>0</v>
      </c>
    </row>
    <row r="46" spans="1:3" ht="12" customHeight="1" x14ac:dyDescent="0.2">
      <c r="A46" s="438" t="s">
        <v>90</v>
      </c>
      <c r="B46" s="9" t="s">
        <v>43</v>
      </c>
      <c r="C46" s="85"/>
    </row>
    <row r="47" spans="1:3" ht="12" customHeight="1" x14ac:dyDescent="0.2">
      <c r="A47" s="438" t="s">
        <v>91</v>
      </c>
      <c r="B47" s="8" t="s">
        <v>163</v>
      </c>
      <c r="C47" s="87"/>
    </row>
    <row r="48" spans="1:3" ht="12" customHeight="1" x14ac:dyDescent="0.2">
      <c r="A48" s="438" t="s">
        <v>92</v>
      </c>
      <c r="B48" s="8" t="s">
        <v>128</v>
      </c>
      <c r="C48" s="87"/>
    </row>
    <row r="49" spans="1:3" ht="12" customHeight="1" x14ac:dyDescent="0.2">
      <c r="A49" s="438" t="s">
        <v>93</v>
      </c>
      <c r="B49" s="8" t="s">
        <v>164</v>
      </c>
      <c r="C49" s="87"/>
    </row>
    <row r="50" spans="1:3" ht="12" customHeight="1" thickBot="1" x14ac:dyDescent="0.25">
      <c r="A50" s="438" t="s">
        <v>137</v>
      </c>
      <c r="B50" s="8" t="s">
        <v>165</v>
      </c>
      <c r="C50" s="87"/>
    </row>
    <row r="51" spans="1:3" ht="12" customHeight="1" thickBot="1" x14ac:dyDescent="0.25">
      <c r="A51" s="197" t="s">
        <v>13</v>
      </c>
      <c r="B51" s="133" t="s">
        <v>386</v>
      </c>
      <c r="C51" s="299">
        <f>SUM(C52:C54)</f>
        <v>0</v>
      </c>
    </row>
    <row r="52" spans="1:3" s="447" customFormat="1" ht="12" customHeight="1" x14ac:dyDescent="0.2">
      <c r="A52" s="438" t="s">
        <v>96</v>
      </c>
      <c r="B52" s="9" t="s">
        <v>192</v>
      </c>
      <c r="C52" s="85"/>
    </row>
    <row r="53" spans="1:3" ht="12" customHeight="1" x14ac:dyDescent="0.2">
      <c r="A53" s="438" t="s">
        <v>97</v>
      </c>
      <c r="B53" s="8" t="s">
        <v>167</v>
      </c>
      <c r="C53" s="87"/>
    </row>
    <row r="54" spans="1:3" ht="12" customHeight="1" x14ac:dyDescent="0.2">
      <c r="A54" s="438" t="s">
        <v>98</v>
      </c>
      <c r="B54" s="8" t="s">
        <v>52</v>
      </c>
      <c r="C54" s="87"/>
    </row>
    <row r="55" spans="1:3" ht="12" customHeight="1" thickBot="1" x14ac:dyDescent="0.25">
      <c r="A55" s="438" t="s">
        <v>99</v>
      </c>
      <c r="B55" s="8" t="s">
        <v>494</v>
      </c>
      <c r="C55" s="87"/>
    </row>
    <row r="56" spans="1:3" ht="15" customHeight="1" thickBot="1" x14ac:dyDescent="0.25">
      <c r="A56" s="197" t="s">
        <v>14</v>
      </c>
      <c r="B56" s="133" t="s">
        <v>7</v>
      </c>
      <c r="C56" s="326"/>
    </row>
    <row r="57" spans="1:3" ht="13.5" thickBot="1" x14ac:dyDescent="0.25">
      <c r="A57" s="197" t="s">
        <v>15</v>
      </c>
      <c r="B57" s="239" t="s">
        <v>500</v>
      </c>
      <c r="C57" s="352">
        <f>+C45+C51+C56</f>
        <v>0</v>
      </c>
    </row>
    <row r="58" spans="1:3" ht="15" customHeight="1" thickBot="1" x14ac:dyDescent="0.25">
      <c r="C58" s="353"/>
    </row>
    <row r="59" spans="1:3" ht="14.25" customHeight="1" thickBot="1" x14ac:dyDescent="0.25">
      <c r="A59" s="242" t="s">
        <v>489</v>
      </c>
      <c r="B59" s="243"/>
      <c r="C59" s="131"/>
    </row>
    <row r="60" spans="1:3" ht="13.5" thickBot="1" x14ac:dyDescent="0.25">
      <c r="A60" s="242" t="s">
        <v>186</v>
      </c>
      <c r="B60" s="243"/>
      <c r="C60" s="131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27220-D375-465B-A209-4B5E82AF3CC8}">
  <sheetPr>
    <tabColor rgb="FF92D050"/>
  </sheetPr>
  <dimension ref="A1:C60"/>
  <sheetViews>
    <sheetView zoomScale="145" zoomScaleNormal="145" workbookViewId="0">
      <selection activeCell="B12" sqref="B12"/>
    </sheetView>
  </sheetViews>
  <sheetFormatPr defaultRowHeight="12.75" x14ac:dyDescent="0.2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 x14ac:dyDescent="0.25">
      <c r="A1" s="219"/>
      <c r="B1" s="221"/>
      <c r="C1" s="442" t="str">
        <f>+CONCATENATE("9.3.3. melléklet a ……/",LEFT(ÖSSZEFÜGGÉSEK!A5,4),". (II.25.) önkormányzati rendelethez")</f>
        <v>9.3.3. melléklet a ……/2016. (II.25.) önkormányzati rendelethez</v>
      </c>
    </row>
    <row r="2" spans="1:3" s="443" customFormat="1" ht="25.5" customHeight="1" x14ac:dyDescent="0.2">
      <c r="A2" s="393" t="s">
        <v>184</v>
      </c>
      <c r="B2" s="340" t="s">
        <v>540</v>
      </c>
      <c r="C2" s="354" t="s">
        <v>54</v>
      </c>
    </row>
    <row r="3" spans="1:3" s="443" customFormat="1" ht="24.75" thickBot="1" x14ac:dyDescent="0.25">
      <c r="A3" s="436" t="s">
        <v>183</v>
      </c>
      <c r="B3" s="341" t="s">
        <v>501</v>
      </c>
      <c r="C3" s="355" t="s">
        <v>54</v>
      </c>
    </row>
    <row r="4" spans="1:3" s="444" customFormat="1" ht="15.95" customHeight="1" thickBot="1" x14ac:dyDescent="0.3">
      <c r="A4" s="223"/>
      <c r="B4" s="223"/>
      <c r="C4" s="224" t="s">
        <v>48</v>
      </c>
    </row>
    <row r="5" spans="1:3" ht="13.5" thickBot="1" x14ac:dyDescent="0.25">
      <c r="A5" s="394" t="s">
        <v>185</v>
      </c>
      <c r="B5" s="225" t="s">
        <v>535</v>
      </c>
      <c r="C5" s="226" t="s">
        <v>49</v>
      </c>
    </row>
    <row r="6" spans="1:3" s="445" customFormat="1" ht="12.95" customHeight="1" thickBot="1" x14ac:dyDescent="0.25">
      <c r="A6" s="194"/>
      <c r="B6" s="195" t="s">
        <v>463</v>
      </c>
      <c r="C6" s="196" t="s">
        <v>464</v>
      </c>
    </row>
    <row r="7" spans="1:3" s="445" customFormat="1" ht="15.95" customHeight="1" thickBot="1" x14ac:dyDescent="0.25">
      <c r="A7" s="227"/>
      <c r="B7" s="228" t="s">
        <v>50</v>
      </c>
      <c r="C7" s="229"/>
    </row>
    <row r="8" spans="1:3" s="356" customFormat="1" ht="12" customHeight="1" thickBot="1" x14ac:dyDescent="0.25">
      <c r="A8" s="194" t="s">
        <v>12</v>
      </c>
      <c r="B8" s="230" t="s">
        <v>490</v>
      </c>
      <c r="C8" s="299">
        <f>SUM(C9:C19)</f>
        <v>0</v>
      </c>
    </row>
    <row r="9" spans="1:3" s="356" customFormat="1" ht="12" customHeight="1" x14ac:dyDescent="0.2">
      <c r="A9" s="437" t="s">
        <v>90</v>
      </c>
      <c r="B9" s="10" t="s">
        <v>243</v>
      </c>
      <c r="C9" s="345"/>
    </row>
    <row r="10" spans="1:3" s="356" customFormat="1" ht="12" customHeight="1" x14ac:dyDescent="0.2">
      <c r="A10" s="438" t="s">
        <v>91</v>
      </c>
      <c r="B10" s="8" t="s">
        <v>244</v>
      </c>
      <c r="C10" s="297"/>
    </row>
    <row r="11" spans="1:3" s="356" customFormat="1" ht="12" customHeight="1" x14ac:dyDescent="0.2">
      <c r="A11" s="438" t="s">
        <v>92</v>
      </c>
      <c r="B11" s="8" t="s">
        <v>245</v>
      </c>
      <c r="C11" s="297"/>
    </row>
    <row r="12" spans="1:3" s="356" customFormat="1" ht="12" customHeight="1" x14ac:dyDescent="0.2">
      <c r="A12" s="438" t="s">
        <v>93</v>
      </c>
      <c r="B12" s="8" t="s">
        <v>246</v>
      </c>
      <c r="C12" s="297"/>
    </row>
    <row r="13" spans="1:3" s="356" customFormat="1" ht="12" customHeight="1" x14ac:dyDescent="0.2">
      <c r="A13" s="438" t="s">
        <v>137</v>
      </c>
      <c r="B13" s="8" t="s">
        <v>247</v>
      </c>
      <c r="C13" s="297"/>
    </row>
    <row r="14" spans="1:3" s="356" customFormat="1" ht="12" customHeight="1" x14ac:dyDescent="0.2">
      <c r="A14" s="438" t="s">
        <v>94</v>
      </c>
      <c r="B14" s="8" t="s">
        <v>369</v>
      </c>
      <c r="C14" s="297"/>
    </row>
    <row r="15" spans="1:3" s="356" customFormat="1" ht="12" customHeight="1" x14ac:dyDescent="0.2">
      <c r="A15" s="438" t="s">
        <v>95</v>
      </c>
      <c r="B15" s="7" t="s">
        <v>370</v>
      </c>
      <c r="C15" s="297"/>
    </row>
    <row r="16" spans="1:3" s="356" customFormat="1" ht="12" customHeight="1" x14ac:dyDescent="0.2">
      <c r="A16" s="438" t="s">
        <v>105</v>
      </c>
      <c r="B16" s="8" t="s">
        <v>250</v>
      </c>
      <c r="C16" s="346"/>
    </row>
    <row r="17" spans="1:3" s="446" customFormat="1" ht="12" customHeight="1" x14ac:dyDescent="0.2">
      <c r="A17" s="438" t="s">
        <v>106</v>
      </c>
      <c r="B17" s="8" t="s">
        <v>251</v>
      </c>
      <c r="C17" s="297"/>
    </row>
    <row r="18" spans="1:3" s="446" customFormat="1" ht="12" customHeight="1" x14ac:dyDescent="0.2">
      <c r="A18" s="438" t="s">
        <v>107</v>
      </c>
      <c r="B18" s="8" t="s">
        <v>406</v>
      </c>
      <c r="C18" s="298"/>
    </row>
    <row r="19" spans="1:3" s="446" customFormat="1" ht="12" customHeight="1" thickBot="1" x14ac:dyDescent="0.25">
      <c r="A19" s="438" t="s">
        <v>108</v>
      </c>
      <c r="B19" s="7" t="s">
        <v>252</v>
      </c>
      <c r="C19" s="298"/>
    </row>
    <row r="20" spans="1:3" s="356" customFormat="1" ht="12" customHeight="1" thickBot="1" x14ac:dyDescent="0.25">
      <c r="A20" s="194" t="s">
        <v>13</v>
      </c>
      <c r="B20" s="230" t="s">
        <v>371</v>
      </c>
      <c r="C20" s="299">
        <f>SUM(C21:C23)</f>
        <v>0</v>
      </c>
    </row>
    <row r="21" spans="1:3" s="446" customFormat="1" ht="12" customHeight="1" x14ac:dyDescent="0.2">
      <c r="A21" s="438" t="s">
        <v>96</v>
      </c>
      <c r="B21" s="9" t="s">
        <v>224</v>
      </c>
      <c r="C21" s="297"/>
    </row>
    <row r="22" spans="1:3" s="446" customFormat="1" ht="12" customHeight="1" x14ac:dyDescent="0.2">
      <c r="A22" s="438" t="s">
        <v>97</v>
      </c>
      <c r="B22" s="8" t="s">
        <v>372</v>
      </c>
      <c r="C22" s="297"/>
    </row>
    <row r="23" spans="1:3" s="446" customFormat="1" ht="12" customHeight="1" x14ac:dyDescent="0.2">
      <c r="A23" s="438" t="s">
        <v>98</v>
      </c>
      <c r="B23" s="8" t="s">
        <v>373</v>
      </c>
      <c r="C23" s="297"/>
    </row>
    <row r="24" spans="1:3" s="446" customFormat="1" ht="12" customHeight="1" thickBot="1" x14ac:dyDescent="0.25">
      <c r="A24" s="438" t="s">
        <v>99</v>
      </c>
      <c r="B24" s="8" t="s">
        <v>495</v>
      </c>
      <c r="C24" s="297"/>
    </row>
    <row r="25" spans="1:3" s="446" customFormat="1" ht="12" customHeight="1" thickBot="1" x14ac:dyDescent="0.25">
      <c r="A25" s="197" t="s">
        <v>14</v>
      </c>
      <c r="B25" s="133" t="s">
        <v>154</v>
      </c>
      <c r="C25" s="326"/>
    </row>
    <row r="26" spans="1:3" s="446" customFormat="1" ht="12" customHeight="1" thickBot="1" x14ac:dyDescent="0.25">
      <c r="A26" s="197" t="s">
        <v>15</v>
      </c>
      <c r="B26" s="133" t="s">
        <v>374</v>
      </c>
      <c r="C26" s="299">
        <f>+C27+C28</f>
        <v>0</v>
      </c>
    </row>
    <row r="27" spans="1:3" s="446" customFormat="1" ht="12" customHeight="1" x14ac:dyDescent="0.2">
      <c r="A27" s="439" t="s">
        <v>234</v>
      </c>
      <c r="B27" s="440" t="s">
        <v>372</v>
      </c>
      <c r="C27" s="85"/>
    </row>
    <row r="28" spans="1:3" s="446" customFormat="1" ht="12" customHeight="1" x14ac:dyDescent="0.2">
      <c r="A28" s="439" t="s">
        <v>235</v>
      </c>
      <c r="B28" s="441" t="s">
        <v>375</v>
      </c>
      <c r="C28" s="300"/>
    </row>
    <row r="29" spans="1:3" s="446" customFormat="1" ht="12" customHeight="1" thickBot="1" x14ac:dyDescent="0.25">
      <c r="A29" s="438" t="s">
        <v>236</v>
      </c>
      <c r="B29" s="147" t="s">
        <v>496</v>
      </c>
      <c r="C29" s="88"/>
    </row>
    <row r="30" spans="1:3" s="446" customFormat="1" ht="12" customHeight="1" thickBot="1" x14ac:dyDescent="0.25">
      <c r="A30" s="197" t="s">
        <v>16</v>
      </c>
      <c r="B30" s="133" t="s">
        <v>376</v>
      </c>
      <c r="C30" s="299">
        <f>+C31+C32+C33</f>
        <v>0</v>
      </c>
    </row>
    <row r="31" spans="1:3" s="446" customFormat="1" ht="12" customHeight="1" x14ac:dyDescent="0.2">
      <c r="A31" s="439" t="s">
        <v>83</v>
      </c>
      <c r="B31" s="440" t="s">
        <v>257</v>
      </c>
      <c r="C31" s="85"/>
    </row>
    <row r="32" spans="1:3" s="446" customFormat="1" ht="12" customHeight="1" x14ac:dyDescent="0.2">
      <c r="A32" s="439" t="s">
        <v>84</v>
      </c>
      <c r="B32" s="441" t="s">
        <v>258</v>
      </c>
      <c r="C32" s="300"/>
    </row>
    <row r="33" spans="1:3" s="446" customFormat="1" ht="12" customHeight="1" thickBot="1" x14ac:dyDescent="0.25">
      <c r="A33" s="438" t="s">
        <v>85</v>
      </c>
      <c r="B33" s="147" t="s">
        <v>259</v>
      </c>
      <c r="C33" s="88"/>
    </row>
    <row r="34" spans="1:3" s="356" customFormat="1" ht="12" customHeight="1" thickBot="1" x14ac:dyDescent="0.25">
      <c r="A34" s="197" t="s">
        <v>17</v>
      </c>
      <c r="B34" s="133" t="s">
        <v>345</v>
      </c>
      <c r="C34" s="326"/>
    </row>
    <row r="35" spans="1:3" s="356" customFormat="1" ht="12" customHeight="1" thickBot="1" x14ac:dyDescent="0.25">
      <c r="A35" s="197" t="s">
        <v>18</v>
      </c>
      <c r="B35" s="133" t="s">
        <v>377</v>
      </c>
      <c r="C35" s="347"/>
    </row>
    <row r="36" spans="1:3" s="356" customFormat="1" ht="12" customHeight="1" thickBot="1" x14ac:dyDescent="0.25">
      <c r="A36" s="194" t="s">
        <v>19</v>
      </c>
      <c r="B36" s="133" t="s">
        <v>497</v>
      </c>
      <c r="C36" s="348">
        <f>+C8+C20+C25+C26+C30+C34+C35</f>
        <v>0</v>
      </c>
    </row>
    <row r="37" spans="1:3" s="356" customFormat="1" ht="12" customHeight="1" thickBot="1" x14ac:dyDescent="0.25">
      <c r="A37" s="231" t="s">
        <v>20</v>
      </c>
      <c r="B37" s="133" t="s">
        <v>379</v>
      </c>
      <c r="C37" s="348">
        <f>+C38+C39+C40</f>
        <v>0</v>
      </c>
    </row>
    <row r="38" spans="1:3" s="356" customFormat="1" ht="12" customHeight="1" x14ac:dyDescent="0.2">
      <c r="A38" s="439" t="s">
        <v>380</v>
      </c>
      <c r="B38" s="440" t="s">
        <v>202</v>
      </c>
      <c r="C38" s="85"/>
    </row>
    <row r="39" spans="1:3" s="356" customFormat="1" ht="12" customHeight="1" x14ac:dyDescent="0.2">
      <c r="A39" s="439" t="s">
        <v>381</v>
      </c>
      <c r="B39" s="441" t="s">
        <v>2</v>
      </c>
      <c r="C39" s="300"/>
    </row>
    <row r="40" spans="1:3" s="446" customFormat="1" ht="12" customHeight="1" thickBot="1" x14ac:dyDescent="0.25">
      <c r="A40" s="438" t="s">
        <v>382</v>
      </c>
      <c r="B40" s="147" t="s">
        <v>383</v>
      </c>
      <c r="C40" s="88"/>
    </row>
    <row r="41" spans="1:3" s="446" customFormat="1" ht="15" customHeight="1" thickBot="1" x14ac:dyDescent="0.25">
      <c r="A41" s="231" t="s">
        <v>21</v>
      </c>
      <c r="B41" s="232" t="s">
        <v>384</v>
      </c>
      <c r="C41" s="351">
        <f>+C36+C37</f>
        <v>0</v>
      </c>
    </row>
    <row r="42" spans="1:3" s="446" customFormat="1" ht="15" customHeight="1" x14ac:dyDescent="0.2">
      <c r="A42" s="233"/>
      <c r="B42" s="234"/>
      <c r="C42" s="349"/>
    </row>
    <row r="43" spans="1:3" ht="13.5" thickBot="1" x14ac:dyDescent="0.25">
      <c r="A43" s="235"/>
      <c r="B43" s="236"/>
      <c r="C43" s="350"/>
    </row>
    <row r="44" spans="1:3" s="445" customFormat="1" ht="16.5" customHeight="1" thickBot="1" x14ac:dyDescent="0.25">
      <c r="A44" s="237"/>
      <c r="B44" s="238" t="s">
        <v>51</v>
      </c>
      <c r="C44" s="351"/>
    </row>
    <row r="45" spans="1:3" s="447" customFormat="1" ht="12" customHeight="1" thickBot="1" x14ac:dyDescent="0.25">
      <c r="A45" s="197" t="s">
        <v>12</v>
      </c>
      <c r="B45" s="133" t="s">
        <v>385</v>
      </c>
      <c r="C45" s="299">
        <f>SUM(C46:C50)</f>
        <v>0</v>
      </c>
    </row>
    <row r="46" spans="1:3" ht="12" customHeight="1" x14ac:dyDescent="0.2">
      <c r="A46" s="438" t="s">
        <v>90</v>
      </c>
      <c r="B46" s="9" t="s">
        <v>43</v>
      </c>
      <c r="C46" s="85"/>
    </row>
    <row r="47" spans="1:3" ht="12" customHeight="1" x14ac:dyDescent="0.2">
      <c r="A47" s="438" t="s">
        <v>91</v>
      </c>
      <c r="B47" s="8" t="s">
        <v>163</v>
      </c>
      <c r="C47" s="87"/>
    </row>
    <row r="48" spans="1:3" ht="12" customHeight="1" x14ac:dyDescent="0.2">
      <c r="A48" s="438" t="s">
        <v>92</v>
      </c>
      <c r="B48" s="8" t="s">
        <v>128</v>
      </c>
      <c r="C48" s="87"/>
    </row>
    <row r="49" spans="1:3" ht="12" customHeight="1" x14ac:dyDescent="0.2">
      <c r="A49" s="438" t="s">
        <v>93</v>
      </c>
      <c r="B49" s="8" t="s">
        <v>164</v>
      </c>
      <c r="C49" s="87"/>
    </row>
    <row r="50" spans="1:3" ht="12" customHeight="1" thickBot="1" x14ac:dyDescent="0.25">
      <c r="A50" s="438" t="s">
        <v>137</v>
      </c>
      <c r="B50" s="8" t="s">
        <v>165</v>
      </c>
      <c r="C50" s="87"/>
    </row>
    <row r="51" spans="1:3" ht="12" customHeight="1" thickBot="1" x14ac:dyDescent="0.25">
      <c r="A51" s="197" t="s">
        <v>13</v>
      </c>
      <c r="B51" s="133" t="s">
        <v>386</v>
      </c>
      <c r="C51" s="299">
        <f>SUM(C52:C54)</f>
        <v>0</v>
      </c>
    </row>
    <row r="52" spans="1:3" s="447" customFormat="1" ht="12" customHeight="1" x14ac:dyDescent="0.2">
      <c r="A52" s="438" t="s">
        <v>96</v>
      </c>
      <c r="B52" s="9" t="s">
        <v>192</v>
      </c>
      <c r="C52" s="85"/>
    </row>
    <row r="53" spans="1:3" ht="12" customHeight="1" x14ac:dyDescent="0.2">
      <c r="A53" s="438" t="s">
        <v>97</v>
      </c>
      <c r="B53" s="8" t="s">
        <v>167</v>
      </c>
      <c r="C53" s="87"/>
    </row>
    <row r="54" spans="1:3" ht="12" customHeight="1" x14ac:dyDescent="0.2">
      <c r="A54" s="438" t="s">
        <v>98</v>
      </c>
      <c r="B54" s="8" t="s">
        <v>52</v>
      </c>
      <c r="C54" s="87"/>
    </row>
    <row r="55" spans="1:3" ht="12" customHeight="1" thickBot="1" x14ac:dyDescent="0.25">
      <c r="A55" s="438" t="s">
        <v>99</v>
      </c>
      <c r="B55" s="8" t="s">
        <v>494</v>
      </c>
      <c r="C55" s="87"/>
    </row>
    <row r="56" spans="1:3" ht="15" customHeight="1" thickBot="1" x14ac:dyDescent="0.25">
      <c r="A56" s="197" t="s">
        <v>14</v>
      </c>
      <c r="B56" s="133" t="s">
        <v>7</v>
      </c>
      <c r="C56" s="326"/>
    </row>
    <row r="57" spans="1:3" ht="13.5" thickBot="1" x14ac:dyDescent="0.25">
      <c r="A57" s="197" t="s">
        <v>15</v>
      </c>
      <c r="B57" s="239" t="s">
        <v>500</v>
      </c>
      <c r="C57" s="352">
        <f>+C45+C51+C56</f>
        <v>0</v>
      </c>
    </row>
    <row r="58" spans="1:3" ht="15" customHeight="1" thickBot="1" x14ac:dyDescent="0.25">
      <c r="C58" s="353"/>
    </row>
    <row r="59" spans="1:3" ht="14.25" customHeight="1" thickBot="1" x14ac:dyDescent="0.25">
      <c r="A59" s="242" t="s">
        <v>489</v>
      </c>
      <c r="B59" s="243"/>
      <c r="C59" s="131"/>
    </row>
    <row r="60" spans="1:3" ht="13.5" thickBot="1" x14ac:dyDescent="0.25">
      <c r="A60" s="242" t="s">
        <v>186</v>
      </c>
      <c r="B60" s="243"/>
      <c r="C60" s="131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1DF54-1FA6-4570-AC4A-FC1D4AFFA1B1}">
  <sheetPr>
    <tabColor rgb="FF92D050"/>
  </sheetPr>
  <dimension ref="A1:G167"/>
  <sheetViews>
    <sheetView topLeftCell="A57" zoomScale="120" zoomScaleNormal="120" zoomScaleSheetLayoutView="100" workbookViewId="0">
      <selection activeCell="C100" sqref="C100"/>
    </sheetView>
  </sheetViews>
  <sheetFormatPr defaultRowHeight="15.75" x14ac:dyDescent="0.25"/>
  <cols>
    <col min="1" max="1" width="9" style="369" customWidth="1"/>
    <col min="2" max="2" width="75.83203125" style="369" customWidth="1"/>
    <col min="3" max="3" width="15.5" style="370" customWidth="1"/>
    <col min="4" max="5" width="15.5" style="369" customWidth="1"/>
    <col min="6" max="6" width="9" style="41" customWidth="1"/>
    <col min="7" max="16384" width="9.33203125" style="41"/>
  </cols>
  <sheetData>
    <row r="1" spans="1:5" ht="15.95" customHeight="1" x14ac:dyDescent="0.25">
      <c r="A1" s="549" t="s">
        <v>9</v>
      </c>
      <c r="B1" s="549"/>
      <c r="C1" s="549"/>
      <c r="D1" s="549"/>
      <c r="E1" s="549"/>
    </row>
    <row r="2" spans="1:5" ht="15.95" customHeight="1" thickBot="1" x14ac:dyDescent="0.3">
      <c r="A2" s="550" t="s">
        <v>141</v>
      </c>
      <c r="B2" s="550"/>
      <c r="D2" s="146"/>
      <c r="E2" s="289" t="s">
        <v>193</v>
      </c>
    </row>
    <row r="3" spans="1:5" ht="38.1" customHeight="1" thickBot="1" x14ac:dyDescent="0.3">
      <c r="A3" s="23" t="s">
        <v>64</v>
      </c>
      <c r="B3" s="24" t="s">
        <v>11</v>
      </c>
      <c r="C3" s="24" t="str">
        <f>+CONCATENATE(LEFT(ÖSSZEFÜGGÉSEK!A5,4)-2,". évi tény")</f>
        <v>2014. évi tény</v>
      </c>
      <c r="D3" s="392" t="str">
        <f>+CONCATENATE(LEFT(ÖSSZEFÜGGÉSEK!A5,4)-1,". évi várható")</f>
        <v>2015. évi várható</v>
      </c>
      <c r="E3" s="168" t="str">
        <f>+'1.1.sz.mell.'!C3</f>
        <v>2016. évi előirányzat</v>
      </c>
    </row>
    <row r="4" spans="1:5" s="43" customFormat="1" ht="12" customHeight="1" thickBot="1" x14ac:dyDescent="0.25">
      <c r="A4" s="37" t="s">
        <v>463</v>
      </c>
      <c r="B4" s="38" t="s">
        <v>464</v>
      </c>
      <c r="C4" s="38" t="s">
        <v>465</v>
      </c>
      <c r="D4" s="38" t="s">
        <v>467</v>
      </c>
      <c r="E4" s="435" t="s">
        <v>466</v>
      </c>
    </row>
    <row r="5" spans="1:5" s="1" customFormat="1" ht="12" customHeight="1" thickBot="1" x14ac:dyDescent="0.25">
      <c r="A5" s="20" t="s">
        <v>12</v>
      </c>
      <c r="B5" s="21" t="s">
        <v>218</v>
      </c>
      <c r="C5" s="384">
        <f>+C6+C7+C8+C9+C10+C11</f>
        <v>79054</v>
      </c>
      <c r="D5" s="384">
        <f>+D6+D7+D8+D9+D10+D11</f>
        <v>77153</v>
      </c>
      <c r="E5" s="246">
        <f>+E6+E7+E8+E9+E10+E11</f>
        <v>76533</v>
      </c>
    </row>
    <row r="6" spans="1:5" s="1" customFormat="1" ht="12" customHeight="1" x14ac:dyDescent="0.2">
      <c r="A6" s="15" t="s">
        <v>90</v>
      </c>
      <c r="B6" s="403" t="s">
        <v>219</v>
      </c>
      <c r="C6" s="386">
        <v>18606</v>
      </c>
      <c r="D6" s="386">
        <v>19403</v>
      </c>
      <c r="E6" s="248">
        <v>20129</v>
      </c>
    </row>
    <row r="7" spans="1:5" s="1" customFormat="1" ht="12" customHeight="1" x14ac:dyDescent="0.2">
      <c r="A7" s="14" t="s">
        <v>91</v>
      </c>
      <c r="B7" s="404" t="s">
        <v>220</v>
      </c>
      <c r="C7" s="385">
        <v>24155</v>
      </c>
      <c r="D7" s="385">
        <v>25929</v>
      </c>
      <c r="E7" s="247">
        <v>24829</v>
      </c>
    </row>
    <row r="8" spans="1:5" s="1" customFormat="1" ht="12" customHeight="1" x14ac:dyDescent="0.2">
      <c r="A8" s="14" t="s">
        <v>92</v>
      </c>
      <c r="B8" s="404" t="s">
        <v>221</v>
      </c>
      <c r="C8" s="385">
        <v>30529</v>
      </c>
      <c r="D8" s="385">
        <v>26979</v>
      </c>
      <c r="E8" s="247">
        <v>29066</v>
      </c>
    </row>
    <row r="9" spans="1:5" s="1" customFormat="1" ht="12" customHeight="1" x14ac:dyDescent="0.2">
      <c r="A9" s="14" t="s">
        <v>93</v>
      </c>
      <c r="B9" s="404" t="s">
        <v>222</v>
      </c>
      <c r="C9" s="385">
        <v>2514</v>
      </c>
      <c r="D9" s="385">
        <v>2656</v>
      </c>
      <c r="E9" s="247">
        <v>2509</v>
      </c>
    </row>
    <row r="10" spans="1:5" s="1" customFormat="1" ht="12" customHeight="1" x14ac:dyDescent="0.2">
      <c r="A10" s="14" t="s">
        <v>137</v>
      </c>
      <c r="B10" s="275" t="s">
        <v>402</v>
      </c>
      <c r="C10" s="385">
        <v>3250</v>
      </c>
      <c r="D10" s="385">
        <v>2055</v>
      </c>
      <c r="E10" s="247"/>
    </row>
    <row r="11" spans="1:5" s="1" customFormat="1" ht="12" customHeight="1" thickBot="1" x14ac:dyDescent="0.25">
      <c r="A11" s="16" t="s">
        <v>94</v>
      </c>
      <c r="B11" s="276" t="s">
        <v>403</v>
      </c>
      <c r="C11" s="385"/>
      <c r="D11" s="385">
        <v>131</v>
      </c>
      <c r="E11" s="247"/>
    </row>
    <row r="12" spans="1:5" s="1" customFormat="1" ht="12" customHeight="1" thickBot="1" x14ac:dyDescent="0.25">
      <c r="A12" s="20" t="s">
        <v>13</v>
      </c>
      <c r="B12" s="274" t="s">
        <v>223</v>
      </c>
      <c r="C12" s="384">
        <f>+C13+C14+C15+C16+C17</f>
        <v>19250</v>
      </c>
      <c r="D12" s="384">
        <f>+D13+D14+D15+D16+D17</f>
        <v>21871</v>
      </c>
      <c r="E12" s="246">
        <f>+E13+E14+E15+E16+E17</f>
        <v>16444</v>
      </c>
    </row>
    <row r="13" spans="1:5" s="1" customFormat="1" ht="12" customHeight="1" x14ac:dyDescent="0.2">
      <c r="A13" s="15" t="s">
        <v>96</v>
      </c>
      <c r="B13" s="403" t="s">
        <v>224</v>
      </c>
      <c r="C13" s="386"/>
      <c r="D13" s="386"/>
      <c r="E13" s="248"/>
    </row>
    <row r="14" spans="1:5" s="1" customFormat="1" ht="12" customHeight="1" x14ac:dyDescent="0.2">
      <c r="A14" s="14" t="s">
        <v>97</v>
      </c>
      <c r="B14" s="404" t="s">
        <v>225</v>
      </c>
      <c r="C14" s="385"/>
      <c r="D14" s="385"/>
      <c r="E14" s="247"/>
    </row>
    <row r="15" spans="1:5" s="1" customFormat="1" ht="12" customHeight="1" x14ac:dyDescent="0.2">
      <c r="A15" s="14" t="s">
        <v>98</v>
      </c>
      <c r="B15" s="404" t="s">
        <v>392</v>
      </c>
      <c r="C15" s="385"/>
      <c r="D15" s="385"/>
      <c r="E15" s="247"/>
    </row>
    <row r="16" spans="1:5" s="1" customFormat="1" ht="12" customHeight="1" x14ac:dyDescent="0.2">
      <c r="A16" s="14" t="s">
        <v>99</v>
      </c>
      <c r="B16" s="404" t="s">
        <v>393</v>
      </c>
      <c r="C16" s="385"/>
      <c r="D16" s="385"/>
      <c r="E16" s="247"/>
    </row>
    <row r="17" spans="1:5" s="1" customFormat="1" ht="12" customHeight="1" x14ac:dyDescent="0.2">
      <c r="A17" s="14" t="s">
        <v>100</v>
      </c>
      <c r="B17" s="404" t="s">
        <v>226</v>
      </c>
      <c r="C17" s="385">
        <v>19250</v>
      </c>
      <c r="D17" s="385">
        <v>21871</v>
      </c>
      <c r="E17" s="247">
        <v>16444</v>
      </c>
    </row>
    <row r="18" spans="1:5" s="1" customFormat="1" ht="12" customHeight="1" thickBot="1" x14ac:dyDescent="0.25">
      <c r="A18" s="16" t="s">
        <v>109</v>
      </c>
      <c r="B18" s="276" t="s">
        <v>227</v>
      </c>
      <c r="C18" s="387"/>
      <c r="D18" s="387">
        <v>960</v>
      </c>
      <c r="E18" s="249"/>
    </row>
    <row r="19" spans="1:5" s="1" customFormat="1" ht="12" customHeight="1" thickBot="1" x14ac:dyDescent="0.25">
      <c r="A19" s="20" t="s">
        <v>14</v>
      </c>
      <c r="B19" s="21" t="s">
        <v>228</v>
      </c>
      <c r="C19" s="384">
        <f>+C20+C21+C22+C23+C24</f>
        <v>235</v>
      </c>
      <c r="D19" s="384">
        <f>+D20+D21+D22+D23+D24</f>
        <v>107</v>
      </c>
      <c r="E19" s="246">
        <f>+E20+E21+E22+E23+E24</f>
        <v>0</v>
      </c>
    </row>
    <row r="20" spans="1:5" s="1" customFormat="1" ht="12" customHeight="1" x14ac:dyDescent="0.2">
      <c r="A20" s="15" t="s">
        <v>79</v>
      </c>
      <c r="B20" s="403" t="s">
        <v>229</v>
      </c>
      <c r="C20" s="386">
        <v>235</v>
      </c>
      <c r="D20" s="386">
        <v>107</v>
      </c>
      <c r="E20" s="248"/>
    </row>
    <row r="21" spans="1:5" s="1" customFormat="1" ht="12" customHeight="1" x14ac:dyDescent="0.2">
      <c r="A21" s="14" t="s">
        <v>80</v>
      </c>
      <c r="B21" s="404" t="s">
        <v>230</v>
      </c>
      <c r="C21" s="385"/>
      <c r="D21" s="385"/>
      <c r="E21" s="247"/>
    </row>
    <row r="22" spans="1:5" s="1" customFormat="1" ht="12" customHeight="1" x14ac:dyDescent="0.2">
      <c r="A22" s="14" t="s">
        <v>81</v>
      </c>
      <c r="B22" s="404" t="s">
        <v>394</v>
      </c>
      <c r="C22" s="385"/>
      <c r="D22" s="385"/>
      <c r="E22" s="247"/>
    </row>
    <row r="23" spans="1:5" s="1" customFormat="1" ht="12" customHeight="1" x14ac:dyDescent="0.2">
      <c r="A23" s="14" t="s">
        <v>82</v>
      </c>
      <c r="B23" s="404" t="s">
        <v>395</v>
      </c>
      <c r="C23" s="385"/>
      <c r="D23" s="385"/>
      <c r="E23" s="247"/>
    </row>
    <row r="24" spans="1:5" s="1" customFormat="1" ht="12" customHeight="1" x14ac:dyDescent="0.2">
      <c r="A24" s="14" t="s">
        <v>151</v>
      </c>
      <c r="B24" s="404" t="s">
        <v>231</v>
      </c>
      <c r="C24" s="385"/>
      <c r="D24" s="385"/>
      <c r="E24" s="247"/>
    </row>
    <row r="25" spans="1:5" s="1" customFormat="1" ht="12" customHeight="1" thickBot="1" x14ac:dyDescent="0.25">
      <c r="A25" s="16" t="s">
        <v>152</v>
      </c>
      <c r="B25" s="405" t="s">
        <v>232</v>
      </c>
      <c r="C25" s="387"/>
      <c r="D25" s="387"/>
      <c r="E25" s="249"/>
    </row>
    <row r="26" spans="1:5" s="1" customFormat="1" ht="12" customHeight="1" thickBot="1" x14ac:dyDescent="0.25">
      <c r="A26" s="20" t="s">
        <v>153</v>
      </c>
      <c r="B26" s="21" t="s">
        <v>233</v>
      </c>
      <c r="C26" s="391">
        <f>SUM(C27:C33)</f>
        <v>128260</v>
      </c>
      <c r="D26" s="391">
        <f>SUM(D27:D33)</f>
        <v>176381</v>
      </c>
      <c r="E26" s="434">
        <f>SUM(E27:E33)</f>
        <v>124730</v>
      </c>
    </row>
    <row r="27" spans="1:5" s="1" customFormat="1" ht="12" customHeight="1" x14ac:dyDescent="0.2">
      <c r="A27" s="15" t="s">
        <v>234</v>
      </c>
      <c r="B27" s="403" t="s">
        <v>541</v>
      </c>
      <c r="C27" s="386">
        <v>5065</v>
      </c>
      <c r="D27" s="386">
        <v>74822</v>
      </c>
      <c r="E27" s="280">
        <v>32500</v>
      </c>
    </row>
    <row r="28" spans="1:5" s="1" customFormat="1" ht="12" customHeight="1" x14ac:dyDescent="0.2">
      <c r="A28" s="14" t="s">
        <v>235</v>
      </c>
      <c r="B28" s="404" t="s">
        <v>527</v>
      </c>
      <c r="C28" s="385"/>
      <c r="D28" s="385"/>
      <c r="E28" s="281"/>
    </row>
    <row r="29" spans="1:5" s="1" customFormat="1" ht="12" customHeight="1" x14ac:dyDescent="0.2">
      <c r="A29" s="14" t="s">
        <v>236</v>
      </c>
      <c r="B29" s="404" t="s">
        <v>528</v>
      </c>
      <c r="C29" s="385">
        <v>114166</v>
      </c>
      <c r="D29" s="385">
        <v>92978</v>
      </c>
      <c r="E29" s="281">
        <v>85000</v>
      </c>
    </row>
    <row r="30" spans="1:5" s="1" customFormat="1" ht="12" customHeight="1" x14ac:dyDescent="0.2">
      <c r="A30" s="14" t="s">
        <v>237</v>
      </c>
      <c r="B30" s="404" t="s">
        <v>529</v>
      </c>
      <c r="C30" s="385">
        <v>808</v>
      </c>
      <c r="D30" s="385">
        <v>503</v>
      </c>
      <c r="E30" s="281">
        <v>200</v>
      </c>
    </row>
    <row r="31" spans="1:5" s="1" customFormat="1" ht="12" customHeight="1" x14ac:dyDescent="0.2">
      <c r="A31" s="14" t="s">
        <v>523</v>
      </c>
      <c r="B31" s="404" t="s">
        <v>238</v>
      </c>
      <c r="C31" s="385">
        <v>7434</v>
      </c>
      <c r="D31" s="385">
        <v>7800</v>
      </c>
      <c r="E31" s="281">
        <v>7000</v>
      </c>
    </row>
    <row r="32" spans="1:5" s="1" customFormat="1" ht="12" customHeight="1" x14ac:dyDescent="0.2">
      <c r="A32" s="14" t="s">
        <v>524</v>
      </c>
      <c r="B32" s="404" t="s">
        <v>239</v>
      </c>
      <c r="C32" s="385"/>
      <c r="D32" s="385"/>
      <c r="E32" s="281"/>
    </row>
    <row r="33" spans="1:5" s="1" customFormat="1" ht="12" customHeight="1" thickBot="1" x14ac:dyDescent="0.25">
      <c r="A33" s="16" t="s">
        <v>525</v>
      </c>
      <c r="B33" s="405" t="s">
        <v>240</v>
      </c>
      <c r="C33" s="387">
        <v>787</v>
      </c>
      <c r="D33" s="387">
        <v>278</v>
      </c>
      <c r="E33" s="287">
        <v>30</v>
      </c>
    </row>
    <row r="34" spans="1:5" s="1" customFormat="1" ht="12" customHeight="1" thickBot="1" x14ac:dyDescent="0.25">
      <c r="A34" s="20" t="s">
        <v>16</v>
      </c>
      <c r="B34" s="21" t="s">
        <v>404</v>
      </c>
      <c r="C34" s="384">
        <f>SUM(C35:C45)</f>
        <v>24887</v>
      </c>
      <c r="D34" s="384">
        <f>SUM(D35:D45)</f>
        <v>53265</v>
      </c>
      <c r="E34" s="246">
        <f>SUM(E35:E45)</f>
        <v>23217</v>
      </c>
    </row>
    <row r="35" spans="1:5" s="1" customFormat="1" ht="12" customHeight="1" x14ac:dyDescent="0.2">
      <c r="A35" s="15" t="s">
        <v>83</v>
      </c>
      <c r="B35" s="403" t="s">
        <v>243</v>
      </c>
      <c r="C35" s="386"/>
      <c r="D35" s="386"/>
      <c r="E35" s="248"/>
    </row>
    <row r="36" spans="1:5" s="1" customFormat="1" ht="12" customHeight="1" x14ac:dyDescent="0.2">
      <c r="A36" s="14" t="s">
        <v>84</v>
      </c>
      <c r="B36" s="404" t="s">
        <v>244</v>
      </c>
      <c r="C36" s="385">
        <v>3026</v>
      </c>
      <c r="D36" s="385">
        <v>3725</v>
      </c>
      <c r="E36" s="247">
        <v>1670</v>
      </c>
    </row>
    <row r="37" spans="1:5" s="1" customFormat="1" ht="12" customHeight="1" x14ac:dyDescent="0.2">
      <c r="A37" s="14" t="s">
        <v>85</v>
      </c>
      <c r="B37" s="404" t="s">
        <v>245</v>
      </c>
      <c r="C37" s="385">
        <v>762</v>
      </c>
      <c r="D37" s="385">
        <v>981</v>
      </c>
      <c r="E37" s="247">
        <v>800</v>
      </c>
    </row>
    <row r="38" spans="1:5" s="1" customFormat="1" ht="12" customHeight="1" x14ac:dyDescent="0.2">
      <c r="A38" s="14" t="s">
        <v>155</v>
      </c>
      <c r="B38" s="404" t="s">
        <v>246</v>
      </c>
      <c r="C38" s="385"/>
      <c r="D38" s="385">
        <v>18230</v>
      </c>
      <c r="E38" s="247"/>
    </row>
    <row r="39" spans="1:5" s="1" customFormat="1" ht="12" customHeight="1" x14ac:dyDescent="0.2">
      <c r="A39" s="14" t="s">
        <v>156</v>
      </c>
      <c r="B39" s="404" t="s">
        <v>247</v>
      </c>
      <c r="C39" s="385">
        <v>14074</v>
      </c>
      <c r="D39" s="385">
        <v>15176</v>
      </c>
      <c r="E39" s="247">
        <v>15896</v>
      </c>
    </row>
    <row r="40" spans="1:5" s="1" customFormat="1" ht="12" customHeight="1" x14ac:dyDescent="0.2">
      <c r="A40" s="14" t="s">
        <v>157</v>
      </c>
      <c r="B40" s="404" t="s">
        <v>248</v>
      </c>
      <c r="C40" s="385">
        <v>4361</v>
      </c>
      <c r="D40" s="385">
        <v>9721</v>
      </c>
      <c r="E40" s="247">
        <v>4851</v>
      </c>
    </row>
    <row r="41" spans="1:5" s="1" customFormat="1" ht="12" customHeight="1" x14ac:dyDescent="0.2">
      <c r="A41" s="14" t="s">
        <v>158</v>
      </c>
      <c r="B41" s="404" t="s">
        <v>249</v>
      </c>
      <c r="C41" s="385">
        <v>2464</v>
      </c>
      <c r="D41" s="385">
        <v>563</v>
      </c>
      <c r="E41" s="247"/>
    </row>
    <row r="42" spans="1:5" s="1" customFormat="1" ht="12" customHeight="1" x14ac:dyDescent="0.2">
      <c r="A42" s="14" t="s">
        <v>159</v>
      </c>
      <c r="B42" s="404" t="s">
        <v>531</v>
      </c>
      <c r="C42" s="385">
        <v>6</v>
      </c>
      <c r="D42" s="385">
        <v>4317</v>
      </c>
      <c r="E42" s="247"/>
    </row>
    <row r="43" spans="1:5" s="1" customFormat="1" ht="12" customHeight="1" x14ac:dyDescent="0.2">
      <c r="A43" s="14" t="s">
        <v>241</v>
      </c>
      <c r="B43" s="404" t="s">
        <v>251</v>
      </c>
      <c r="C43" s="388"/>
      <c r="D43" s="388"/>
      <c r="E43" s="250"/>
    </row>
    <row r="44" spans="1:5" s="1" customFormat="1" ht="12" customHeight="1" x14ac:dyDescent="0.2">
      <c r="A44" s="16" t="s">
        <v>242</v>
      </c>
      <c r="B44" s="405" t="s">
        <v>406</v>
      </c>
      <c r="C44" s="389"/>
      <c r="D44" s="389"/>
      <c r="E44" s="251"/>
    </row>
    <row r="45" spans="1:5" s="1" customFormat="1" ht="12" customHeight="1" thickBot="1" x14ac:dyDescent="0.25">
      <c r="A45" s="16" t="s">
        <v>405</v>
      </c>
      <c r="B45" s="276" t="s">
        <v>252</v>
      </c>
      <c r="C45" s="389">
        <v>194</v>
      </c>
      <c r="D45" s="389">
        <v>552</v>
      </c>
      <c r="E45" s="251"/>
    </row>
    <row r="46" spans="1:5" s="1" customFormat="1" ht="12" customHeight="1" thickBot="1" x14ac:dyDescent="0.25">
      <c r="A46" s="20" t="s">
        <v>17</v>
      </c>
      <c r="B46" s="21" t="s">
        <v>253</v>
      </c>
      <c r="C46" s="384">
        <f>SUM(C47:C51)</f>
        <v>504</v>
      </c>
      <c r="D46" s="384">
        <f>SUM(D47:D51)</f>
        <v>0</v>
      </c>
      <c r="E46" s="246">
        <f>SUM(E47:E51)</f>
        <v>15000</v>
      </c>
    </row>
    <row r="47" spans="1:5" s="1" customFormat="1" ht="12" customHeight="1" x14ac:dyDescent="0.2">
      <c r="A47" s="15" t="s">
        <v>86</v>
      </c>
      <c r="B47" s="403" t="s">
        <v>257</v>
      </c>
      <c r="C47" s="450"/>
      <c r="D47" s="450"/>
      <c r="E47" s="273"/>
    </row>
    <row r="48" spans="1:5" s="1" customFormat="1" ht="12" customHeight="1" x14ac:dyDescent="0.2">
      <c r="A48" s="14" t="s">
        <v>87</v>
      </c>
      <c r="B48" s="404" t="s">
        <v>258</v>
      </c>
      <c r="C48" s="388"/>
      <c r="D48" s="388"/>
      <c r="E48" s="250">
        <v>15000</v>
      </c>
    </row>
    <row r="49" spans="1:5" s="1" customFormat="1" ht="12" customHeight="1" x14ac:dyDescent="0.2">
      <c r="A49" s="14" t="s">
        <v>254</v>
      </c>
      <c r="B49" s="404" t="s">
        <v>259</v>
      </c>
      <c r="C49" s="388">
        <v>504</v>
      </c>
      <c r="D49" s="388"/>
      <c r="E49" s="250"/>
    </row>
    <row r="50" spans="1:5" s="1" customFormat="1" ht="12" customHeight="1" x14ac:dyDescent="0.2">
      <c r="A50" s="14" t="s">
        <v>255</v>
      </c>
      <c r="B50" s="404" t="s">
        <v>260</v>
      </c>
      <c r="C50" s="388"/>
      <c r="D50" s="388"/>
      <c r="E50" s="250"/>
    </row>
    <row r="51" spans="1:5" s="1" customFormat="1" ht="12" customHeight="1" thickBot="1" x14ac:dyDescent="0.25">
      <c r="A51" s="16" t="s">
        <v>256</v>
      </c>
      <c r="B51" s="276" t="s">
        <v>261</v>
      </c>
      <c r="C51" s="389"/>
      <c r="D51" s="389"/>
      <c r="E51" s="251"/>
    </row>
    <row r="52" spans="1:5" s="1" customFormat="1" ht="12" customHeight="1" thickBot="1" x14ac:dyDescent="0.25">
      <c r="A52" s="20" t="s">
        <v>160</v>
      </c>
      <c r="B52" s="21" t="s">
        <v>262</v>
      </c>
      <c r="C52" s="384">
        <f>SUM(C53:C55)</f>
        <v>21770</v>
      </c>
      <c r="D52" s="384">
        <f>SUM(D53:D55)</f>
        <v>18091</v>
      </c>
      <c r="E52" s="246">
        <f>SUM(E53:E55)</f>
        <v>0</v>
      </c>
    </row>
    <row r="53" spans="1:5" s="1" customFormat="1" ht="12" customHeight="1" x14ac:dyDescent="0.2">
      <c r="A53" s="15" t="s">
        <v>88</v>
      </c>
      <c r="B53" s="403" t="s">
        <v>263</v>
      </c>
      <c r="C53" s="386"/>
      <c r="D53" s="386"/>
      <c r="E53" s="248"/>
    </row>
    <row r="54" spans="1:5" s="1" customFormat="1" ht="12" customHeight="1" x14ac:dyDescent="0.2">
      <c r="A54" s="14" t="s">
        <v>89</v>
      </c>
      <c r="B54" s="404" t="s">
        <v>396</v>
      </c>
      <c r="C54" s="385">
        <v>19856</v>
      </c>
      <c r="D54" s="385">
        <v>17641</v>
      </c>
      <c r="E54" s="247"/>
    </row>
    <row r="55" spans="1:5" s="1" customFormat="1" ht="12" customHeight="1" x14ac:dyDescent="0.2">
      <c r="A55" s="14" t="s">
        <v>266</v>
      </c>
      <c r="B55" s="404" t="s">
        <v>264</v>
      </c>
      <c r="C55" s="385">
        <v>1914</v>
      </c>
      <c r="D55" s="385">
        <v>450</v>
      </c>
      <c r="E55" s="247"/>
    </row>
    <row r="56" spans="1:5" s="1" customFormat="1" ht="12" customHeight="1" thickBot="1" x14ac:dyDescent="0.25">
      <c r="A56" s="16" t="s">
        <v>267</v>
      </c>
      <c r="B56" s="276" t="s">
        <v>265</v>
      </c>
      <c r="C56" s="387"/>
      <c r="D56" s="387"/>
      <c r="E56" s="249"/>
    </row>
    <row r="57" spans="1:5" s="1" customFormat="1" ht="12" customHeight="1" thickBot="1" x14ac:dyDescent="0.25">
      <c r="A57" s="20" t="s">
        <v>19</v>
      </c>
      <c r="B57" s="274" t="s">
        <v>268</v>
      </c>
      <c r="C57" s="384">
        <f>SUM(C58:C60)</f>
        <v>12500</v>
      </c>
      <c r="D57" s="384">
        <f>SUM(D58:D60)</f>
        <v>543</v>
      </c>
      <c r="E57" s="246">
        <f>SUM(E58:E60)</f>
        <v>0</v>
      </c>
    </row>
    <row r="58" spans="1:5" s="1" customFormat="1" ht="12" customHeight="1" x14ac:dyDescent="0.2">
      <c r="A58" s="15" t="s">
        <v>161</v>
      </c>
      <c r="B58" s="403" t="s">
        <v>270</v>
      </c>
      <c r="C58" s="388"/>
      <c r="D58" s="388"/>
      <c r="E58" s="250"/>
    </row>
    <row r="59" spans="1:5" s="1" customFormat="1" ht="12" customHeight="1" x14ac:dyDescent="0.2">
      <c r="A59" s="14" t="s">
        <v>162</v>
      </c>
      <c r="B59" s="404" t="s">
        <v>397</v>
      </c>
      <c r="C59" s="388"/>
      <c r="D59" s="388">
        <v>257</v>
      </c>
      <c r="E59" s="250"/>
    </row>
    <row r="60" spans="1:5" s="1" customFormat="1" ht="12" customHeight="1" x14ac:dyDescent="0.2">
      <c r="A60" s="14" t="s">
        <v>194</v>
      </c>
      <c r="B60" s="404" t="s">
        <v>271</v>
      </c>
      <c r="C60" s="388">
        <v>12500</v>
      </c>
      <c r="D60" s="388">
        <v>286</v>
      </c>
      <c r="E60" s="250"/>
    </row>
    <row r="61" spans="1:5" s="1" customFormat="1" ht="12" customHeight="1" thickBot="1" x14ac:dyDescent="0.25">
      <c r="A61" s="16" t="s">
        <v>269</v>
      </c>
      <c r="B61" s="276" t="s">
        <v>272</v>
      </c>
      <c r="C61" s="388"/>
      <c r="D61" s="388"/>
      <c r="E61" s="250"/>
    </row>
    <row r="62" spans="1:5" s="1" customFormat="1" ht="12" customHeight="1" thickBot="1" x14ac:dyDescent="0.25">
      <c r="A62" s="483" t="s">
        <v>446</v>
      </c>
      <c r="B62" s="21" t="s">
        <v>273</v>
      </c>
      <c r="C62" s="391">
        <f>+C5+C12+C19+C26+C34+C46+C52+C57</f>
        <v>286460</v>
      </c>
      <c r="D62" s="391">
        <f>+D5+D12+D19+D26+D34+D46+D52+D57</f>
        <v>347411</v>
      </c>
      <c r="E62" s="434">
        <f>+E5+E12+E19+E26+E34+E46+E52+E57</f>
        <v>255924</v>
      </c>
    </row>
    <row r="63" spans="1:5" s="1" customFormat="1" ht="12" customHeight="1" thickBot="1" x14ac:dyDescent="0.25">
      <c r="A63" s="451" t="s">
        <v>274</v>
      </c>
      <c r="B63" s="274" t="s">
        <v>514</v>
      </c>
      <c r="C63" s="384">
        <f>SUM(C64:C66)</f>
        <v>0</v>
      </c>
      <c r="D63" s="384">
        <f>SUM(D64:D66)</f>
        <v>0</v>
      </c>
      <c r="E63" s="246">
        <f>SUM(E64:E66)</f>
        <v>0</v>
      </c>
    </row>
    <row r="64" spans="1:5" s="1" customFormat="1" ht="12" customHeight="1" x14ac:dyDescent="0.2">
      <c r="A64" s="15" t="s">
        <v>306</v>
      </c>
      <c r="B64" s="403" t="s">
        <v>276</v>
      </c>
      <c r="C64" s="388"/>
      <c r="D64" s="388"/>
      <c r="E64" s="250"/>
    </row>
    <row r="65" spans="1:7" s="1" customFormat="1" ht="12" customHeight="1" x14ac:dyDescent="0.2">
      <c r="A65" s="14" t="s">
        <v>315</v>
      </c>
      <c r="B65" s="404" t="s">
        <v>277</v>
      </c>
      <c r="C65" s="388"/>
      <c r="D65" s="388"/>
      <c r="E65" s="250"/>
    </row>
    <row r="66" spans="1:7" s="1" customFormat="1" ht="12" customHeight="1" thickBot="1" x14ac:dyDescent="0.25">
      <c r="A66" s="16" t="s">
        <v>316</v>
      </c>
      <c r="B66" s="477" t="s">
        <v>431</v>
      </c>
      <c r="C66" s="388"/>
      <c r="D66" s="388"/>
      <c r="E66" s="250"/>
    </row>
    <row r="67" spans="1:7" s="1" customFormat="1" ht="12" customHeight="1" thickBot="1" x14ac:dyDescent="0.25">
      <c r="A67" s="451" t="s">
        <v>279</v>
      </c>
      <c r="B67" s="274" t="s">
        <v>280</v>
      </c>
      <c r="C67" s="384">
        <f>SUM(C68:C71)</f>
        <v>18100</v>
      </c>
      <c r="D67" s="384">
        <f>SUM(D68:D71)</f>
        <v>88683</v>
      </c>
      <c r="E67" s="246">
        <f>SUM(E68:E71)</f>
        <v>49676</v>
      </c>
    </row>
    <row r="68" spans="1:7" s="1" customFormat="1" ht="12" customHeight="1" x14ac:dyDescent="0.2">
      <c r="A68" s="15" t="s">
        <v>138</v>
      </c>
      <c r="B68" s="403" t="s">
        <v>281</v>
      </c>
      <c r="C68" s="388">
        <v>18100</v>
      </c>
      <c r="D68" s="388">
        <v>88683</v>
      </c>
      <c r="E68" s="250">
        <v>49676</v>
      </c>
    </row>
    <row r="69" spans="1:7" s="1" customFormat="1" ht="17.25" customHeight="1" x14ac:dyDescent="0.25">
      <c r="A69" s="14" t="s">
        <v>139</v>
      </c>
      <c r="B69" s="404" t="s">
        <v>282</v>
      </c>
      <c r="C69" s="388"/>
      <c r="D69" s="388"/>
      <c r="E69" s="250"/>
      <c r="G69" s="44"/>
    </row>
    <row r="70" spans="1:7" s="1" customFormat="1" ht="12" customHeight="1" x14ac:dyDescent="0.2">
      <c r="A70" s="14" t="s">
        <v>307</v>
      </c>
      <c r="B70" s="404" t="s">
        <v>283</v>
      </c>
      <c r="C70" s="388"/>
      <c r="D70" s="388"/>
      <c r="E70" s="250"/>
    </row>
    <row r="71" spans="1:7" s="1" customFormat="1" ht="12" customHeight="1" thickBot="1" x14ac:dyDescent="0.25">
      <c r="A71" s="16" t="s">
        <v>308</v>
      </c>
      <c r="B71" s="276" t="s">
        <v>284</v>
      </c>
      <c r="C71" s="388"/>
      <c r="D71" s="388"/>
      <c r="E71" s="250"/>
    </row>
    <row r="72" spans="1:7" s="1" customFormat="1" ht="12" customHeight="1" thickBot="1" x14ac:dyDescent="0.25">
      <c r="A72" s="451" t="s">
        <v>285</v>
      </c>
      <c r="B72" s="274" t="s">
        <v>286</v>
      </c>
      <c r="C72" s="384">
        <f>SUM(C73:C74)</f>
        <v>3765</v>
      </c>
      <c r="D72" s="384">
        <f>SUM(D73:D74)</f>
        <v>12773</v>
      </c>
      <c r="E72" s="246">
        <f>SUM(E73:E74)</f>
        <v>9923</v>
      </c>
    </row>
    <row r="73" spans="1:7" s="1" customFormat="1" ht="12" customHeight="1" x14ac:dyDescent="0.2">
      <c r="A73" s="15" t="s">
        <v>309</v>
      </c>
      <c r="B73" s="403" t="s">
        <v>287</v>
      </c>
      <c r="C73" s="388">
        <v>3765</v>
      </c>
      <c r="D73" s="388">
        <v>12773</v>
      </c>
      <c r="E73" s="250">
        <v>9923</v>
      </c>
    </row>
    <row r="74" spans="1:7" s="1" customFormat="1" ht="12" customHeight="1" thickBot="1" x14ac:dyDescent="0.25">
      <c r="A74" s="16" t="s">
        <v>310</v>
      </c>
      <c r="B74" s="276" t="s">
        <v>288</v>
      </c>
      <c r="C74" s="388"/>
      <c r="D74" s="388"/>
      <c r="E74" s="250"/>
    </row>
    <row r="75" spans="1:7" s="1" customFormat="1" ht="12" customHeight="1" thickBot="1" x14ac:dyDescent="0.25">
      <c r="A75" s="451" t="s">
        <v>289</v>
      </c>
      <c r="B75" s="274" t="s">
        <v>290</v>
      </c>
      <c r="C75" s="384">
        <f>SUM(C76:C78)</f>
        <v>2173</v>
      </c>
      <c r="D75" s="384">
        <f>SUM(D76:D78)</f>
        <v>2712</v>
      </c>
      <c r="E75" s="246">
        <f>SUM(E76:E78)</f>
        <v>0</v>
      </c>
    </row>
    <row r="76" spans="1:7" s="1" customFormat="1" ht="12" customHeight="1" x14ac:dyDescent="0.2">
      <c r="A76" s="15" t="s">
        <v>311</v>
      </c>
      <c r="B76" s="403" t="s">
        <v>291</v>
      </c>
      <c r="C76" s="388">
        <v>2173</v>
      </c>
      <c r="D76" s="388">
        <v>2712</v>
      </c>
      <c r="E76" s="250"/>
    </row>
    <row r="77" spans="1:7" s="1" customFormat="1" ht="12" customHeight="1" x14ac:dyDescent="0.2">
      <c r="A77" s="14" t="s">
        <v>312</v>
      </c>
      <c r="B77" s="404" t="s">
        <v>292</v>
      </c>
      <c r="C77" s="388"/>
      <c r="D77" s="388"/>
      <c r="E77" s="250"/>
    </row>
    <row r="78" spans="1:7" s="1" customFormat="1" ht="12" customHeight="1" thickBot="1" x14ac:dyDescent="0.25">
      <c r="A78" s="16" t="s">
        <v>313</v>
      </c>
      <c r="B78" s="276" t="s">
        <v>293</v>
      </c>
      <c r="C78" s="388"/>
      <c r="D78" s="388"/>
      <c r="E78" s="250"/>
    </row>
    <row r="79" spans="1:7" s="1" customFormat="1" ht="12" customHeight="1" thickBot="1" x14ac:dyDescent="0.25">
      <c r="A79" s="451" t="s">
        <v>294</v>
      </c>
      <c r="B79" s="274" t="s">
        <v>314</v>
      </c>
      <c r="C79" s="384">
        <f>SUM(C80:C83)</f>
        <v>0</v>
      </c>
      <c r="D79" s="384">
        <f>SUM(D80:D83)</f>
        <v>0</v>
      </c>
      <c r="E79" s="246">
        <f>SUM(E80:E83)</f>
        <v>0</v>
      </c>
    </row>
    <row r="80" spans="1:7" s="1" customFormat="1" ht="12" customHeight="1" x14ac:dyDescent="0.2">
      <c r="A80" s="407" t="s">
        <v>295</v>
      </c>
      <c r="B80" s="403" t="s">
        <v>296</v>
      </c>
      <c r="C80" s="388"/>
      <c r="D80" s="388"/>
      <c r="E80" s="250"/>
    </row>
    <row r="81" spans="1:6" s="1" customFormat="1" ht="12" customHeight="1" x14ac:dyDescent="0.2">
      <c r="A81" s="408" t="s">
        <v>297</v>
      </c>
      <c r="B81" s="404" t="s">
        <v>298</v>
      </c>
      <c r="C81" s="388"/>
      <c r="D81" s="388"/>
      <c r="E81" s="250"/>
    </row>
    <row r="82" spans="1:6" s="1" customFormat="1" ht="12" customHeight="1" x14ac:dyDescent="0.2">
      <c r="A82" s="408" t="s">
        <v>299</v>
      </c>
      <c r="B82" s="404" t="s">
        <v>300</v>
      </c>
      <c r="C82" s="388"/>
      <c r="D82" s="388"/>
      <c r="E82" s="250"/>
    </row>
    <row r="83" spans="1:6" s="1" customFormat="1" ht="12" customHeight="1" thickBot="1" x14ac:dyDescent="0.25">
      <c r="A83" s="409" t="s">
        <v>301</v>
      </c>
      <c r="B83" s="276" t="s">
        <v>302</v>
      </c>
      <c r="C83" s="388"/>
      <c r="D83" s="388"/>
      <c r="E83" s="250"/>
    </row>
    <row r="84" spans="1:6" s="1" customFormat="1" ht="12" customHeight="1" thickBot="1" x14ac:dyDescent="0.25">
      <c r="A84" s="451" t="s">
        <v>303</v>
      </c>
      <c r="B84" s="274" t="s">
        <v>445</v>
      </c>
      <c r="C84" s="453"/>
      <c r="D84" s="453"/>
      <c r="E84" s="454"/>
    </row>
    <row r="85" spans="1:6" s="1" customFormat="1" ht="12" customHeight="1" thickBot="1" x14ac:dyDescent="0.25">
      <c r="A85" s="451" t="s">
        <v>305</v>
      </c>
      <c r="B85" s="274" t="s">
        <v>304</v>
      </c>
      <c r="C85" s="453"/>
      <c r="D85" s="453"/>
      <c r="E85" s="454"/>
    </row>
    <row r="86" spans="1:6" s="1" customFormat="1" ht="12" customHeight="1" thickBot="1" x14ac:dyDescent="0.25">
      <c r="A86" s="451" t="s">
        <v>317</v>
      </c>
      <c r="B86" s="410" t="s">
        <v>448</v>
      </c>
      <c r="C86" s="391">
        <f>+C63+C67+C72+C75+C79+C85+C84</f>
        <v>24038</v>
      </c>
      <c r="D86" s="391">
        <f>+D63+D67+D72+D75+D79+D85+D84</f>
        <v>104168</v>
      </c>
      <c r="E86" s="434">
        <f>+E63+E67+E72+E75+E79+E85+E84</f>
        <v>59599</v>
      </c>
    </row>
    <row r="87" spans="1:6" s="1" customFormat="1" ht="12" customHeight="1" thickBot="1" x14ac:dyDescent="0.25">
      <c r="A87" s="452" t="s">
        <v>447</v>
      </c>
      <c r="B87" s="411" t="s">
        <v>449</v>
      </c>
      <c r="C87" s="391">
        <f>+C62+C86</f>
        <v>310498</v>
      </c>
      <c r="D87" s="391">
        <f>+D62+D86</f>
        <v>451579</v>
      </c>
      <c r="E87" s="434">
        <f>+E62+E86</f>
        <v>315523</v>
      </c>
    </row>
    <row r="88" spans="1:6" s="1" customFormat="1" ht="12" customHeight="1" x14ac:dyDescent="0.2">
      <c r="A88" s="357"/>
      <c r="B88" s="358"/>
      <c r="C88" s="359"/>
      <c r="D88" s="360"/>
      <c r="E88" s="361"/>
    </row>
    <row r="89" spans="1:6" s="1" customFormat="1" ht="12" customHeight="1" x14ac:dyDescent="0.2">
      <c r="A89" s="549" t="s">
        <v>41</v>
      </c>
      <c r="B89" s="549"/>
      <c r="C89" s="549"/>
      <c r="D89" s="549"/>
      <c r="E89" s="549"/>
    </row>
    <row r="90" spans="1:6" s="1" customFormat="1" ht="12" customHeight="1" thickBot="1" x14ac:dyDescent="0.25">
      <c r="A90" s="551" t="s">
        <v>142</v>
      </c>
      <c r="B90" s="551"/>
      <c r="C90" s="370"/>
      <c r="D90" s="146"/>
      <c r="E90" s="289" t="s">
        <v>193</v>
      </c>
    </row>
    <row r="91" spans="1:6" s="1" customFormat="1" ht="24" customHeight="1" thickBot="1" x14ac:dyDescent="0.25">
      <c r="A91" s="23" t="s">
        <v>10</v>
      </c>
      <c r="B91" s="24" t="s">
        <v>42</v>
      </c>
      <c r="C91" s="24" t="str">
        <f>+C3</f>
        <v>2014. évi tény</v>
      </c>
      <c r="D91" s="24" t="str">
        <f>+D3</f>
        <v>2015. évi várható</v>
      </c>
      <c r="E91" s="168" t="str">
        <f>+E3</f>
        <v>2016. évi előirányzat</v>
      </c>
      <c r="F91" s="154"/>
    </row>
    <row r="92" spans="1:6" s="1" customFormat="1" ht="12" customHeight="1" thickBot="1" x14ac:dyDescent="0.25">
      <c r="A92" s="37" t="s">
        <v>463</v>
      </c>
      <c r="B92" s="38" t="s">
        <v>464</v>
      </c>
      <c r="C92" s="38" t="s">
        <v>465</v>
      </c>
      <c r="D92" s="38" t="s">
        <v>467</v>
      </c>
      <c r="E92" s="435" t="s">
        <v>466</v>
      </c>
      <c r="F92" s="154"/>
    </row>
    <row r="93" spans="1:6" s="1" customFormat="1" ht="15" customHeight="1" thickBot="1" x14ac:dyDescent="0.25">
      <c r="A93" s="22" t="s">
        <v>12</v>
      </c>
      <c r="B93" s="31" t="s">
        <v>407</v>
      </c>
      <c r="C93" s="383">
        <f>C94+C95+C96+C97+C98+C111</f>
        <v>297093</v>
      </c>
      <c r="D93" s="383">
        <f>D94+D95+D96+D97+D98+D111</f>
        <v>268252</v>
      </c>
      <c r="E93" s="487">
        <f>E94+E95+E96+E97+E98+E111</f>
        <v>294623</v>
      </c>
      <c r="F93" s="154"/>
    </row>
    <row r="94" spans="1:6" s="1" customFormat="1" ht="12.95" customHeight="1" x14ac:dyDescent="0.2">
      <c r="A94" s="17" t="s">
        <v>90</v>
      </c>
      <c r="B94" s="10" t="s">
        <v>43</v>
      </c>
      <c r="C94" s="494">
        <v>95634</v>
      </c>
      <c r="D94" s="494">
        <v>96099</v>
      </c>
      <c r="E94" s="488">
        <v>100875</v>
      </c>
    </row>
    <row r="95" spans="1:6" ht="16.5" customHeight="1" x14ac:dyDescent="0.25">
      <c r="A95" s="14" t="s">
        <v>91</v>
      </c>
      <c r="B95" s="8" t="s">
        <v>163</v>
      </c>
      <c r="C95" s="385">
        <v>22380</v>
      </c>
      <c r="D95" s="385">
        <v>22845</v>
      </c>
      <c r="E95" s="247">
        <v>24775</v>
      </c>
    </row>
    <row r="96" spans="1:6" x14ac:dyDescent="0.25">
      <c r="A96" s="14" t="s">
        <v>92</v>
      </c>
      <c r="B96" s="8" t="s">
        <v>128</v>
      </c>
      <c r="C96" s="387">
        <v>89459</v>
      </c>
      <c r="D96" s="387">
        <v>95762</v>
      </c>
      <c r="E96" s="249">
        <v>102862</v>
      </c>
    </row>
    <row r="97" spans="1:5" s="43" customFormat="1" ht="12" customHeight="1" x14ac:dyDescent="0.2">
      <c r="A97" s="14" t="s">
        <v>93</v>
      </c>
      <c r="B97" s="11" t="s">
        <v>164</v>
      </c>
      <c r="C97" s="387">
        <v>24777</v>
      </c>
      <c r="D97" s="387">
        <v>19837</v>
      </c>
      <c r="E97" s="249">
        <v>26149</v>
      </c>
    </row>
    <row r="98" spans="1:5" ht="12" customHeight="1" x14ac:dyDescent="0.25">
      <c r="A98" s="14" t="s">
        <v>104</v>
      </c>
      <c r="B98" s="19" t="s">
        <v>165</v>
      </c>
      <c r="C98" s="387">
        <v>64843</v>
      </c>
      <c r="D98" s="387">
        <v>33709</v>
      </c>
      <c r="E98" s="249">
        <v>34962</v>
      </c>
    </row>
    <row r="99" spans="1:5" ht="12" customHeight="1" x14ac:dyDescent="0.25">
      <c r="A99" s="14" t="s">
        <v>94</v>
      </c>
      <c r="B99" s="8" t="s">
        <v>412</v>
      </c>
      <c r="C99" s="387">
        <v>5</v>
      </c>
      <c r="D99" s="387"/>
      <c r="E99" s="249"/>
    </row>
    <row r="100" spans="1:5" ht="12" customHeight="1" x14ac:dyDescent="0.25">
      <c r="A100" s="14" t="s">
        <v>95</v>
      </c>
      <c r="B100" s="150" t="s">
        <v>411</v>
      </c>
      <c r="C100" s="387"/>
      <c r="D100" s="387"/>
      <c r="E100" s="249"/>
    </row>
    <row r="101" spans="1:5" ht="12" customHeight="1" x14ac:dyDescent="0.25">
      <c r="A101" s="14" t="s">
        <v>105</v>
      </c>
      <c r="B101" s="150" t="s">
        <v>410</v>
      </c>
      <c r="C101" s="387"/>
      <c r="D101" s="387">
        <v>86</v>
      </c>
      <c r="E101" s="249"/>
    </row>
    <row r="102" spans="1:5" ht="12" customHeight="1" x14ac:dyDescent="0.25">
      <c r="A102" s="14" t="s">
        <v>106</v>
      </c>
      <c r="B102" s="148" t="s">
        <v>320</v>
      </c>
      <c r="C102" s="387"/>
      <c r="D102" s="387"/>
      <c r="E102" s="249"/>
    </row>
    <row r="103" spans="1:5" ht="12" customHeight="1" x14ac:dyDescent="0.25">
      <c r="A103" s="14" t="s">
        <v>107</v>
      </c>
      <c r="B103" s="149" t="s">
        <v>321</v>
      </c>
      <c r="C103" s="387"/>
      <c r="D103" s="387"/>
      <c r="E103" s="249"/>
    </row>
    <row r="104" spans="1:5" ht="12" customHeight="1" x14ac:dyDescent="0.25">
      <c r="A104" s="14" t="s">
        <v>108</v>
      </c>
      <c r="B104" s="149" t="s">
        <v>322</v>
      </c>
      <c r="C104" s="387"/>
      <c r="D104" s="387"/>
      <c r="E104" s="249"/>
    </row>
    <row r="105" spans="1:5" ht="12" customHeight="1" x14ac:dyDescent="0.25">
      <c r="A105" s="14" t="s">
        <v>110</v>
      </c>
      <c r="B105" s="148" t="s">
        <v>323</v>
      </c>
      <c r="C105" s="387">
        <v>1527</v>
      </c>
      <c r="D105" s="387">
        <v>1789</v>
      </c>
      <c r="E105" s="249">
        <v>1582</v>
      </c>
    </row>
    <row r="106" spans="1:5" ht="12" customHeight="1" x14ac:dyDescent="0.25">
      <c r="A106" s="14" t="s">
        <v>166</v>
      </c>
      <c r="B106" s="148" t="s">
        <v>324</v>
      </c>
      <c r="C106" s="387"/>
      <c r="D106" s="387"/>
      <c r="E106" s="249"/>
    </row>
    <row r="107" spans="1:5" ht="12" customHeight="1" x14ac:dyDescent="0.25">
      <c r="A107" s="14" t="s">
        <v>318</v>
      </c>
      <c r="B107" s="149" t="s">
        <v>325</v>
      </c>
      <c r="C107" s="387">
        <v>30551</v>
      </c>
      <c r="D107" s="387"/>
      <c r="E107" s="249"/>
    </row>
    <row r="108" spans="1:5" ht="12" customHeight="1" x14ac:dyDescent="0.25">
      <c r="A108" s="13" t="s">
        <v>319</v>
      </c>
      <c r="B108" s="150" t="s">
        <v>326</v>
      </c>
      <c r="C108" s="387"/>
      <c r="D108" s="387"/>
      <c r="E108" s="249"/>
    </row>
    <row r="109" spans="1:5" ht="12" customHeight="1" x14ac:dyDescent="0.25">
      <c r="A109" s="14" t="s">
        <v>408</v>
      </c>
      <c r="B109" s="150" t="s">
        <v>327</v>
      </c>
      <c r="C109" s="387"/>
      <c r="D109" s="387"/>
      <c r="E109" s="249"/>
    </row>
    <row r="110" spans="1:5" ht="12" customHeight="1" x14ac:dyDescent="0.25">
      <c r="A110" s="16" t="s">
        <v>409</v>
      </c>
      <c r="B110" s="150" t="s">
        <v>328</v>
      </c>
      <c r="C110" s="387">
        <v>32760</v>
      </c>
      <c r="D110" s="387">
        <v>31834</v>
      </c>
      <c r="E110" s="249">
        <v>33380</v>
      </c>
    </row>
    <row r="111" spans="1:5" ht="12" customHeight="1" x14ac:dyDescent="0.25">
      <c r="A111" s="14" t="s">
        <v>413</v>
      </c>
      <c r="B111" s="11" t="s">
        <v>44</v>
      </c>
      <c r="C111" s="385"/>
      <c r="D111" s="385"/>
      <c r="E111" s="247">
        <v>5000</v>
      </c>
    </row>
    <row r="112" spans="1:5" ht="12" customHeight="1" x14ac:dyDescent="0.25">
      <c r="A112" s="14" t="s">
        <v>414</v>
      </c>
      <c r="B112" s="8" t="s">
        <v>416</v>
      </c>
      <c r="C112" s="385"/>
      <c r="D112" s="385"/>
      <c r="E112" s="247">
        <v>4000</v>
      </c>
    </row>
    <row r="113" spans="1:5" ht="12" customHeight="1" thickBot="1" x14ac:dyDescent="0.3">
      <c r="A113" s="18" t="s">
        <v>415</v>
      </c>
      <c r="B113" s="481" t="s">
        <v>417</v>
      </c>
      <c r="C113" s="495"/>
      <c r="D113" s="495"/>
      <c r="E113" s="489">
        <v>1000</v>
      </c>
    </row>
    <row r="114" spans="1:5" ht="12" customHeight="1" thickBot="1" x14ac:dyDescent="0.3">
      <c r="A114" s="478" t="s">
        <v>13</v>
      </c>
      <c r="B114" s="479" t="s">
        <v>329</v>
      </c>
      <c r="C114" s="496">
        <f>+C115+C117+C119</f>
        <v>8914</v>
      </c>
      <c r="D114" s="496">
        <f>+D115+D117+D119</f>
        <v>16231</v>
      </c>
      <c r="E114" s="490">
        <f>+E115+E117+E119</f>
        <v>20900</v>
      </c>
    </row>
    <row r="115" spans="1:5" ht="12" customHeight="1" x14ac:dyDescent="0.25">
      <c r="A115" s="15" t="s">
        <v>96</v>
      </c>
      <c r="B115" s="8" t="s">
        <v>192</v>
      </c>
      <c r="C115" s="386">
        <v>8514</v>
      </c>
      <c r="D115" s="386">
        <v>12027</v>
      </c>
      <c r="E115" s="248">
        <v>9554</v>
      </c>
    </row>
    <row r="116" spans="1:5" x14ac:dyDescent="0.25">
      <c r="A116" s="15" t="s">
        <v>97</v>
      </c>
      <c r="B116" s="12" t="s">
        <v>333</v>
      </c>
      <c r="C116" s="386"/>
      <c r="D116" s="386"/>
      <c r="E116" s="248"/>
    </row>
    <row r="117" spans="1:5" ht="12" customHeight="1" x14ac:dyDescent="0.25">
      <c r="A117" s="15" t="s">
        <v>98</v>
      </c>
      <c r="B117" s="12" t="s">
        <v>167</v>
      </c>
      <c r="C117" s="385">
        <v>400</v>
      </c>
      <c r="D117" s="385">
        <v>3404</v>
      </c>
      <c r="E117" s="247">
        <v>5446</v>
      </c>
    </row>
    <row r="118" spans="1:5" ht="12" customHeight="1" x14ac:dyDescent="0.25">
      <c r="A118" s="15" t="s">
        <v>99</v>
      </c>
      <c r="B118" s="12" t="s">
        <v>334</v>
      </c>
      <c r="C118" s="385"/>
      <c r="D118" s="385"/>
      <c r="E118" s="247"/>
    </row>
    <row r="119" spans="1:5" ht="12" customHeight="1" x14ac:dyDescent="0.25">
      <c r="A119" s="15" t="s">
        <v>100</v>
      </c>
      <c r="B119" s="276" t="s">
        <v>195</v>
      </c>
      <c r="C119" s="385"/>
      <c r="D119" s="385">
        <v>800</v>
      </c>
      <c r="E119" s="247">
        <v>5900</v>
      </c>
    </row>
    <row r="120" spans="1:5" ht="12" customHeight="1" x14ac:dyDescent="0.25">
      <c r="A120" s="15" t="s">
        <v>109</v>
      </c>
      <c r="B120" s="275" t="s">
        <v>398</v>
      </c>
      <c r="C120" s="385"/>
      <c r="D120" s="385"/>
      <c r="E120" s="247"/>
    </row>
    <row r="121" spans="1:5" ht="12" customHeight="1" x14ac:dyDescent="0.25">
      <c r="A121" s="15" t="s">
        <v>111</v>
      </c>
      <c r="B121" s="399" t="s">
        <v>339</v>
      </c>
      <c r="C121" s="385"/>
      <c r="D121" s="385"/>
      <c r="E121" s="247"/>
    </row>
    <row r="122" spans="1:5" ht="12" customHeight="1" x14ac:dyDescent="0.25">
      <c r="A122" s="15" t="s">
        <v>168</v>
      </c>
      <c r="B122" s="149" t="s">
        <v>322</v>
      </c>
      <c r="C122" s="385"/>
      <c r="D122" s="385"/>
      <c r="E122" s="247"/>
    </row>
    <row r="123" spans="1:5" ht="12" customHeight="1" x14ac:dyDescent="0.25">
      <c r="A123" s="15" t="s">
        <v>169</v>
      </c>
      <c r="B123" s="149" t="s">
        <v>338</v>
      </c>
      <c r="C123" s="385"/>
      <c r="D123" s="385"/>
      <c r="E123" s="247"/>
    </row>
    <row r="124" spans="1:5" ht="12" customHeight="1" x14ac:dyDescent="0.25">
      <c r="A124" s="15" t="s">
        <v>170</v>
      </c>
      <c r="B124" s="149" t="s">
        <v>337</v>
      </c>
      <c r="C124" s="385"/>
      <c r="D124" s="385"/>
      <c r="E124" s="247"/>
    </row>
    <row r="125" spans="1:5" ht="12" customHeight="1" x14ac:dyDescent="0.25">
      <c r="A125" s="15" t="s">
        <v>330</v>
      </c>
      <c r="B125" s="149" t="s">
        <v>325</v>
      </c>
      <c r="C125" s="385"/>
      <c r="D125" s="385"/>
      <c r="E125" s="247"/>
    </row>
    <row r="126" spans="1:5" ht="12" customHeight="1" x14ac:dyDescent="0.25">
      <c r="A126" s="15" t="s">
        <v>331</v>
      </c>
      <c r="B126" s="149" t="s">
        <v>336</v>
      </c>
      <c r="C126" s="385"/>
      <c r="D126" s="385"/>
      <c r="E126" s="247"/>
    </row>
    <row r="127" spans="1:5" ht="12" customHeight="1" thickBot="1" x14ac:dyDescent="0.3">
      <c r="A127" s="13" t="s">
        <v>332</v>
      </c>
      <c r="B127" s="149" t="s">
        <v>335</v>
      </c>
      <c r="C127" s="387"/>
      <c r="D127" s="387">
        <v>800</v>
      </c>
      <c r="E127" s="249"/>
    </row>
    <row r="128" spans="1:5" ht="12" customHeight="1" thickBot="1" x14ac:dyDescent="0.3">
      <c r="A128" s="20" t="s">
        <v>14</v>
      </c>
      <c r="B128" s="133" t="s">
        <v>418</v>
      </c>
      <c r="C128" s="384">
        <f>+C93+C114</f>
        <v>306007</v>
      </c>
      <c r="D128" s="384">
        <f>+D93+D114</f>
        <v>284483</v>
      </c>
      <c r="E128" s="246">
        <f>+E93+E114</f>
        <v>315523</v>
      </c>
    </row>
    <row r="129" spans="1:5" ht="12" customHeight="1" thickBot="1" x14ac:dyDescent="0.3">
      <c r="A129" s="20" t="s">
        <v>15</v>
      </c>
      <c r="B129" s="133" t="s">
        <v>419</v>
      </c>
      <c r="C129" s="384">
        <f>+C130+C131+C132</f>
        <v>0</v>
      </c>
      <c r="D129" s="384">
        <f>+D130+D131+D132</f>
        <v>0</v>
      </c>
      <c r="E129" s="246">
        <f>+E130+E131+E132</f>
        <v>0</v>
      </c>
    </row>
    <row r="130" spans="1:5" ht="12" customHeight="1" x14ac:dyDescent="0.25">
      <c r="A130" s="15" t="s">
        <v>234</v>
      </c>
      <c r="B130" s="12" t="s">
        <v>426</v>
      </c>
      <c r="C130" s="385"/>
      <c r="D130" s="385"/>
      <c r="E130" s="247"/>
    </row>
    <row r="131" spans="1:5" ht="12" customHeight="1" x14ac:dyDescent="0.25">
      <c r="A131" s="15" t="s">
        <v>235</v>
      </c>
      <c r="B131" s="12" t="s">
        <v>427</v>
      </c>
      <c r="C131" s="385"/>
      <c r="D131" s="385"/>
      <c r="E131" s="247"/>
    </row>
    <row r="132" spans="1:5" ht="12" customHeight="1" thickBot="1" x14ac:dyDescent="0.3">
      <c r="A132" s="13" t="s">
        <v>236</v>
      </c>
      <c r="B132" s="12" t="s">
        <v>428</v>
      </c>
      <c r="C132" s="385"/>
      <c r="D132" s="385"/>
      <c r="E132" s="247"/>
    </row>
    <row r="133" spans="1:5" ht="12" customHeight="1" thickBot="1" x14ac:dyDescent="0.3">
      <c r="A133" s="20" t="s">
        <v>16</v>
      </c>
      <c r="B133" s="133" t="s">
        <v>420</v>
      </c>
      <c r="C133" s="384">
        <f>SUM(C134:C139)</f>
        <v>0</v>
      </c>
      <c r="D133" s="384">
        <f>SUM(D134:D139)</f>
        <v>155000</v>
      </c>
      <c r="E133" s="246">
        <f>SUM(E134:E139)</f>
        <v>0</v>
      </c>
    </row>
    <row r="134" spans="1:5" ht="12" customHeight="1" x14ac:dyDescent="0.25">
      <c r="A134" s="15" t="s">
        <v>83</v>
      </c>
      <c r="B134" s="9" t="s">
        <v>429</v>
      </c>
      <c r="C134" s="385"/>
      <c r="D134" s="385">
        <v>155000</v>
      </c>
      <c r="E134" s="247"/>
    </row>
    <row r="135" spans="1:5" ht="12" customHeight="1" x14ac:dyDescent="0.25">
      <c r="A135" s="15" t="s">
        <v>84</v>
      </c>
      <c r="B135" s="9" t="s">
        <v>421</v>
      </c>
      <c r="C135" s="385"/>
      <c r="D135" s="385"/>
      <c r="E135" s="247"/>
    </row>
    <row r="136" spans="1:5" ht="12" customHeight="1" x14ac:dyDescent="0.25">
      <c r="A136" s="15" t="s">
        <v>85</v>
      </c>
      <c r="B136" s="9" t="s">
        <v>422</v>
      </c>
      <c r="C136" s="385"/>
      <c r="D136" s="385"/>
      <c r="E136" s="247"/>
    </row>
    <row r="137" spans="1:5" ht="12" customHeight="1" x14ac:dyDescent="0.25">
      <c r="A137" s="15" t="s">
        <v>155</v>
      </c>
      <c r="B137" s="9" t="s">
        <v>423</v>
      </c>
      <c r="C137" s="385"/>
      <c r="D137" s="385"/>
      <c r="E137" s="247"/>
    </row>
    <row r="138" spans="1:5" ht="12" customHeight="1" x14ac:dyDescent="0.25">
      <c r="A138" s="15" t="s">
        <v>156</v>
      </c>
      <c r="B138" s="9" t="s">
        <v>424</v>
      </c>
      <c r="C138" s="385"/>
      <c r="D138" s="385"/>
      <c r="E138" s="247"/>
    </row>
    <row r="139" spans="1:5" ht="12" customHeight="1" thickBot="1" x14ac:dyDescent="0.3">
      <c r="A139" s="13" t="s">
        <v>157</v>
      </c>
      <c r="B139" s="9" t="s">
        <v>425</v>
      </c>
      <c r="C139" s="385"/>
      <c r="D139" s="385"/>
      <c r="E139" s="247"/>
    </row>
    <row r="140" spans="1:5" ht="12" customHeight="1" thickBot="1" x14ac:dyDescent="0.3">
      <c r="A140" s="20" t="s">
        <v>17</v>
      </c>
      <c r="B140" s="133" t="s">
        <v>433</v>
      </c>
      <c r="C140" s="391">
        <f>+C141+C142+C143+C144</f>
        <v>0</v>
      </c>
      <c r="D140" s="391">
        <f>+D141+D142+D143+D144</f>
        <v>2173</v>
      </c>
      <c r="E140" s="434">
        <f>+E141+E142+E143+E144</f>
        <v>0</v>
      </c>
    </row>
    <row r="141" spans="1:5" ht="12" customHeight="1" x14ac:dyDescent="0.25">
      <c r="A141" s="15" t="s">
        <v>86</v>
      </c>
      <c r="B141" s="9" t="s">
        <v>340</v>
      </c>
      <c r="C141" s="385"/>
      <c r="D141" s="385"/>
      <c r="E141" s="247"/>
    </row>
    <row r="142" spans="1:5" ht="12" customHeight="1" x14ac:dyDescent="0.25">
      <c r="A142" s="15" t="s">
        <v>87</v>
      </c>
      <c r="B142" s="9" t="s">
        <v>341</v>
      </c>
      <c r="C142" s="385"/>
      <c r="D142" s="385">
        <v>2173</v>
      </c>
      <c r="E142" s="247"/>
    </row>
    <row r="143" spans="1:5" ht="12" customHeight="1" x14ac:dyDescent="0.25">
      <c r="A143" s="15" t="s">
        <v>254</v>
      </c>
      <c r="B143" s="9" t="s">
        <v>434</v>
      </c>
      <c r="C143" s="385"/>
      <c r="D143" s="385"/>
      <c r="E143" s="247"/>
    </row>
    <row r="144" spans="1:5" ht="12" customHeight="1" thickBot="1" x14ac:dyDescent="0.3">
      <c r="A144" s="13" t="s">
        <v>255</v>
      </c>
      <c r="B144" s="7" t="s">
        <v>360</v>
      </c>
      <c r="C144" s="385"/>
      <c r="D144" s="385"/>
      <c r="E144" s="247"/>
    </row>
    <row r="145" spans="1:6" ht="12" customHeight="1" thickBot="1" x14ac:dyDescent="0.3">
      <c r="A145" s="20" t="s">
        <v>18</v>
      </c>
      <c r="B145" s="133" t="s">
        <v>435</v>
      </c>
      <c r="C145" s="497">
        <f>SUM(C146:C150)</f>
        <v>0</v>
      </c>
      <c r="D145" s="497">
        <f>SUM(D146:D150)</f>
        <v>0</v>
      </c>
      <c r="E145" s="491">
        <f>SUM(E146:E150)</f>
        <v>0</v>
      </c>
    </row>
    <row r="146" spans="1:6" ht="12" customHeight="1" x14ac:dyDescent="0.25">
      <c r="A146" s="15" t="s">
        <v>88</v>
      </c>
      <c r="B146" s="9" t="s">
        <v>430</v>
      </c>
      <c r="C146" s="385"/>
      <c r="D146" s="385"/>
      <c r="E146" s="247"/>
    </row>
    <row r="147" spans="1:6" ht="12" customHeight="1" x14ac:dyDescent="0.25">
      <c r="A147" s="15" t="s">
        <v>89</v>
      </c>
      <c r="B147" s="9" t="s">
        <v>437</v>
      </c>
      <c r="C147" s="385"/>
      <c r="D147" s="385"/>
      <c r="E147" s="247"/>
    </row>
    <row r="148" spans="1:6" ht="12" customHeight="1" x14ac:dyDescent="0.25">
      <c r="A148" s="15" t="s">
        <v>266</v>
      </c>
      <c r="B148" s="9" t="s">
        <v>432</v>
      </c>
      <c r="C148" s="385"/>
      <c r="D148" s="385"/>
      <c r="E148" s="247"/>
    </row>
    <row r="149" spans="1:6" ht="12" customHeight="1" x14ac:dyDescent="0.25">
      <c r="A149" s="15" t="s">
        <v>267</v>
      </c>
      <c r="B149" s="9" t="s">
        <v>438</v>
      </c>
      <c r="C149" s="385"/>
      <c r="D149" s="385"/>
      <c r="E149" s="247"/>
    </row>
    <row r="150" spans="1:6" ht="12" customHeight="1" thickBot="1" x14ac:dyDescent="0.3">
      <c r="A150" s="15" t="s">
        <v>436</v>
      </c>
      <c r="B150" s="9" t="s">
        <v>439</v>
      </c>
      <c r="C150" s="385"/>
      <c r="D150" s="385"/>
      <c r="E150" s="247"/>
    </row>
    <row r="151" spans="1:6" ht="12" customHeight="1" thickBot="1" x14ac:dyDescent="0.3">
      <c r="A151" s="20" t="s">
        <v>19</v>
      </c>
      <c r="B151" s="133" t="s">
        <v>440</v>
      </c>
      <c r="C151" s="498"/>
      <c r="D151" s="498"/>
      <c r="E151" s="492"/>
    </row>
    <row r="152" spans="1:6" ht="12" customHeight="1" thickBot="1" x14ac:dyDescent="0.3">
      <c r="A152" s="20" t="s">
        <v>20</v>
      </c>
      <c r="B152" s="133" t="s">
        <v>441</v>
      </c>
      <c r="C152" s="498"/>
      <c r="D152" s="498"/>
      <c r="E152" s="492"/>
    </row>
    <row r="153" spans="1:6" ht="15" customHeight="1" thickBot="1" x14ac:dyDescent="0.3">
      <c r="A153" s="20" t="s">
        <v>21</v>
      </c>
      <c r="B153" s="133" t="s">
        <v>443</v>
      </c>
      <c r="C153" s="499">
        <f>+C129+C133+C140+C145+C151+C152</f>
        <v>0</v>
      </c>
      <c r="D153" s="499">
        <f>+D129+D133+D140+D145+D151+D152</f>
        <v>157173</v>
      </c>
      <c r="E153" s="493">
        <f>+E129+E133+E140+E145+E151+E152</f>
        <v>0</v>
      </c>
      <c r="F153" s="134"/>
    </row>
    <row r="154" spans="1:6" s="1" customFormat="1" ht="12.95" customHeight="1" thickBot="1" x14ac:dyDescent="0.25">
      <c r="A154" s="277" t="s">
        <v>22</v>
      </c>
      <c r="B154" s="366" t="s">
        <v>442</v>
      </c>
      <c r="C154" s="499">
        <f>+C128+C153</f>
        <v>306007</v>
      </c>
      <c r="D154" s="499">
        <f>+D128+D153</f>
        <v>441656</v>
      </c>
      <c r="E154" s="493">
        <f>+E128+E153</f>
        <v>315523</v>
      </c>
    </row>
    <row r="155" spans="1:6" x14ac:dyDescent="0.25">
      <c r="C155" s="369"/>
    </row>
    <row r="156" spans="1:6" x14ac:dyDescent="0.25">
      <c r="C156" s="369"/>
    </row>
    <row r="157" spans="1:6" x14ac:dyDescent="0.25">
      <c r="C157" s="369"/>
    </row>
    <row r="158" spans="1:6" ht="16.5" customHeight="1" x14ac:dyDescent="0.25">
      <c r="C158" s="369"/>
    </row>
    <row r="159" spans="1:6" x14ac:dyDescent="0.25">
      <c r="C159" s="369"/>
    </row>
    <row r="160" spans="1:6" x14ac:dyDescent="0.25">
      <c r="C160" s="369"/>
    </row>
    <row r="161" spans="3:3" x14ac:dyDescent="0.25">
      <c r="C161" s="369"/>
    </row>
    <row r="162" spans="3:3" x14ac:dyDescent="0.25">
      <c r="C162" s="369"/>
    </row>
    <row r="163" spans="3:3" x14ac:dyDescent="0.25">
      <c r="C163" s="369"/>
    </row>
    <row r="164" spans="3:3" x14ac:dyDescent="0.25">
      <c r="C164" s="369"/>
    </row>
    <row r="165" spans="3:3" x14ac:dyDescent="0.25">
      <c r="C165" s="369"/>
    </row>
    <row r="166" spans="3:3" x14ac:dyDescent="0.25">
      <c r="C166" s="369"/>
    </row>
    <row r="167" spans="3:3" x14ac:dyDescent="0.25">
      <c r="C167" s="369"/>
    </row>
  </sheetData>
  <mergeCells count="4">
    <mergeCell ref="A1:E1"/>
    <mergeCell ref="A89:E89"/>
    <mergeCell ref="A90:B90"/>
    <mergeCell ref="A2:B2"/>
  </mergeCells>
  <phoneticPr fontId="29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2" fitToWidth="3" fitToHeight="2" orientation="portrait" r:id="rId1"/>
  <headerFooter alignWithMargins="0">
    <oddHeader>&amp;C&amp;"Times New Roman CE,Félkövér"&amp;12&amp;UTájékoztató kimutatások, mérlegek&amp;U
Sajószöged Község Önkormányzata
2016. ÉVI KÖLTSÉGVETÉSÉNEK ÖSSZEVONT MÉRLEGE&amp;R&amp;"Times New Roman CE,Félkövér dőlt"&amp;11 1. számú tájékoztató tábla</oddHeader>
  </headerFooter>
  <rowBreaks count="1" manualBreakCount="1">
    <brk id="88" max="4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3CCB8-156A-466D-B8C4-EF5FDE8226A6}">
  <sheetPr>
    <tabColor rgb="FF92D050"/>
  </sheetPr>
  <dimension ref="A1:J18"/>
  <sheetViews>
    <sheetView topLeftCell="A2" zoomScaleNormal="100" workbookViewId="0">
      <selection activeCell="B26" sqref="B26"/>
    </sheetView>
  </sheetViews>
  <sheetFormatPr defaultRowHeight="12.75" x14ac:dyDescent="0.2"/>
  <cols>
    <col min="1" max="1" width="6.83203125" style="189" customWidth="1"/>
    <col min="2" max="2" width="49.6640625" style="56" customWidth="1"/>
    <col min="3" max="8" width="12.83203125" style="56" customWidth="1"/>
    <col min="9" max="9" width="14.33203125" style="56" customWidth="1"/>
    <col min="10" max="10" width="3.33203125" style="56" customWidth="1"/>
    <col min="11" max="16384" width="9.33203125" style="56"/>
  </cols>
  <sheetData>
    <row r="1" spans="1:10" ht="27.75" customHeight="1" x14ac:dyDescent="0.2">
      <c r="A1" s="596" t="s">
        <v>3</v>
      </c>
      <c r="B1" s="596"/>
      <c r="C1" s="596"/>
      <c r="D1" s="596"/>
      <c r="E1" s="596"/>
      <c r="F1" s="596"/>
      <c r="G1" s="596"/>
      <c r="H1" s="596"/>
      <c r="I1" s="596"/>
    </row>
    <row r="2" spans="1:10" ht="20.25" customHeight="1" thickBot="1" x14ac:dyDescent="0.3">
      <c r="I2" s="471" t="s">
        <v>55</v>
      </c>
    </row>
    <row r="3" spans="1:10" s="472" customFormat="1" ht="26.25" customHeight="1" x14ac:dyDescent="0.2">
      <c r="A3" s="604" t="s">
        <v>64</v>
      </c>
      <c r="B3" s="599" t="s">
        <v>77</v>
      </c>
      <c r="C3" s="604" t="s">
        <v>78</v>
      </c>
      <c r="D3" s="604" t="str">
        <f>+CONCATENATE(LEFT(ÖSSZEFÜGGÉSEK!A5,4)," előtti kifizetés")</f>
        <v>2016 előtti kifizetés</v>
      </c>
      <c r="E3" s="601" t="s">
        <v>63</v>
      </c>
      <c r="F3" s="602"/>
      <c r="G3" s="602"/>
      <c r="H3" s="603"/>
      <c r="I3" s="599" t="s">
        <v>45</v>
      </c>
    </row>
    <row r="4" spans="1:10" s="473" customFormat="1" ht="32.25" customHeight="1" thickBot="1" x14ac:dyDescent="0.25">
      <c r="A4" s="605"/>
      <c r="B4" s="600"/>
      <c r="C4" s="600"/>
      <c r="D4" s="605"/>
      <c r="E4" s="252" t="str">
        <f>+CONCATENATE(LEFT(ÖSSZEFÜGGÉSEK!A5,4),".")</f>
        <v>2016.</v>
      </c>
      <c r="F4" s="252" t="str">
        <f>+CONCATENATE(LEFT(ÖSSZEFÜGGÉSEK!A5,4)+1,".")</f>
        <v>2017.</v>
      </c>
      <c r="G4" s="252" t="str">
        <f>+CONCATENATE(LEFT(ÖSSZEFÜGGÉSEK!A5,4)+2,".")</f>
        <v>2018.</v>
      </c>
      <c r="H4" s="253" t="str">
        <f>+CONCATENATE(LEFT(ÖSSZEFÜGGÉSEK!A5,4)+2,".",CHAR(10)," után")</f>
        <v>2018.
 után</v>
      </c>
      <c r="I4" s="600"/>
    </row>
    <row r="5" spans="1:10" s="474" customFormat="1" ht="12.95" customHeight="1" thickBot="1" x14ac:dyDescent="0.25">
      <c r="A5" s="254" t="s">
        <v>463</v>
      </c>
      <c r="B5" s="255" t="s">
        <v>464</v>
      </c>
      <c r="C5" s="256" t="s">
        <v>465</v>
      </c>
      <c r="D5" s="255" t="s">
        <v>467</v>
      </c>
      <c r="E5" s="254" t="s">
        <v>466</v>
      </c>
      <c r="F5" s="256" t="s">
        <v>468</v>
      </c>
      <c r="G5" s="256" t="s">
        <v>469</v>
      </c>
      <c r="H5" s="257" t="s">
        <v>470</v>
      </c>
      <c r="I5" s="258" t="s">
        <v>471</v>
      </c>
    </row>
    <row r="6" spans="1:10" ht="24.75" customHeight="1" thickBot="1" x14ac:dyDescent="0.25">
      <c r="A6" s="259" t="s">
        <v>12</v>
      </c>
      <c r="B6" s="548" t="s">
        <v>604</v>
      </c>
      <c r="C6" s="466" t="s">
        <v>605</v>
      </c>
      <c r="D6" s="71">
        <v>1433</v>
      </c>
      <c r="E6" s="72">
        <v>555</v>
      </c>
      <c r="F6" s="73">
        <v>555</v>
      </c>
      <c r="G6" s="73">
        <v>231</v>
      </c>
      <c r="H6" s="74"/>
      <c r="I6" s="71">
        <f t="shared" ref="I6:I16" si="0">SUM(D6:H6)</f>
        <v>2774</v>
      </c>
    </row>
    <row r="7" spans="1:10" ht="20.100000000000001" customHeight="1" x14ac:dyDescent="0.2">
      <c r="A7" s="261" t="s">
        <v>13</v>
      </c>
      <c r="B7" s="75" t="s">
        <v>606</v>
      </c>
      <c r="C7" s="467" t="s">
        <v>607</v>
      </c>
      <c r="D7" s="76">
        <v>2578</v>
      </c>
      <c r="E7" s="77">
        <v>1956</v>
      </c>
      <c r="F7" s="28">
        <v>1956</v>
      </c>
      <c r="G7" s="28">
        <v>1956</v>
      </c>
      <c r="H7" s="25">
        <v>1956</v>
      </c>
      <c r="I7" s="262">
        <f t="shared" si="0"/>
        <v>10402</v>
      </c>
      <c r="J7" s="595" t="s">
        <v>498</v>
      </c>
    </row>
    <row r="8" spans="1:10" ht="20.100000000000001" customHeight="1" thickBot="1" x14ac:dyDescent="0.25">
      <c r="A8" s="261" t="s">
        <v>14</v>
      </c>
      <c r="B8" s="75" t="s">
        <v>608</v>
      </c>
      <c r="C8" s="467" t="s">
        <v>607</v>
      </c>
      <c r="D8" s="76">
        <v>244</v>
      </c>
      <c r="E8" s="77">
        <v>122</v>
      </c>
      <c r="F8" s="28">
        <v>122</v>
      </c>
      <c r="G8" s="28">
        <v>122</v>
      </c>
      <c r="H8" s="25">
        <v>122</v>
      </c>
      <c r="I8" s="262">
        <f t="shared" si="0"/>
        <v>732</v>
      </c>
      <c r="J8" s="595"/>
    </row>
    <row r="9" spans="1:10" ht="26.1" customHeight="1" thickBot="1" x14ac:dyDescent="0.25">
      <c r="A9" s="259" t="s">
        <v>15</v>
      </c>
      <c r="B9" s="548" t="s">
        <v>610</v>
      </c>
      <c r="C9" s="468" t="s">
        <v>609</v>
      </c>
      <c r="D9" s="71">
        <v>12702</v>
      </c>
      <c r="E9" s="72">
        <v>566</v>
      </c>
      <c r="F9" s="73">
        <f>+F10+F11</f>
        <v>0</v>
      </c>
      <c r="G9" s="73">
        <f>+G10+G11</f>
        <v>0</v>
      </c>
      <c r="H9" s="74">
        <f>+H10+H11</f>
        <v>0</v>
      </c>
      <c r="I9" s="71">
        <f t="shared" si="0"/>
        <v>13268</v>
      </c>
      <c r="J9" s="595"/>
    </row>
    <row r="10" spans="1:10" ht="20.100000000000001" customHeight="1" x14ac:dyDescent="0.2">
      <c r="A10" s="261" t="s">
        <v>16</v>
      </c>
      <c r="B10" s="75"/>
      <c r="C10" s="467"/>
      <c r="D10" s="76"/>
      <c r="E10" s="77"/>
      <c r="F10" s="28"/>
      <c r="G10" s="28"/>
      <c r="H10" s="25"/>
      <c r="I10" s="262">
        <f t="shared" si="0"/>
        <v>0</v>
      </c>
      <c r="J10" s="595"/>
    </row>
    <row r="11" spans="1:10" ht="20.100000000000001" customHeight="1" thickBot="1" x14ac:dyDescent="0.25">
      <c r="A11" s="261" t="s">
        <v>17</v>
      </c>
      <c r="B11" s="75"/>
      <c r="C11" s="467"/>
      <c r="D11" s="76"/>
      <c r="E11" s="77"/>
      <c r="F11" s="28"/>
      <c r="G11" s="28"/>
      <c r="H11" s="25"/>
      <c r="I11" s="262">
        <f t="shared" si="0"/>
        <v>0</v>
      </c>
      <c r="J11" s="595"/>
    </row>
    <row r="12" spans="1:10" ht="20.100000000000001" customHeight="1" thickBot="1" x14ac:dyDescent="0.25">
      <c r="A12" s="259" t="s">
        <v>18</v>
      </c>
      <c r="B12" s="260"/>
      <c r="C12" s="468"/>
      <c r="D12" s="71">
        <f>+D13</f>
        <v>0</v>
      </c>
      <c r="E12" s="72">
        <f>+E13</f>
        <v>0</v>
      </c>
      <c r="F12" s="73">
        <f>+F13</f>
        <v>0</v>
      </c>
      <c r="G12" s="73">
        <f>+G13</f>
        <v>0</v>
      </c>
      <c r="H12" s="74">
        <f>+H13</f>
        <v>0</v>
      </c>
      <c r="I12" s="71">
        <f t="shared" si="0"/>
        <v>0</v>
      </c>
      <c r="J12" s="595"/>
    </row>
    <row r="13" spans="1:10" ht="20.100000000000001" customHeight="1" thickBot="1" x14ac:dyDescent="0.25">
      <c r="A13" s="261" t="s">
        <v>19</v>
      </c>
      <c r="B13" s="75"/>
      <c r="C13" s="467"/>
      <c r="D13" s="76"/>
      <c r="E13" s="77"/>
      <c r="F13" s="28"/>
      <c r="G13" s="28"/>
      <c r="H13" s="25"/>
      <c r="I13" s="262">
        <f t="shared" si="0"/>
        <v>0</v>
      </c>
      <c r="J13" s="595"/>
    </row>
    <row r="14" spans="1:10" ht="20.100000000000001" customHeight="1" thickBot="1" x14ac:dyDescent="0.25">
      <c r="A14" s="259" t="s">
        <v>20</v>
      </c>
      <c r="B14" s="260"/>
      <c r="C14" s="468"/>
      <c r="D14" s="71">
        <f>+D15</f>
        <v>0</v>
      </c>
      <c r="E14" s="72">
        <f>+E15</f>
        <v>0</v>
      </c>
      <c r="F14" s="73">
        <f>+F15</f>
        <v>0</v>
      </c>
      <c r="G14" s="73">
        <f>+G15</f>
        <v>0</v>
      </c>
      <c r="H14" s="74">
        <f>+H15</f>
        <v>0</v>
      </c>
      <c r="I14" s="71">
        <f t="shared" si="0"/>
        <v>0</v>
      </c>
      <c r="J14" s="595"/>
    </row>
    <row r="15" spans="1:10" ht="20.100000000000001" customHeight="1" thickBot="1" x14ac:dyDescent="0.25">
      <c r="A15" s="263" t="s">
        <v>21</v>
      </c>
      <c r="B15" s="78"/>
      <c r="C15" s="469"/>
      <c r="D15" s="79"/>
      <c r="E15" s="80"/>
      <c r="F15" s="29"/>
      <c r="G15" s="29"/>
      <c r="H15" s="27"/>
      <c r="I15" s="264">
        <f t="shared" si="0"/>
        <v>0</v>
      </c>
      <c r="J15" s="595"/>
    </row>
    <row r="16" spans="1:10" ht="20.100000000000001" customHeight="1" thickBot="1" x14ac:dyDescent="0.25">
      <c r="A16" s="259" t="s">
        <v>22</v>
      </c>
      <c r="B16" s="265"/>
      <c r="C16" s="468"/>
      <c r="D16" s="71">
        <f>+D17</f>
        <v>0</v>
      </c>
      <c r="E16" s="72">
        <f>+E17</f>
        <v>0</v>
      </c>
      <c r="F16" s="73">
        <f>+F17</f>
        <v>0</v>
      </c>
      <c r="G16" s="73">
        <f>+G17</f>
        <v>0</v>
      </c>
      <c r="H16" s="74">
        <f>+H17</f>
        <v>0</v>
      </c>
      <c r="I16" s="71">
        <f t="shared" si="0"/>
        <v>0</v>
      </c>
      <c r="J16" s="595"/>
    </row>
    <row r="17" spans="1:10" ht="20.100000000000001" customHeight="1" thickBot="1" x14ac:dyDescent="0.25">
      <c r="A17" s="266" t="s">
        <v>23</v>
      </c>
      <c r="B17" s="81"/>
      <c r="C17" s="470"/>
      <c r="D17" s="82"/>
      <c r="E17" s="83"/>
      <c r="F17" s="84"/>
      <c r="G17" s="84"/>
      <c r="H17" s="26"/>
      <c r="I17" s="267">
        <v>0</v>
      </c>
      <c r="J17" s="595"/>
    </row>
    <row r="18" spans="1:10" ht="20.100000000000001" customHeight="1" thickBot="1" x14ac:dyDescent="0.25">
      <c r="A18" s="597" t="s">
        <v>134</v>
      </c>
      <c r="B18" s="598"/>
      <c r="C18" s="130"/>
      <c r="D18" s="71">
        <f t="shared" ref="D18:I18" si="1">+D6+D9+D12+D14+D16</f>
        <v>14135</v>
      </c>
      <c r="E18" s="72">
        <f t="shared" si="1"/>
        <v>1121</v>
      </c>
      <c r="F18" s="73">
        <f t="shared" si="1"/>
        <v>555</v>
      </c>
      <c r="G18" s="73">
        <f t="shared" si="1"/>
        <v>231</v>
      </c>
      <c r="H18" s="74">
        <f t="shared" si="1"/>
        <v>0</v>
      </c>
      <c r="I18" s="71">
        <f t="shared" si="1"/>
        <v>16042</v>
      </c>
      <c r="J18" s="595"/>
    </row>
  </sheetData>
  <mergeCells count="9">
    <mergeCell ref="J7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98529-326D-4092-88EB-B00D96782872}">
  <sheetPr codeName="Munka25">
    <tabColor rgb="FF92D050"/>
  </sheetPr>
  <dimension ref="A1:O81"/>
  <sheetViews>
    <sheetView zoomScaleNormal="100" workbookViewId="0">
      <selection sqref="A1:O1"/>
    </sheetView>
  </sheetViews>
  <sheetFormatPr defaultRowHeight="15.75" x14ac:dyDescent="0.25"/>
  <cols>
    <col min="1" max="1" width="4.83203125" style="106" customWidth="1"/>
    <col min="2" max="2" width="31.1640625" style="124" customWidth="1"/>
    <col min="3" max="4" width="9" style="124" customWidth="1"/>
    <col min="5" max="5" width="9.5" style="124" customWidth="1"/>
    <col min="6" max="6" width="8.83203125" style="124" customWidth="1"/>
    <col min="7" max="7" width="8.6640625" style="124" customWidth="1"/>
    <col min="8" max="8" width="8.83203125" style="124" customWidth="1"/>
    <col min="9" max="9" width="8.1640625" style="124" customWidth="1"/>
    <col min="10" max="14" width="9.5" style="124" customWidth="1"/>
    <col min="15" max="15" width="12.6640625" style="106" customWidth="1"/>
    <col min="16" max="16384" width="9.33203125" style="124"/>
  </cols>
  <sheetData>
    <row r="1" spans="1:15" ht="31.5" customHeight="1" x14ac:dyDescent="0.25">
      <c r="A1" s="609" t="str">
        <f>+CONCATENATE("Előirányzat-felhasználási terv",CHAR(10),LEFT(ÖSSZEFÜGGÉSEK!A5,4),". évre")</f>
        <v>Előirányzat-felhasználási terv
2016. évre</v>
      </c>
      <c r="B1" s="610"/>
      <c r="C1" s="610"/>
      <c r="D1" s="610"/>
      <c r="E1" s="610"/>
      <c r="F1" s="610"/>
      <c r="G1" s="610"/>
      <c r="H1" s="610"/>
      <c r="I1" s="610"/>
      <c r="J1" s="610"/>
      <c r="K1" s="610"/>
      <c r="L1" s="610"/>
      <c r="M1" s="610"/>
      <c r="N1" s="610"/>
      <c r="O1" s="610"/>
    </row>
    <row r="2" spans="1:15" ht="16.5" thickBot="1" x14ac:dyDescent="0.3">
      <c r="O2" s="4" t="s">
        <v>48</v>
      </c>
    </row>
    <row r="3" spans="1:15" s="106" customFormat="1" ht="26.1" customHeight="1" thickBot="1" x14ac:dyDescent="0.3">
      <c r="A3" s="103" t="s">
        <v>10</v>
      </c>
      <c r="B3" s="104" t="s">
        <v>56</v>
      </c>
      <c r="C3" s="104" t="s">
        <v>65</v>
      </c>
      <c r="D3" s="104" t="s">
        <v>66</v>
      </c>
      <c r="E3" s="104" t="s">
        <v>67</v>
      </c>
      <c r="F3" s="104" t="s">
        <v>68</v>
      </c>
      <c r="G3" s="104" t="s">
        <v>69</v>
      </c>
      <c r="H3" s="104" t="s">
        <v>70</v>
      </c>
      <c r="I3" s="104" t="s">
        <v>71</v>
      </c>
      <c r="J3" s="104" t="s">
        <v>72</v>
      </c>
      <c r="K3" s="104" t="s">
        <v>73</v>
      </c>
      <c r="L3" s="104" t="s">
        <v>74</v>
      </c>
      <c r="M3" s="104" t="s">
        <v>75</v>
      </c>
      <c r="N3" s="104" t="s">
        <v>76</v>
      </c>
      <c r="O3" s="105" t="s">
        <v>46</v>
      </c>
    </row>
    <row r="4" spans="1:15" s="108" customFormat="1" ht="15" customHeight="1" thickBot="1" x14ac:dyDescent="0.25">
      <c r="A4" s="107" t="s">
        <v>12</v>
      </c>
      <c r="B4" s="606" t="s">
        <v>50</v>
      </c>
      <c r="C4" s="607"/>
      <c r="D4" s="607"/>
      <c r="E4" s="607"/>
      <c r="F4" s="607"/>
      <c r="G4" s="607"/>
      <c r="H4" s="607"/>
      <c r="I4" s="607"/>
      <c r="J4" s="607"/>
      <c r="K4" s="607"/>
      <c r="L4" s="607"/>
      <c r="M4" s="607"/>
      <c r="N4" s="607"/>
      <c r="O4" s="608"/>
    </row>
    <row r="5" spans="1:15" s="108" customFormat="1" ht="22.5" x14ac:dyDescent="0.2">
      <c r="A5" s="109" t="s">
        <v>13</v>
      </c>
      <c r="B5" s="475" t="s">
        <v>343</v>
      </c>
      <c r="C5" s="110">
        <v>6377</v>
      </c>
      <c r="D5" s="110">
        <v>6377</v>
      </c>
      <c r="E5" s="110">
        <v>6377</v>
      </c>
      <c r="F5" s="110">
        <v>6377</v>
      </c>
      <c r="G5" s="110">
        <v>6377</v>
      </c>
      <c r="H5" s="110">
        <v>6377</v>
      </c>
      <c r="I5" s="110">
        <v>6377</v>
      </c>
      <c r="J5" s="110">
        <v>6377</v>
      </c>
      <c r="K5" s="110">
        <v>6377</v>
      </c>
      <c r="L5" s="110">
        <v>6377</v>
      </c>
      <c r="M5" s="110">
        <v>6377</v>
      </c>
      <c r="N5" s="110">
        <v>6386</v>
      </c>
      <c r="O5" s="111">
        <f t="shared" ref="O5:O25" si="0">SUM(C5:N5)</f>
        <v>76533</v>
      </c>
    </row>
    <row r="6" spans="1:15" s="115" customFormat="1" ht="22.5" x14ac:dyDescent="0.2">
      <c r="A6" s="112" t="s">
        <v>14</v>
      </c>
      <c r="B6" s="270" t="s">
        <v>389</v>
      </c>
      <c r="C6" s="113">
        <v>1370</v>
      </c>
      <c r="D6" s="113">
        <v>1370</v>
      </c>
      <c r="E6" s="113">
        <v>1370</v>
      </c>
      <c r="F6" s="113">
        <v>1370</v>
      </c>
      <c r="G6" s="113">
        <v>1370</v>
      </c>
      <c r="H6" s="113">
        <v>1370</v>
      </c>
      <c r="I6" s="113">
        <v>1370</v>
      </c>
      <c r="J6" s="113">
        <v>1370</v>
      </c>
      <c r="K6" s="113">
        <v>1370</v>
      </c>
      <c r="L6" s="113">
        <v>1370</v>
      </c>
      <c r="M6" s="113">
        <v>1370</v>
      </c>
      <c r="N6" s="113">
        <v>1374</v>
      </c>
      <c r="O6" s="114">
        <f t="shared" si="0"/>
        <v>16444</v>
      </c>
    </row>
    <row r="7" spans="1:15" s="115" customFormat="1" ht="22.5" x14ac:dyDescent="0.2">
      <c r="A7" s="112" t="s">
        <v>15</v>
      </c>
      <c r="B7" s="269" t="s">
        <v>390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7">
        <f t="shared" si="0"/>
        <v>0</v>
      </c>
    </row>
    <row r="8" spans="1:15" s="115" customFormat="1" ht="14.1" customHeight="1" x14ac:dyDescent="0.2">
      <c r="A8" s="112" t="s">
        <v>16</v>
      </c>
      <c r="B8" s="268" t="s">
        <v>154</v>
      </c>
      <c r="C8" s="113"/>
      <c r="D8" s="113">
        <v>13651</v>
      </c>
      <c r="E8" s="113">
        <v>24101</v>
      </c>
      <c r="F8" s="113">
        <v>13651</v>
      </c>
      <c r="G8" s="113"/>
      <c r="H8" s="113"/>
      <c r="I8" s="113"/>
      <c r="J8" s="113"/>
      <c r="K8" s="113">
        <v>27777</v>
      </c>
      <c r="L8" s="113">
        <v>15737</v>
      </c>
      <c r="M8" s="113">
        <v>15737</v>
      </c>
      <c r="N8" s="113">
        <v>14076</v>
      </c>
      <c r="O8" s="114">
        <f t="shared" si="0"/>
        <v>124730</v>
      </c>
    </row>
    <row r="9" spans="1:15" s="115" customFormat="1" ht="14.1" customHeight="1" x14ac:dyDescent="0.2">
      <c r="A9" s="112" t="s">
        <v>17</v>
      </c>
      <c r="B9" s="268" t="s">
        <v>391</v>
      </c>
      <c r="C9" s="113">
        <v>1934</v>
      </c>
      <c r="D9" s="113">
        <v>1934</v>
      </c>
      <c r="E9" s="113">
        <v>1934</v>
      </c>
      <c r="F9" s="113">
        <v>1934</v>
      </c>
      <c r="G9" s="113">
        <v>1934</v>
      </c>
      <c r="H9" s="113">
        <v>1934</v>
      </c>
      <c r="I9" s="113">
        <v>1934</v>
      </c>
      <c r="J9" s="113">
        <v>1934</v>
      </c>
      <c r="K9" s="113">
        <v>1934</v>
      </c>
      <c r="L9" s="113">
        <v>1934</v>
      </c>
      <c r="M9" s="113">
        <v>1934</v>
      </c>
      <c r="N9" s="113">
        <v>1943</v>
      </c>
      <c r="O9" s="114">
        <f t="shared" si="0"/>
        <v>23217</v>
      </c>
    </row>
    <row r="10" spans="1:15" s="115" customFormat="1" ht="14.1" customHeight="1" x14ac:dyDescent="0.2">
      <c r="A10" s="112" t="s">
        <v>18</v>
      </c>
      <c r="B10" s="268" t="s">
        <v>4</v>
      </c>
      <c r="C10" s="113"/>
      <c r="D10" s="113"/>
      <c r="E10" s="113"/>
      <c r="F10" s="113"/>
      <c r="G10" s="113"/>
      <c r="H10" s="113">
        <v>5000</v>
      </c>
      <c r="I10" s="113">
        <v>5000</v>
      </c>
      <c r="J10" s="113">
        <v>5000</v>
      </c>
      <c r="K10" s="113"/>
      <c r="L10" s="113"/>
      <c r="M10" s="113"/>
      <c r="N10" s="113"/>
      <c r="O10" s="114">
        <f t="shared" si="0"/>
        <v>15000</v>
      </c>
    </row>
    <row r="11" spans="1:15" s="115" customFormat="1" ht="14.1" customHeight="1" x14ac:dyDescent="0.2">
      <c r="A11" s="112" t="s">
        <v>19</v>
      </c>
      <c r="B11" s="268" t="s">
        <v>345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4">
        <f t="shared" si="0"/>
        <v>0</v>
      </c>
    </row>
    <row r="12" spans="1:15" s="115" customFormat="1" ht="22.5" x14ac:dyDescent="0.2">
      <c r="A12" s="112" t="s">
        <v>20</v>
      </c>
      <c r="B12" s="270" t="s">
        <v>377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>
        <f t="shared" si="0"/>
        <v>0</v>
      </c>
    </row>
    <row r="13" spans="1:15" s="115" customFormat="1" ht="14.1" customHeight="1" thickBot="1" x14ac:dyDescent="0.25">
      <c r="A13" s="112" t="s">
        <v>21</v>
      </c>
      <c r="B13" s="268" t="s">
        <v>5</v>
      </c>
      <c r="C13" s="113">
        <v>13651</v>
      </c>
      <c r="D13" s="113"/>
      <c r="E13" s="113"/>
      <c r="F13" s="113"/>
      <c r="G13" s="113">
        <v>13651</v>
      </c>
      <c r="H13" s="113">
        <v>8651</v>
      </c>
      <c r="I13" s="113">
        <v>7441</v>
      </c>
      <c r="J13" s="113">
        <v>7441</v>
      </c>
      <c r="K13" s="113"/>
      <c r="L13" s="113"/>
      <c r="M13" s="113"/>
      <c r="N13" s="113">
        <v>8764</v>
      </c>
      <c r="O13" s="114">
        <f t="shared" si="0"/>
        <v>59599</v>
      </c>
    </row>
    <row r="14" spans="1:15" s="108" customFormat="1" ht="15.95" customHeight="1" thickBot="1" x14ac:dyDescent="0.25">
      <c r="A14" s="107" t="s">
        <v>22</v>
      </c>
      <c r="B14" s="40" t="s">
        <v>101</v>
      </c>
      <c r="C14" s="118">
        <f t="shared" ref="C14:N14" si="1">SUM(C5:C13)</f>
        <v>23332</v>
      </c>
      <c r="D14" s="118">
        <f t="shared" si="1"/>
        <v>23332</v>
      </c>
      <c r="E14" s="118">
        <f t="shared" si="1"/>
        <v>33782</v>
      </c>
      <c r="F14" s="118">
        <f t="shared" si="1"/>
        <v>23332</v>
      </c>
      <c r="G14" s="118">
        <f t="shared" si="1"/>
        <v>23332</v>
      </c>
      <c r="H14" s="118">
        <f t="shared" si="1"/>
        <v>23332</v>
      </c>
      <c r="I14" s="118">
        <f t="shared" si="1"/>
        <v>22122</v>
      </c>
      <c r="J14" s="118">
        <f t="shared" si="1"/>
        <v>22122</v>
      </c>
      <c r="K14" s="118">
        <f t="shared" si="1"/>
        <v>37458</v>
      </c>
      <c r="L14" s="118">
        <f t="shared" si="1"/>
        <v>25418</v>
      </c>
      <c r="M14" s="118">
        <f t="shared" si="1"/>
        <v>25418</v>
      </c>
      <c r="N14" s="118">
        <f t="shared" si="1"/>
        <v>32543</v>
      </c>
      <c r="O14" s="119">
        <f>SUM(C14:N14)</f>
        <v>315523</v>
      </c>
    </row>
    <row r="15" spans="1:15" s="108" customFormat="1" ht="15" customHeight="1" thickBot="1" x14ac:dyDescent="0.25">
      <c r="A15" s="107" t="s">
        <v>23</v>
      </c>
      <c r="B15" s="606" t="s">
        <v>51</v>
      </c>
      <c r="C15" s="607"/>
      <c r="D15" s="607"/>
      <c r="E15" s="607"/>
      <c r="F15" s="607"/>
      <c r="G15" s="607"/>
      <c r="H15" s="607"/>
      <c r="I15" s="607"/>
      <c r="J15" s="607"/>
      <c r="K15" s="607"/>
      <c r="L15" s="607"/>
      <c r="M15" s="607"/>
      <c r="N15" s="607"/>
      <c r="O15" s="608"/>
    </row>
    <row r="16" spans="1:15" s="115" customFormat="1" ht="14.1" customHeight="1" x14ac:dyDescent="0.2">
      <c r="A16" s="120" t="s">
        <v>24</v>
      </c>
      <c r="B16" s="271" t="s">
        <v>57</v>
      </c>
      <c r="C16" s="116">
        <v>8406</v>
      </c>
      <c r="D16" s="116">
        <v>8406</v>
      </c>
      <c r="E16" s="116">
        <v>8406</v>
      </c>
      <c r="F16" s="116">
        <v>8406</v>
      </c>
      <c r="G16" s="116">
        <v>8406</v>
      </c>
      <c r="H16" s="116">
        <v>8406</v>
      </c>
      <c r="I16" s="116">
        <v>8406</v>
      </c>
      <c r="J16" s="116">
        <v>8406</v>
      </c>
      <c r="K16" s="116">
        <v>8406</v>
      </c>
      <c r="L16" s="116">
        <v>8406</v>
      </c>
      <c r="M16" s="116">
        <v>8406</v>
      </c>
      <c r="N16" s="116">
        <v>8409</v>
      </c>
      <c r="O16" s="117">
        <f t="shared" si="0"/>
        <v>100875</v>
      </c>
    </row>
    <row r="17" spans="1:15" s="115" customFormat="1" ht="27" customHeight="1" x14ac:dyDescent="0.2">
      <c r="A17" s="112" t="s">
        <v>25</v>
      </c>
      <c r="B17" s="270" t="s">
        <v>163</v>
      </c>
      <c r="C17" s="113">
        <v>2064</v>
      </c>
      <c r="D17" s="113">
        <v>2064</v>
      </c>
      <c r="E17" s="113">
        <v>2064</v>
      </c>
      <c r="F17" s="113">
        <v>2064</v>
      </c>
      <c r="G17" s="113">
        <v>2064</v>
      </c>
      <c r="H17" s="113">
        <v>2064</v>
      </c>
      <c r="I17" s="113">
        <v>2064</v>
      </c>
      <c r="J17" s="113">
        <v>2064</v>
      </c>
      <c r="K17" s="113">
        <v>2064</v>
      </c>
      <c r="L17" s="113">
        <v>2064</v>
      </c>
      <c r="M17" s="113">
        <v>2064</v>
      </c>
      <c r="N17" s="113">
        <v>2071</v>
      </c>
      <c r="O17" s="114">
        <f t="shared" si="0"/>
        <v>24775</v>
      </c>
    </row>
    <row r="18" spans="1:15" s="115" customFormat="1" ht="14.1" customHeight="1" x14ac:dyDescent="0.2">
      <c r="A18" s="112" t="s">
        <v>26</v>
      </c>
      <c r="B18" s="268" t="s">
        <v>128</v>
      </c>
      <c r="C18" s="113">
        <v>8571</v>
      </c>
      <c r="D18" s="113">
        <v>8571</v>
      </c>
      <c r="E18" s="113">
        <v>8571</v>
      </c>
      <c r="F18" s="113">
        <v>8571</v>
      </c>
      <c r="G18" s="113">
        <v>8571</v>
      </c>
      <c r="H18" s="113">
        <v>8571</v>
      </c>
      <c r="I18" s="113">
        <v>8571</v>
      </c>
      <c r="J18" s="113">
        <v>8571</v>
      </c>
      <c r="K18" s="113">
        <v>8571</v>
      </c>
      <c r="L18" s="113">
        <v>8571</v>
      </c>
      <c r="M18" s="113">
        <v>8571</v>
      </c>
      <c r="N18" s="113">
        <v>13581</v>
      </c>
      <c r="O18" s="114">
        <f t="shared" si="0"/>
        <v>107862</v>
      </c>
    </row>
    <row r="19" spans="1:15" s="115" customFormat="1" ht="14.1" customHeight="1" x14ac:dyDescent="0.2">
      <c r="A19" s="112" t="s">
        <v>27</v>
      </c>
      <c r="B19" s="268" t="s">
        <v>164</v>
      </c>
      <c r="C19" s="113">
        <v>1510</v>
      </c>
      <c r="D19" s="113">
        <v>1510</v>
      </c>
      <c r="E19" s="113">
        <v>1510</v>
      </c>
      <c r="F19" s="113">
        <v>1510</v>
      </c>
      <c r="G19" s="113">
        <v>1510</v>
      </c>
      <c r="H19" s="113">
        <v>1510</v>
      </c>
      <c r="I19" s="113">
        <v>300</v>
      </c>
      <c r="J19" s="113">
        <v>300</v>
      </c>
      <c r="K19" s="113">
        <v>3596</v>
      </c>
      <c r="L19" s="113">
        <v>3596</v>
      </c>
      <c r="M19" s="113">
        <v>3596</v>
      </c>
      <c r="N19" s="113">
        <v>5701</v>
      </c>
      <c r="O19" s="114">
        <f t="shared" si="0"/>
        <v>26149</v>
      </c>
    </row>
    <row r="20" spans="1:15" s="115" customFormat="1" ht="14.1" customHeight="1" x14ac:dyDescent="0.2">
      <c r="A20" s="112" t="s">
        <v>28</v>
      </c>
      <c r="B20" s="268" t="s">
        <v>6</v>
      </c>
      <c r="C20" s="113">
        <v>2781</v>
      </c>
      <c r="D20" s="113">
        <v>2781</v>
      </c>
      <c r="E20" s="113">
        <v>2781</v>
      </c>
      <c r="F20" s="113">
        <v>2781</v>
      </c>
      <c r="G20" s="113">
        <v>2781</v>
      </c>
      <c r="H20" s="113">
        <v>2781</v>
      </c>
      <c r="I20" s="113">
        <v>2781</v>
      </c>
      <c r="J20" s="113">
        <v>2781</v>
      </c>
      <c r="K20" s="113">
        <v>4371</v>
      </c>
      <c r="L20" s="113">
        <v>2781</v>
      </c>
      <c r="M20" s="113">
        <v>2781</v>
      </c>
      <c r="N20" s="113">
        <v>2781</v>
      </c>
      <c r="O20" s="114">
        <f t="shared" si="0"/>
        <v>34962</v>
      </c>
    </row>
    <row r="21" spans="1:15" s="115" customFormat="1" ht="14.1" customHeight="1" x14ac:dyDescent="0.2">
      <c r="A21" s="112" t="s">
        <v>29</v>
      </c>
      <c r="B21" s="268" t="s">
        <v>192</v>
      </c>
      <c r="C21" s="113"/>
      <c r="D21" s="113"/>
      <c r="E21" s="113">
        <v>4777</v>
      </c>
      <c r="F21" s="113"/>
      <c r="G21" s="113"/>
      <c r="H21" s="113"/>
      <c r="I21" s="113"/>
      <c r="J21" s="113"/>
      <c r="K21" s="113">
        <v>4777</v>
      </c>
      <c r="L21" s="113"/>
      <c r="M21" s="113"/>
      <c r="N21" s="113"/>
      <c r="O21" s="114">
        <f t="shared" si="0"/>
        <v>9554</v>
      </c>
    </row>
    <row r="22" spans="1:15" s="115" customFormat="1" x14ac:dyDescent="0.2">
      <c r="A22" s="112" t="s">
        <v>30</v>
      </c>
      <c r="B22" s="270" t="s">
        <v>167</v>
      </c>
      <c r="C22" s="113"/>
      <c r="D22" s="113"/>
      <c r="E22" s="113">
        <v>2723</v>
      </c>
      <c r="F22" s="113"/>
      <c r="G22" s="113"/>
      <c r="H22" s="113"/>
      <c r="I22" s="113"/>
      <c r="J22" s="113"/>
      <c r="K22" s="113">
        <v>2723</v>
      </c>
      <c r="L22" s="113"/>
      <c r="M22" s="113"/>
      <c r="N22" s="113"/>
      <c r="O22" s="114">
        <f t="shared" si="0"/>
        <v>5446</v>
      </c>
    </row>
    <row r="23" spans="1:15" s="115" customFormat="1" ht="14.1" customHeight="1" x14ac:dyDescent="0.2">
      <c r="A23" s="112" t="s">
        <v>31</v>
      </c>
      <c r="B23" s="268" t="s">
        <v>195</v>
      </c>
      <c r="C23" s="113"/>
      <c r="D23" s="113"/>
      <c r="E23" s="113">
        <v>2950</v>
      </c>
      <c r="F23" s="113"/>
      <c r="G23" s="113"/>
      <c r="H23" s="113"/>
      <c r="I23" s="113"/>
      <c r="J23" s="113"/>
      <c r="K23" s="113">
        <v>2950</v>
      </c>
      <c r="L23" s="113"/>
      <c r="M23" s="113"/>
      <c r="N23" s="113"/>
      <c r="O23" s="114">
        <f t="shared" si="0"/>
        <v>5900</v>
      </c>
    </row>
    <row r="24" spans="1:15" s="115" customFormat="1" ht="14.1" customHeight="1" thickBot="1" x14ac:dyDescent="0.25">
      <c r="A24" s="112" t="s">
        <v>32</v>
      </c>
      <c r="B24" s="268" t="s">
        <v>7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4">
        <f t="shared" si="0"/>
        <v>0</v>
      </c>
    </row>
    <row r="25" spans="1:15" s="108" customFormat="1" ht="15.95" customHeight="1" thickBot="1" x14ac:dyDescent="0.25">
      <c r="A25" s="121" t="s">
        <v>33</v>
      </c>
      <c r="B25" s="40" t="s">
        <v>102</v>
      </c>
      <c r="C25" s="118">
        <f t="shared" ref="C25:N25" si="2">SUM(C16:C24)</f>
        <v>23332</v>
      </c>
      <c r="D25" s="118">
        <f t="shared" si="2"/>
        <v>23332</v>
      </c>
      <c r="E25" s="118">
        <f t="shared" si="2"/>
        <v>33782</v>
      </c>
      <c r="F25" s="118">
        <f t="shared" si="2"/>
        <v>23332</v>
      </c>
      <c r="G25" s="118">
        <f t="shared" si="2"/>
        <v>23332</v>
      </c>
      <c r="H25" s="118">
        <f t="shared" si="2"/>
        <v>23332</v>
      </c>
      <c r="I25" s="118">
        <f t="shared" si="2"/>
        <v>22122</v>
      </c>
      <c r="J25" s="118">
        <f t="shared" si="2"/>
        <v>22122</v>
      </c>
      <c r="K25" s="118">
        <f t="shared" si="2"/>
        <v>37458</v>
      </c>
      <c r="L25" s="118">
        <f t="shared" si="2"/>
        <v>25418</v>
      </c>
      <c r="M25" s="118">
        <f t="shared" si="2"/>
        <v>25418</v>
      </c>
      <c r="N25" s="118">
        <f t="shared" si="2"/>
        <v>32543</v>
      </c>
      <c r="O25" s="119">
        <f t="shared" si="0"/>
        <v>315523</v>
      </c>
    </row>
    <row r="26" spans="1:15" ht="16.5" thickBot="1" x14ac:dyDescent="0.3">
      <c r="A26" s="121" t="s">
        <v>34</v>
      </c>
      <c r="B26" s="272" t="s">
        <v>103</v>
      </c>
      <c r="C26" s="122">
        <f t="shared" ref="C26:O26" si="3">C14-C25</f>
        <v>0</v>
      </c>
      <c r="D26" s="122">
        <f t="shared" si="3"/>
        <v>0</v>
      </c>
      <c r="E26" s="122">
        <f t="shared" si="3"/>
        <v>0</v>
      </c>
      <c r="F26" s="122">
        <f t="shared" si="3"/>
        <v>0</v>
      </c>
      <c r="G26" s="122">
        <f t="shared" si="3"/>
        <v>0</v>
      </c>
      <c r="H26" s="122">
        <f t="shared" si="3"/>
        <v>0</v>
      </c>
      <c r="I26" s="122">
        <f t="shared" si="3"/>
        <v>0</v>
      </c>
      <c r="J26" s="122">
        <f t="shared" si="3"/>
        <v>0</v>
      </c>
      <c r="K26" s="122">
        <f t="shared" si="3"/>
        <v>0</v>
      </c>
      <c r="L26" s="122">
        <f t="shared" si="3"/>
        <v>0</v>
      </c>
      <c r="M26" s="122">
        <f t="shared" si="3"/>
        <v>0</v>
      </c>
      <c r="N26" s="122">
        <f t="shared" si="3"/>
        <v>0</v>
      </c>
      <c r="O26" s="123">
        <f t="shared" si="3"/>
        <v>0</v>
      </c>
    </row>
    <row r="27" spans="1:15" x14ac:dyDescent="0.25">
      <c r="A27" s="125"/>
    </row>
    <row r="28" spans="1:15" x14ac:dyDescent="0.25">
      <c r="B28" s="126"/>
      <c r="C28" s="127"/>
      <c r="D28" s="127"/>
      <c r="O28" s="124"/>
    </row>
    <row r="29" spans="1:15" x14ac:dyDescent="0.25">
      <c r="O29" s="124"/>
    </row>
    <row r="30" spans="1:15" x14ac:dyDescent="0.25">
      <c r="O30" s="124"/>
    </row>
    <row r="31" spans="1:15" x14ac:dyDescent="0.25">
      <c r="O31" s="124"/>
    </row>
    <row r="32" spans="1:15" x14ac:dyDescent="0.25">
      <c r="O32" s="124"/>
    </row>
    <row r="33" spans="15:15" x14ac:dyDescent="0.25">
      <c r="O33" s="124"/>
    </row>
    <row r="34" spans="15:15" x14ac:dyDescent="0.25">
      <c r="O34" s="124"/>
    </row>
    <row r="35" spans="15:15" x14ac:dyDescent="0.25">
      <c r="O35" s="124"/>
    </row>
    <row r="36" spans="15:15" x14ac:dyDescent="0.25">
      <c r="O36" s="124"/>
    </row>
    <row r="37" spans="15:15" x14ac:dyDescent="0.25">
      <c r="O37" s="124"/>
    </row>
    <row r="38" spans="15:15" x14ac:dyDescent="0.25">
      <c r="O38" s="124"/>
    </row>
    <row r="39" spans="15:15" x14ac:dyDescent="0.25">
      <c r="O39" s="124"/>
    </row>
    <row r="40" spans="15:15" x14ac:dyDescent="0.25">
      <c r="O40" s="124"/>
    </row>
    <row r="41" spans="15:15" x14ac:dyDescent="0.25">
      <c r="O41" s="124"/>
    </row>
    <row r="42" spans="15:15" x14ac:dyDescent="0.25">
      <c r="O42" s="124"/>
    </row>
    <row r="43" spans="15:15" x14ac:dyDescent="0.25">
      <c r="O43" s="124"/>
    </row>
    <row r="44" spans="15:15" x14ac:dyDescent="0.25">
      <c r="O44" s="124"/>
    </row>
    <row r="45" spans="15:15" x14ac:dyDescent="0.25">
      <c r="O45" s="124"/>
    </row>
    <row r="46" spans="15:15" x14ac:dyDescent="0.25">
      <c r="O46" s="124"/>
    </row>
    <row r="47" spans="15:15" x14ac:dyDescent="0.25">
      <c r="O47" s="124"/>
    </row>
    <row r="48" spans="15:15" x14ac:dyDescent="0.25">
      <c r="O48" s="124"/>
    </row>
    <row r="49" spans="15:15" x14ac:dyDescent="0.25">
      <c r="O49" s="124"/>
    </row>
    <row r="50" spans="15:15" x14ac:dyDescent="0.25">
      <c r="O50" s="124"/>
    </row>
    <row r="51" spans="15:15" x14ac:dyDescent="0.25">
      <c r="O51" s="124"/>
    </row>
    <row r="52" spans="15:15" x14ac:dyDescent="0.25">
      <c r="O52" s="124"/>
    </row>
    <row r="53" spans="15:15" x14ac:dyDescent="0.25">
      <c r="O53" s="124"/>
    </row>
    <row r="54" spans="15:15" x14ac:dyDescent="0.25">
      <c r="O54" s="124"/>
    </row>
    <row r="55" spans="15:15" x14ac:dyDescent="0.25">
      <c r="O55" s="124"/>
    </row>
    <row r="56" spans="15:15" x14ac:dyDescent="0.25">
      <c r="O56" s="124"/>
    </row>
    <row r="57" spans="15:15" x14ac:dyDescent="0.25">
      <c r="O57" s="124"/>
    </row>
    <row r="58" spans="15:15" x14ac:dyDescent="0.25">
      <c r="O58" s="124"/>
    </row>
    <row r="59" spans="15:15" x14ac:dyDescent="0.25">
      <c r="O59" s="124"/>
    </row>
    <row r="60" spans="15:15" x14ac:dyDescent="0.25">
      <c r="O60" s="124"/>
    </row>
    <row r="61" spans="15:15" x14ac:dyDescent="0.25">
      <c r="O61" s="124"/>
    </row>
    <row r="62" spans="15:15" x14ac:dyDescent="0.25">
      <c r="O62" s="124"/>
    </row>
    <row r="63" spans="15:15" x14ac:dyDescent="0.25">
      <c r="O63" s="124"/>
    </row>
    <row r="64" spans="15:15" x14ac:dyDescent="0.25">
      <c r="O64" s="124"/>
    </row>
    <row r="65" spans="15:15" x14ac:dyDescent="0.25">
      <c r="O65" s="124"/>
    </row>
    <row r="66" spans="15:15" x14ac:dyDescent="0.25">
      <c r="O66" s="124"/>
    </row>
    <row r="67" spans="15:15" x14ac:dyDescent="0.25">
      <c r="O67" s="124"/>
    </row>
    <row r="68" spans="15:15" x14ac:dyDescent="0.25">
      <c r="O68" s="124"/>
    </row>
    <row r="69" spans="15:15" x14ac:dyDescent="0.25">
      <c r="O69" s="124"/>
    </row>
    <row r="70" spans="15:15" x14ac:dyDescent="0.25">
      <c r="O70" s="124"/>
    </row>
    <row r="71" spans="15:15" x14ac:dyDescent="0.25">
      <c r="O71" s="124"/>
    </row>
    <row r="72" spans="15:15" x14ac:dyDescent="0.25">
      <c r="O72" s="124"/>
    </row>
    <row r="73" spans="15:15" x14ac:dyDescent="0.25">
      <c r="O73" s="124"/>
    </row>
    <row r="74" spans="15:15" x14ac:dyDescent="0.25">
      <c r="O74" s="124"/>
    </row>
    <row r="75" spans="15:15" x14ac:dyDescent="0.25">
      <c r="O75" s="124"/>
    </row>
    <row r="76" spans="15:15" x14ac:dyDescent="0.25">
      <c r="O76" s="124"/>
    </row>
    <row r="77" spans="15:15" x14ac:dyDescent="0.25">
      <c r="O77" s="124"/>
    </row>
    <row r="78" spans="15:15" x14ac:dyDescent="0.25">
      <c r="O78" s="124"/>
    </row>
    <row r="79" spans="15:15" x14ac:dyDescent="0.25">
      <c r="O79" s="124"/>
    </row>
    <row r="80" spans="15:15" x14ac:dyDescent="0.25">
      <c r="O80" s="124"/>
    </row>
    <row r="81" spans="15:15" x14ac:dyDescent="0.25">
      <c r="O81" s="124"/>
    </row>
  </sheetData>
  <sheetProtection sheet="1"/>
  <mergeCells count="3">
    <mergeCell ref="B4:O4"/>
    <mergeCell ref="B15:O15"/>
    <mergeCell ref="A1:O1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>
    <oddHeader>&amp;R&amp;"Times New Roman CE,Félkövér dőlt"&amp;11 3. tájékoztató tábla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DA00D-118E-4ED3-A3B9-FEE431B16407}">
  <sheetPr>
    <tabColor rgb="FF92D050"/>
  </sheetPr>
  <dimension ref="A1:D39"/>
  <sheetViews>
    <sheetView zoomScaleNormal="100" workbookViewId="0">
      <selection sqref="A1:D1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45" customHeight="1" x14ac:dyDescent="0.25">
      <c r="A1" s="614" t="str">
        <f>+CONCATENATE("K I M U T A T Á S",CHAR(10),"a ",LEFT(ÖSSZEFÜGGÉSEK!A5,4),". évben céljelleggel juttatott támogatásokról")</f>
        <v>K I M U T A T Á S
a 2016. évben céljelleggel juttatott támogatásokról</v>
      </c>
      <c r="B1" s="614"/>
      <c r="C1" s="614"/>
      <c r="D1" s="614"/>
    </row>
    <row r="2" spans="1:4" ht="17.25" customHeight="1" x14ac:dyDescent="0.25">
      <c r="A2" s="362"/>
      <c r="B2" s="362"/>
      <c r="C2" s="362"/>
      <c r="D2" s="362"/>
    </row>
    <row r="3" spans="1:4" ht="13.5" thickBot="1" x14ac:dyDescent="0.25">
      <c r="A3" s="198"/>
      <c r="B3" s="198"/>
      <c r="C3" s="611" t="s">
        <v>48</v>
      </c>
      <c r="D3" s="611"/>
    </row>
    <row r="4" spans="1:4" ht="42.75" customHeight="1" thickBot="1" x14ac:dyDescent="0.25">
      <c r="A4" s="363" t="s">
        <v>64</v>
      </c>
      <c r="B4" s="364" t="s">
        <v>112</v>
      </c>
      <c r="C4" s="364" t="s">
        <v>113</v>
      </c>
      <c r="D4" s="365" t="s">
        <v>8</v>
      </c>
    </row>
    <row r="5" spans="1:4" ht="15.95" customHeight="1" x14ac:dyDescent="0.2">
      <c r="A5" s="199" t="s">
        <v>12</v>
      </c>
      <c r="B5" s="32" t="s">
        <v>596</v>
      </c>
      <c r="C5" s="32" t="s">
        <v>600</v>
      </c>
      <c r="D5" s="33">
        <v>3850</v>
      </c>
    </row>
    <row r="6" spans="1:4" ht="15.95" customHeight="1" x14ac:dyDescent="0.2">
      <c r="A6" s="200" t="s">
        <v>13</v>
      </c>
      <c r="B6" s="34" t="s">
        <v>597</v>
      </c>
      <c r="C6" s="34" t="s">
        <v>600</v>
      </c>
      <c r="D6" s="35">
        <v>1630</v>
      </c>
    </row>
    <row r="7" spans="1:4" ht="15.95" customHeight="1" x14ac:dyDescent="0.2">
      <c r="A7" s="200" t="s">
        <v>14</v>
      </c>
      <c r="B7" s="34" t="s">
        <v>598</v>
      </c>
      <c r="C7" s="34" t="s">
        <v>600</v>
      </c>
      <c r="D7" s="35">
        <v>2000</v>
      </c>
    </row>
    <row r="8" spans="1:4" ht="15.95" customHeight="1" x14ac:dyDescent="0.2">
      <c r="A8" s="200" t="s">
        <v>15</v>
      </c>
      <c r="B8" s="34" t="s">
        <v>599</v>
      </c>
      <c r="C8" s="34" t="s">
        <v>600</v>
      </c>
      <c r="D8" s="35">
        <v>24500</v>
      </c>
    </row>
    <row r="9" spans="1:4" ht="15.95" customHeight="1" x14ac:dyDescent="0.2">
      <c r="A9" s="200" t="s">
        <v>16</v>
      </c>
      <c r="B9" s="34" t="s">
        <v>599</v>
      </c>
      <c r="C9" s="34" t="s">
        <v>601</v>
      </c>
      <c r="D9" s="35">
        <v>5900</v>
      </c>
    </row>
    <row r="10" spans="1:4" ht="15.95" customHeight="1" x14ac:dyDescent="0.2">
      <c r="A10" s="200" t="s">
        <v>17</v>
      </c>
      <c r="B10" s="34" t="s">
        <v>539</v>
      </c>
      <c r="C10" s="34" t="s">
        <v>602</v>
      </c>
      <c r="D10" s="35">
        <v>47277</v>
      </c>
    </row>
    <row r="11" spans="1:4" ht="15.95" customHeight="1" x14ac:dyDescent="0.2">
      <c r="A11" s="200" t="s">
        <v>18</v>
      </c>
      <c r="B11" s="34" t="s">
        <v>540</v>
      </c>
      <c r="C11" s="34" t="s">
        <v>602</v>
      </c>
      <c r="D11" s="35">
        <v>71782</v>
      </c>
    </row>
    <row r="12" spans="1:4" ht="15.95" customHeight="1" x14ac:dyDescent="0.2">
      <c r="A12" s="200" t="s">
        <v>19</v>
      </c>
      <c r="B12" s="34"/>
      <c r="C12" s="34"/>
      <c r="D12" s="35"/>
    </row>
    <row r="13" spans="1:4" ht="15.95" customHeight="1" x14ac:dyDescent="0.2">
      <c r="A13" s="200" t="s">
        <v>20</v>
      </c>
      <c r="B13" s="34"/>
      <c r="C13" s="34"/>
      <c r="D13" s="35"/>
    </row>
    <row r="14" spans="1:4" ht="15.95" customHeight="1" x14ac:dyDescent="0.2">
      <c r="A14" s="200" t="s">
        <v>21</v>
      </c>
      <c r="B14" s="34"/>
      <c r="C14" s="34"/>
      <c r="D14" s="35"/>
    </row>
    <row r="15" spans="1:4" ht="15.95" customHeight="1" x14ac:dyDescent="0.2">
      <c r="A15" s="200" t="s">
        <v>22</v>
      </c>
      <c r="B15" s="34"/>
      <c r="C15" s="34"/>
      <c r="D15" s="35"/>
    </row>
    <row r="16" spans="1:4" ht="15.95" customHeight="1" x14ac:dyDescent="0.2">
      <c r="A16" s="200" t="s">
        <v>23</v>
      </c>
      <c r="B16" s="34"/>
      <c r="C16" s="34"/>
      <c r="D16" s="35"/>
    </row>
    <row r="17" spans="1:4" ht="15.95" customHeight="1" x14ac:dyDescent="0.2">
      <c r="A17" s="200" t="s">
        <v>24</v>
      </c>
      <c r="B17" s="34"/>
      <c r="C17" s="34"/>
      <c r="D17" s="35"/>
    </row>
    <row r="18" spans="1:4" ht="15.95" customHeight="1" x14ac:dyDescent="0.2">
      <c r="A18" s="200" t="s">
        <v>25</v>
      </c>
      <c r="B18" s="34"/>
      <c r="C18" s="34"/>
      <c r="D18" s="35"/>
    </row>
    <row r="19" spans="1:4" ht="15.95" customHeight="1" x14ac:dyDescent="0.2">
      <c r="A19" s="200" t="s">
        <v>26</v>
      </c>
      <c r="B19" s="34"/>
      <c r="C19" s="34"/>
      <c r="D19" s="35"/>
    </row>
    <row r="20" spans="1:4" ht="15.95" customHeight="1" x14ac:dyDescent="0.2">
      <c r="A20" s="200" t="s">
        <v>27</v>
      </c>
      <c r="B20" s="34"/>
      <c r="C20" s="34"/>
      <c r="D20" s="35"/>
    </row>
    <row r="21" spans="1:4" ht="15.95" customHeight="1" x14ac:dyDescent="0.2">
      <c r="A21" s="200" t="s">
        <v>28</v>
      </c>
      <c r="B21" s="34"/>
      <c r="C21" s="34"/>
      <c r="D21" s="35"/>
    </row>
    <row r="22" spans="1:4" ht="15.95" customHeight="1" x14ac:dyDescent="0.2">
      <c r="A22" s="200" t="s">
        <v>29</v>
      </c>
      <c r="B22" s="34"/>
      <c r="C22" s="34"/>
      <c r="D22" s="35"/>
    </row>
    <row r="23" spans="1:4" ht="15.95" customHeight="1" x14ac:dyDescent="0.2">
      <c r="A23" s="200" t="s">
        <v>30</v>
      </c>
      <c r="B23" s="34"/>
      <c r="C23" s="34"/>
      <c r="D23" s="35"/>
    </row>
    <row r="24" spans="1:4" ht="15.95" customHeight="1" x14ac:dyDescent="0.2">
      <c r="A24" s="200" t="s">
        <v>31</v>
      </c>
      <c r="B24" s="34"/>
      <c r="C24" s="34"/>
      <c r="D24" s="35"/>
    </row>
    <row r="25" spans="1:4" ht="15.95" customHeight="1" x14ac:dyDescent="0.2">
      <c r="A25" s="200" t="s">
        <v>32</v>
      </c>
      <c r="B25" s="34"/>
      <c r="C25" s="34"/>
      <c r="D25" s="35"/>
    </row>
    <row r="26" spans="1:4" ht="15.95" customHeight="1" x14ac:dyDescent="0.2">
      <c r="A26" s="200" t="s">
        <v>33</v>
      </c>
      <c r="B26" s="34"/>
      <c r="C26" s="34"/>
      <c r="D26" s="35"/>
    </row>
    <row r="27" spans="1:4" ht="15.95" customHeight="1" x14ac:dyDescent="0.2">
      <c r="A27" s="200" t="s">
        <v>34</v>
      </c>
      <c r="B27" s="34"/>
      <c r="C27" s="34"/>
      <c r="D27" s="35"/>
    </row>
    <row r="28" spans="1:4" ht="15.95" customHeight="1" x14ac:dyDescent="0.2">
      <c r="A28" s="200" t="s">
        <v>35</v>
      </c>
      <c r="B28" s="34"/>
      <c r="C28" s="34"/>
      <c r="D28" s="35"/>
    </row>
    <row r="29" spans="1:4" ht="15.95" customHeight="1" x14ac:dyDescent="0.2">
      <c r="A29" s="200" t="s">
        <v>36</v>
      </c>
      <c r="B29" s="34"/>
      <c r="C29" s="34"/>
      <c r="D29" s="35"/>
    </row>
    <row r="30" spans="1:4" ht="15.95" customHeight="1" x14ac:dyDescent="0.2">
      <c r="A30" s="200" t="s">
        <v>37</v>
      </c>
      <c r="B30" s="34"/>
      <c r="C30" s="34"/>
      <c r="D30" s="35"/>
    </row>
    <row r="31" spans="1:4" ht="15.95" customHeight="1" x14ac:dyDescent="0.2">
      <c r="A31" s="200" t="s">
        <v>38</v>
      </c>
      <c r="B31" s="34"/>
      <c r="C31" s="34"/>
      <c r="D31" s="35"/>
    </row>
    <row r="32" spans="1:4" ht="15.95" customHeight="1" x14ac:dyDescent="0.2">
      <c r="A32" s="200" t="s">
        <v>39</v>
      </c>
      <c r="B32" s="34"/>
      <c r="C32" s="34"/>
      <c r="D32" s="35"/>
    </row>
    <row r="33" spans="1:4" ht="15.95" customHeight="1" x14ac:dyDescent="0.2">
      <c r="A33" s="200" t="s">
        <v>40</v>
      </c>
      <c r="B33" s="34"/>
      <c r="C33" s="34"/>
      <c r="D33" s="35"/>
    </row>
    <row r="34" spans="1:4" ht="15.95" customHeight="1" x14ac:dyDescent="0.2">
      <c r="A34" s="200" t="s">
        <v>114</v>
      </c>
      <c r="B34" s="34"/>
      <c r="C34" s="34"/>
      <c r="D34" s="89"/>
    </row>
    <row r="35" spans="1:4" ht="15.95" customHeight="1" x14ac:dyDescent="0.2">
      <c r="A35" s="200" t="s">
        <v>115</v>
      </c>
      <c r="B35" s="34"/>
      <c r="C35" s="34"/>
      <c r="D35" s="89"/>
    </row>
    <row r="36" spans="1:4" ht="15.95" customHeight="1" x14ac:dyDescent="0.2">
      <c r="A36" s="200" t="s">
        <v>116</v>
      </c>
      <c r="B36" s="34"/>
      <c r="C36" s="34"/>
      <c r="D36" s="89"/>
    </row>
    <row r="37" spans="1:4" ht="15.95" customHeight="1" thickBot="1" x14ac:dyDescent="0.25">
      <c r="A37" s="201" t="s">
        <v>117</v>
      </c>
      <c r="B37" s="36"/>
      <c r="C37" s="36"/>
      <c r="D37" s="90"/>
    </row>
    <row r="38" spans="1:4" ht="15.95" customHeight="1" thickBot="1" x14ac:dyDescent="0.25">
      <c r="A38" s="612" t="s">
        <v>46</v>
      </c>
      <c r="B38" s="613"/>
      <c r="C38" s="202"/>
      <c r="D38" s="203">
        <f>SUM(D5:D37)</f>
        <v>156939</v>
      </c>
    </row>
    <row r="39" spans="1:4" x14ac:dyDescent="0.2">
      <c r="A39" t="s">
        <v>182</v>
      </c>
    </row>
  </sheetData>
  <sheetProtection sheet="1"/>
  <mergeCells count="3">
    <mergeCell ref="C3:D3"/>
    <mergeCell ref="A38:B38"/>
    <mergeCell ref="A1:D1"/>
  </mergeCells>
  <phoneticPr fontId="29" type="noConversion"/>
  <conditionalFormatting sqref="D38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>
    <oddHeader>&amp;R&amp;"Times New Roman CE,Félkövér dőlt"&amp;11 4. tájékoztató tábla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17338-B278-4329-9DBE-6943C297FA23}">
  <sheetPr>
    <tabColor rgb="FF92D050"/>
  </sheetPr>
  <dimension ref="A1:G48"/>
  <sheetViews>
    <sheetView zoomScale="120" zoomScaleNormal="120" zoomScaleSheetLayoutView="100" workbookViewId="0">
      <selection activeCell="B10" sqref="B10"/>
    </sheetView>
  </sheetViews>
  <sheetFormatPr defaultRowHeight="15.75" x14ac:dyDescent="0.25"/>
  <cols>
    <col min="1" max="1" width="9" style="367" customWidth="1"/>
    <col min="2" max="2" width="66.33203125" style="367" bestFit="1" customWidth="1"/>
    <col min="3" max="3" width="15.5" style="368" customWidth="1"/>
    <col min="4" max="5" width="15.5" style="367" customWidth="1"/>
    <col min="6" max="6" width="9" style="400" customWidth="1"/>
    <col min="7" max="16384" width="9.33203125" style="400"/>
  </cols>
  <sheetData>
    <row r="1" spans="1:5" ht="15.95" customHeight="1" x14ac:dyDescent="0.25">
      <c r="A1" s="549" t="s">
        <v>9</v>
      </c>
      <c r="B1" s="549"/>
      <c r="C1" s="549"/>
      <c r="D1" s="549"/>
      <c r="E1" s="549"/>
    </row>
    <row r="2" spans="1:5" ht="15.95" customHeight="1" thickBot="1" x14ac:dyDescent="0.3">
      <c r="A2" s="550" t="s">
        <v>141</v>
      </c>
      <c r="B2" s="550"/>
      <c r="D2" s="146"/>
      <c r="E2" s="289" t="s">
        <v>193</v>
      </c>
    </row>
    <row r="3" spans="1:5" ht="38.1" customHeight="1" thickBot="1" x14ac:dyDescent="0.3">
      <c r="A3" s="23" t="s">
        <v>64</v>
      </c>
      <c r="B3" s="24" t="s">
        <v>11</v>
      </c>
      <c r="C3" s="24" t="str">
        <f>+CONCATENATE(LEFT(ÖSSZEFÜGGÉSEK!A5,4)+1,". évi")</f>
        <v>2017. évi</v>
      </c>
      <c r="D3" s="392" t="str">
        <f>+CONCATENATE(LEFT(ÖSSZEFÜGGÉSEK!A5,4)+2,". évi")</f>
        <v>2018. évi</v>
      </c>
      <c r="E3" s="168" t="str">
        <f>+CONCATENATE(LEFT(ÖSSZEFÜGGÉSEK!A5,4)+3,". évi")</f>
        <v>2019. évi</v>
      </c>
    </row>
    <row r="4" spans="1:5" s="401" customFormat="1" ht="12" customHeight="1" thickBot="1" x14ac:dyDescent="0.25">
      <c r="A4" s="37" t="s">
        <v>463</v>
      </c>
      <c r="B4" s="38" t="s">
        <v>464</v>
      </c>
      <c r="C4" s="38" t="s">
        <v>465</v>
      </c>
      <c r="D4" s="38" t="s">
        <v>467</v>
      </c>
      <c r="E4" s="435" t="s">
        <v>466</v>
      </c>
    </row>
    <row r="5" spans="1:5" s="402" customFormat="1" ht="12" customHeight="1" thickBot="1" x14ac:dyDescent="0.25">
      <c r="A5" s="20" t="s">
        <v>12</v>
      </c>
      <c r="B5" s="21" t="s">
        <v>502</v>
      </c>
      <c r="C5" s="453">
        <v>72500</v>
      </c>
      <c r="D5" s="453">
        <v>72600</v>
      </c>
      <c r="E5" s="454">
        <v>72900</v>
      </c>
    </row>
    <row r="6" spans="1:5" s="402" customFormat="1" ht="12" customHeight="1" thickBot="1" x14ac:dyDescent="0.25">
      <c r="A6" s="20" t="s">
        <v>13</v>
      </c>
      <c r="B6" s="274" t="s">
        <v>344</v>
      </c>
      <c r="C6" s="453"/>
      <c r="D6" s="453"/>
      <c r="E6" s="454"/>
    </row>
    <row r="7" spans="1:5" s="402" customFormat="1" ht="12" customHeight="1" thickBot="1" x14ac:dyDescent="0.25">
      <c r="A7" s="20" t="s">
        <v>14</v>
      </c>
      <c r="B7" s="21" t="s">
        <v>352</v>
      </c>
      <c r="C7" s="453"/>
      <c r="D7" s="453"/>
      <c r="E7" s="454"/>
    </row>
    <row r="8" spans="1:5" s="402" customFormat="1" ht="12" customHeight="1" thickBot="1" x14ac:dyDescent="0.25">
      <c r="A8" s="20" t="s">
        <v>153</v>
      </c>
      <c r="B8" s="21" t="s">
        <v>233</v>
      </c>
      <c r="C8" s="391">
        <f>SUM(C9:C15)</f>
        <v>134400</v>
      </c>
      <c r="D8" s="391">
        <f>SUM(D9:D15)</f>
        <v>134400</v>
      </c>
      <c r="E8" s="434">
        <f>SUM(E9:E15)</f>
        <v>134400</v>
      </c>
    </row>
    <row r="9" spans="1:5" s="402" customFormat="1" ht="12" customHeight="1" x14ac:dyDescent="0.2">
      <c r="A9" s="15" t="s">
        <v>234</v>
      </c>
      <c r="B9" s="403" t="s">
        <v>541</v>
      </c>
      <c r="C9" s="386">
        <v>32000</v>
      </c>
      <c r="D9" s="386">
        <v>32000</v>
      </c>
      <c r="E9" s="248">
        <v>32000</v>
      </c>
    </row>
    <row r="10" spans="1:5" s="402" customFormat="1" ht="12" customHeight="1" x14ac:dyDescent="0.2">
      <c r="A10" s="14" t="s">
        <v>235</v>
      </c>
      <c r="B10" s="404" t="s">
        <v>527</v>
      </c>
      <c r="C10" s="385"/>
      <c r="D10" s="385"/>
      <c r="E10" s="247"/>
    </row>
    <row r="11" spans="1:5" s="402" customFormat="1" ht="12" customHeight="1" x14ac:dyDescent="0.2">
      <c r="A11" s="14" t="s">
        <v>236</v>
      </c>
      <c r="B11" s="404" t="s">
        <v>528</v>
      </c>
      <c r="C11" s="385">
        <v>95000</v>
      </c>
      <c r="D11" s="385">
        <v>95000</v>
      </c>
      <c r="E11" s="247">
        <v>95000</v>
      </c>
    </row>
    <row r="12" spans="1:5" s="402" customFormat="1" ht="12" customHeight="1" x14ac:dyDescent="0.2">
      <c r="A12" s="14" t="s">
        <v>237</v>
      </c>
      <c r="B12" s="404" t="s">
        <v>529</v>
      </c>
      <c r="C12" s="385"/>
      <c r="D12" s="385"/>
      <c r="E12" s="247"/>
    </row>
    <row r="13" spans="1:5" s="402" customFormat="1" ht="12" customHeight="1" x14ac:dyDescent="0.2">
      <c r="A13" s="14" t="s">
        <v>523</v>
      </c>
      <c r="B13" s="404" t="s">
        <v>238</v>
      </c>
      <c r="C13" s="385">
        <v>7000</v>
      </c>
      <c r="D13" s="385">
        <v>7000</v>
      </c>
      <c r="E13" s="247">
        <v>7000</v>
      </c>
    </row>
    <row r="14" spans="1:5" s="402" customFormat="1" ht="12" customHeight="1" x14ac:dyDescent="0.2">
      <c r="A14" s="14" t="s">
        <v>524</v>
      </c>
      <c r="B14" s="404" t="s">
        <v>239</v>
      </c>
      <c r="C14" s="385"/>
      <c r="D14" s="385"/>
      <c r="E14" s="247"/>
    </row>
    <row r="15" spans="1:5" s="402" customFormat="1" ht="12" customHeight="1" thickBot="1" x14ac:dyDescent="0.25">
      <c r="A15" s="16" t="s">
        <v>525</v>
      </c>
      <c r="B15" s="405" t="s">
        <v>240</v>
      </c>
      <c r="C15" s="387">
        <v>400</v>
      </c>
      <c r="D15" s="387">
        <v>400</v>
      </c>
      <c r="E15" s="249">
        <v>400</v>
      </c>
    </row>
    <row r="16" spans="1:5" s="402" customFormat="1" ht="12" customHeight="1" thickBot="1" x14ac:dyDescent="0.25">
      <c r="A16" s="20" t="s">
        <v>16</v>
      </c>
      <c r="B16" s="21" t="s">
        <v>505</v>
      </c>
      <c r="C16" s="453">
        <v>13600</v>
      </c>
      <c r="D16" s="453">
        <v>14000</v>
      </c>
      <c r="E16" s="454">
        <v>15100</v>
      </c>
    </row>
    <row r="17" spans="1:6" s="402" customFormat="1" ht="12" customHeight="1" thickBot="1" x14ac:dyDescent="0.25">
      <c r="A17" s="20" t="s">
        <v>17</v>
      </c>
      <c r="B17" s="21" t="s">
        <v>4</v>
      </c>
      <c r="C17" s="453"/>
      <c r="D17" s="453"/>
      <c r="E17" s="454"/>
    </row>
    <row r="18" spans="1:6" s="402" customFormat="1" ht="12" customHeight="1" thickBot="1" x14ac:dyDescent="0.25">
      <c r="A18" s="20" t="s">
        <v>160</v>
      </c>
      <c r="B18" s="21" t="s">
        <v>504</v>
      </c>
      <c r="C18" s="453"/>
      <c r="D18" s="453"/>
      <c r="E18" s="454"/>
    </row>
    <row r="19" spans="1:6" s="402" customFormat="1" ht="12" customHeight="1" thickBot="1" x14ac:dyDescent="0.25">
      <c r="A19" s="20" t="s">
        <v>19</v>
      </c>
      <c r="B19" s="274" t="s">
        <v>503</v>
      </c>
      <c r="C19" s="453"/>
      <c r="D19" s="453"/>
      <c r="E19" s="454"/>
    </row>
    <row r="20" spans="1:6" s="402" customFormat="1" ht="12" customHeight="1" thickBot="1" x14ac:dyDescent="0.25">
      <c r="A20" s="20" t="s">
        <v>20</v>
      </c>
      <c r="B20" s="21" t="s">
        <v>273</v>
      </c>
      <c r="C20" s="391">
        <f>+C5+C6+C7+C8+C16+C17+C18+C19</f>
        <v>220500</v>
      </c>
      <c r="D20" s="391">
        <f>+D5+D6+D7+D8+D16+D17+D18+D19</f>
        <v>221000</v>
      </c>
      <c r="E20" s="285">
        <f>+E5+E6+E7+E8+E16+E17+E18+E19</f>
        <v>222400</v>
      </c>
    </row>
    <row r="21" spans="1:6" s="402" customFormat="1" ht="12" customHeight="1" thickBot="1" x14ac:dyDescent="0.25">
      <c r="A21" s="20" t="s">
        <v>21</v>
      </c>
      <c r="B21" s="21" t="s">
        <v>506</v>
      </c>
      <c r="C21" s="507"/>
      <c r="D21" s="507"/>
      <c r="E21" s="508"/>
    </row>
    <row r="22" spans="1:6" s="402" customFormat="1" ht="12" customHeight="1" thickBot="1" x14ac:dyDescent="0.25">
      <c r="A22" s="20" t="s">
        <v>22</v>
      </c>
      <c r="B22" s="21" t="s">
        <v>507</v>
      </c>
      <c r="C22" s="391">
        <f>+C20+C21</f>
        <v>220500</v>
      </c>
      <c r="D22" s="391">
        <f>+D20+D21</f>
        <v>221000</v>
      </c>
      <c r="E22" s="434">
        <f>+E20+E21</f>
        <v>222400</v>
      </c>
    </row>
    <row r="23" spans="1:6" s="402" customFormat="1" ht="12" customHeight="1" x14ac:dyDescent="0.2">
      <c r="A23" s="357"/>
      <c r="B23" s="358"/>
      <c r="C23" s="359"/>
      <c r="D23" s="504"/>
      <c r="E23" s="505"/>
    </row>
    <row r="24" spans="1:6" s="402" customFormat="1" ht="12" customHeight="1" x14ac:dyDescent="0.2">
      <c r="A24" s="549" t="s">
        <v>41</v>
      </c>
      <c r="B24" s="549"/>
      <c r="C24" s="549"/>
      <c r="D24" s="549"/>
      <c r="E24" s="549"/>
    </row>
    <row r="25" spans="1:6" s="402" customFormat="1" ht="12" customHeight="1" thickBot="1" x14ac:dyDescent="0.25">
      <c r="A25" s="551" t="s">
        <v>142</v>
      </c>
      <c r="B25" s="551"/>
      <c r="C25" s="368"/>
      <c r="D25" s="146"/>
      <c r="E25" s="289" t="s">
        <v>193</v>
      </c>
    </row>
    <row r="26" spans="1:6" s="402" customFormat="1" ht="24" customHeight="1" thickBot="1" x14ac:dyDescent="0.25">
      <c r="A26" s="23" t="s">
        <v>10</v>
      </c>
      <c r="B26" s="24" t="s">
        <v>42</v>
      </c>
      <c r="C26" s="24" t="str">
        <f>+C3</f>
        <v>2017. évi</v>
      </c>
      <c r="D26" s="24" t="str">
        <f>+D3</f>
        <v>2018. évi</v>
      </c>
      <c r="E26" s="168" t="str">
        <f>+E3</f>
        <v>2019. évi</v>
      </c>
      <c r="F26" s="506"/>
    </row>
    <row r="27" spans="1:6" s="402" customFormat="1" ht="12" customHeight="1" thickBot="1" x14ac:dyDescent="0.25">
      <c r="A27" s="395" t="s">
        <v>463</v>
      </c>
      <c r="B27" s="396" t="s">
        <v>464</v>
      </c>
      <c r="C27" s="396" t="s">
        <v>465</v>
      </c>
      <c r="D27" s="396" t="s">
        <v>467</v>
      </c>
      <c r="E27" s="500" t="s">
        <v>466</v>
      </c>
      <c r="F27" s="506"/>
    </row>
    <row r="28" spans="1:6" s="402" customFormat="1" ht="15" customHeight="1" thickBot="1" x14ac:dyDescent="0.25">
      <c r="A28" s="20" t="s">
        <v>12</v>
      </c>
      <c r="B28" s="30" t="s">
        <v>508</v>
      </c>
      <c r="C28" s="453">
        <v>220500</v>
      </c>
      <c r="D28" s="453">
        <v>221000</v>
      </c>
      <c r="E28" s="449">
        <v>222400</v>
      </c>
      <c r="F28" s="506"/>
    </row>
    <row r="29" spans="1:6" ht="12" customHeight="1" thickBot="1" x14ac:dyDescent="0.3">
      <c r="A29" s="478" t="s">
        <v>13</v>
      </c>
      <c r="B29" s="501" t="s">
        <v>513</v>
      </c>
      <c r="C29" s="502">
        <f>+C30+C31+C32</f>
        <v>0</v>
      </c>
      <c r="D29" s="502">
        <f>+D30+D31+D32</f>
        <v>0</v>
      </c>
      <c r="E29" s="503">
        <f>+E30+E31+E32</f>
        <v>0</v>
      </c>
    </row>
    <row r="30" spans="1:6" ht="12" customHeight="1" x14ac:dyDescent="0.25">
      <c r="A30" s="15" t="s">
        <v>96</v>
      </c>
      <c r="B30" s="8" t="s">
        <v>192</v>
      </c>
      <c r="C30" s="386"/>
      <c r="D30" s="386"/>
      <c r="E30" s="248"/>
    </row>
    <row r="31" spans="1:6" ht="12" customHeight="1" x14ac:dyDescent="0.25">
      <c r="A31" s="15" t="s">
        <v>97</v>
      </c>
      <c r="B31" s="12" t="s">
        <v>167</v>
      </c>
      <c r="C31" s="385"/>
      <c r="D31" s="385"/>
      <c r="E31" s="247"/>
    </row>
    <row r="32" spans="1:6" ht="12" customHeight="1" thickBot="1" x14ac:dyDescent="0.3">
      <c r="A32" s="15" t="s">
        <v>98</v>
      </c>
      <c r="B32" s="276" t="s">
        <v>195</v>
      </c>
      <c r="C32" s="385"/>
      <c r="D32" s="385"/>
      <c r="E32" s="247"/>
    </row>
    <row r="33" spans="1:7" ht="12" customHeight="1" thickBot="1" x14ac:dyDescent="0.3">
      <c r="A33" s="20" t="s">
        <v>14</v>
      </c>
      <c r="B33" s="133" t="s">
        <v>418</v>
      </c>
      <c r="C33" s="384">
        <f>+C28+C29</f>
        <v>220500</v>
      </c>
      <c r="D33" s="384">
        <f>+D28+D29</f>
        <v>221000</v>
      </c>
      <c r="E33" s="246">
        <f>+E28+E29</f>
        <v>222400</v>
      </c>
    </row>
    <row r="34" spans="1:7" ht="15" customHeight="1" thickBot="1" x14ac:dyDescent="0.3">
      <c r="A34" s="20" t="s">
        <v>15</v>
      </c>
      <c r="B34" s="133" t="s">
        <v>509</v>
      </c>
      <c r="C34" s="509"/>
      <c r="D34" s="509"/>
      <c r="E34" s="510"/>
      <c r="F34" s="415"/>
    </row>
    <row r="35" spans="1:7" s="402" customFormat="1" ht="12.95" customHeight="1" thickBot="1" x14ac:dyDescent="0.25">
      <c r="A35" s="277" t="s">
        <v>16</v>
      </c>
      <c r="B35" s="366" t="s">
        <v>510</v>
      </c>
      <c r="C35" s="499">
        <f>+C33+C34</f>
        <v>220500</v>
      </c>
      <c r="D35" s="499">
        <f>+D33+D34</f>
        <v>221000</v>
      </c>
      <c r="E35" s="493">
        <f>+E33+E34</f>
        <v>222400</v>
      </c>
    </row>
    <row r="36" spans="1:7" x14ac:dyDescent="0.25">
      <c r="C36" s="367"/>
    </row>
    <row r="37" spans="1:7" x14ac:dyDescent="0.25">
      <c r="C37" s="367"/>
    </row>
    <row r="38" spans="1:7" x14ac:dyDescent="0.25">
      <c r="C38" s="367"/>
    </row>
    <row r="39" spans="1:7" ht="16.5" customHeight="1" x14ac:dyDescent="0.25">
      <c r="C39" s="367"/>
    </row>
    <row r="40" spans="1:7" x14ac:dyDescent="0.25">
      <c r="C40" s="367"/>
    </row>
    <row r="41" spans="1:7" x14ac:dyDescent="0.25">
      <c r="C41" s="367"/>
    </row>
    <row r="42" spans="1:7" s="367" customFormat="1" x14ac:dyDescent="0.25">
      <c r="F42" s="400"/>
      <c r="G42" s="400"/>
    </row>
    <row r="43" spans="1:7" s="367" customFormat="1" x14ac:dyDescent="0.25">
      <c r="F43" s="400"/>
      <c r="G43" s="400"/>
    </row>
    <row r="44" spans="1:7" s="367" customFormat="1" x14ac:dyDescent="0.25">
      <c r="F44" s="400"/>
      <c r="G44" s="400"/>
    </row>
    <row r="45" spans="1:7" s="367" customFormat="1" x14ac:dyDescent="0.25">
      <c r="F45" s="400"/>
      <c r="G45" s="400"/>
    </row>
    <row r="46" spans="1:7" s="367" customFormat="1" x14ac:dyDescent="0.25">
      <c r="F46" s="400"/>
      <c r="G46" s="400"/>
    </row>
    <row r="47" spans="1:7" s="367" customFormat="1" x14ac:dyDescent="0.25">
      <c r="F47" s="400"/>
      <c r="G47" s="400"/>
    </row>
    <row r="48" spans="1:7" s="367" customFormat="1" x14ac:dyDescent="0.25">
      <c r="F48" s="400"/>
      <c r="G48" s="400"/>
    </row>
  </sheetData>
  <mergeCells count="4">
    <mergeCell ref="A1:E1"/>
    <mergeCell ref="A2:B2"/>
    <mergeCell ref="A24:E24"/>
    <mergeCell ref="A25:B2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CE,Félkövér"&amp;12Sajószöged Községi Önkormányzat
2016. ÉVI KÖLTSÉGVETÉSI ÉVET KÖVETŐ 3 ÉV TERVEZETT BEVÉTELEI, KIADÁSAI&amp;R&amp;"Times New Roman CE,Félkövér dőlt"&amp;11 5. számú tájékoztató tábla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4A4E-2CA6-4965-AA67-55D067121F58}">
  <dimension ref="A1:J38"/>
  <sheetViews>
    <sheetView tabSelected="1" zoomScaleNormal="100" workbookViewId="0">
      <selection activeCell="M35" sqref="M35"/>
    </sheetView>
  </sheetViews>
  <sheetFormatPr defaultRowHeight="12.75" x14ac:dyDescent="0.2"/>
  <sheetData>
    <row r="1" spans="1:10" ht="20.25" x14ac:dyDescent="0.3">
      <c r="A1" s="615" t="s">
        <v>558</v>
      </c>
      <c r="B1" s="615"/>
      <c r="C1" s="615"/>
      <c r="D1" s="615"/>
      <c r="E1" s="615"/>
      <c r="F1" s="615"/>
      <c r="G1" s="615"/>
      <c r="H1" s="615"/>
      <c r="I1" s="615"/>
      <c r="J1" s="615"/>
    </row>
    <row r="2" spans="1:10" ht="16.5" x14ac:dyDescent="0.25">
      <c r="B2" s="518"/>
      <c r="C2" s="518"/>
      <c r="D2" s="518"/>
      <c r="E2" s="518"/>
      <c r="F2" s="518"/>
      <c r="G2" s="518"/>
      <c r="H2" s="518"/>
      <c r="I2" s="518"/>
    </row>
    <row r="3" spans="1:10" ht="20.25" x14ac:dyDescent="0.3">
      <c r="A3" s="615" t="s">
        <v>591</v>
      </c>
      <c r="B3" s="615"/>
      <c r="C3" s="615"/>
      <c r="D3" s="615"/>
      <c r="E3" s="615"/>
      <c r="F3" s="615"/>
      <c r="G3" s="615"/>
      <c r="H3" s="615"/>
      <c r="I3" s="615"/>
      <c r="J3" s="615"/>
    </row>
    <row r="4" spans="1:10" ht="16.5" x14ac:dyDescent="0.25">
      <c r="A4" s="518"/>
      <c r="B4" s="518"/>
      <c r="C4" s="518"/>
      <c r="D4" s="518"/>
      <c r="E4" s="518"/>
      <c r="F4" s="518"/>
      <c r="G4" s="518"/>
      <c r="H4" s="518"/>
      <c r="I4" s="518"/>
    </row>
    <row r="5" spans="1:10" ht="17.25" thickBot="1" x14ac:dyDescent="0.3">
      <c r="A5" s="518"/>
      <c r="B5" s="518"/>
      <c r="C5" s="518"/>
      <c r="D5" s="518"/>
      <c r="E5" s="518"/>
      <c r="F5" s="518"/>
      <c r="G5" s="518"/>
      <c r="H5" s="518"/>
      <c r="I5" s="518"/>
    </row>
    <row r="6" spans="1:10" ht="16.5" x14ac:dyDescent="0.25">
      <c r="A6" s="525" t="s">
        <v>12</v>
      </c>
      <c r="B6" s="616" t="s">
        <v>559</v>
      </c>
      <c r="C6" s="616"/>
      <c r="D6" s="616"/>
      <c r="E6" s="616"/>
      <c r="F6" s="616"/>
      <c r="G6" s="616"/>
      <c r="H6" s="526"/>
      <c r="I6" s="526"/>
      <c r="J6" s="527"/>
    </row>
    <row r="7" spans="1:10" ht="16.5" x14ac:dyDescent="0.25">
      <c r="A7" s="528" t="s">
        <v>560</v>
      </c>
      <c r="B7" s="617" t="s">
        <v>561</v>
      </c>
      <c r="C7" s="617"/>
      <c r="D7" s="617"/>
      <c r="E7" s="617"/>
      <c r="F7" s="617"/>
      <c r="G7" s="617"/>
      <c r="H7" s="521"/>
      <c r="I7" s="521">
        <v>1</v>
      </c>
      <c r="J7" s="529" t="s">
        <v>562</v>
      </c>
    </row>
    <row r="8" spans="1:10" ht="16.5" x14ac:dyDescent="0.25">
      <c r="A8" s="528" t="s">
        <v>563</v>
      </c>
      <c r="B8" s="523" t="s">
        <v>565</v>
      </c>
      <c r="C8" s="523"/>
      <c r="D8" s="523"/>
      <c r="E8" s="523"/>
      <c r="F8" s="523"/>
      <c r="G8" s="523"/>
      <c r="H8" s="521"/>
      <c r="I8" s="521">
        <v>1</v>
      </c>
      <c r="J8" s="529" t="s">
        <v>562</v>
      </c>
    </row>
    <row r="9" spans="1:10" ht="16.5" x14ac:dyDescent="0.25">
      <c r="A9" s="528" t="s">
        <v>564</v>
      </c>
      <c r="B9" s="523" t="s">
        <v>567</v>
      </c>
      <c r="C9" s="523"/>
      <c r="D9" s="523"/>
      <c r="E9" s="523"/>
      <c r="F9" s="523"/>
      <c r="G9" s="523"/>
      <c r="H9" s="521"/>
      <c r="I9" s="521">
        <v>2</v>
      </c>
      <c r="J9" s="529" t="s">
        <v>562</v>
      </c>
    </row>
    <row r="10" spans="1:10" ht="16.5" x14ac:dyDescent="0.25">
      <c r="A10" s="528" t="s">
        <v>566</v>
      </c>
      <c r="B10" s="523" t="s">
        <v>568</v>
      </c>
      <c r="C10" s="523"/>
      <c r="D10" s="523"/>
      <c r="E10" s="523"/>
      <c r="F10" s="523"/>
      <c r="G10" s="523"/>
      <c r="H10" s="521"/>
      <c r="I10" s="521">
        <v>3</v>
      </c>
      <c r="J10" s="529" t="s">
        <v>562</v>
      </c>
    </row>
    <row r="11" spans="1:10" ht="16.5" x14ac:dyDescent="0.25">
      <c r="A11" s="528" t="s">
        <v>104</v>
      </c>
      <c r="B11" s="523" t="s">
        <v>593</v>
      </c>
      <c r="C11" s="523"/>
      <c r="D11" s="523"/>
      <c r="E11" s="523"/>
      <c r="F11" s="523"/>
      <c r="G11" s="523"/>
      <c r="H11" s="521"/>
      <c r="I11" s="521">
        <v>8</v>
      </c>
      <c r="J11" s="529" t="s">
        <v>562</v>
      </c>
    </row>
    <row r="12" spans="1:10" ht="16.5" x14ac:dyDescent="0.25">
      <c r="A12" s="528" t="s">
        <v>569</v>
      </c>
      <c r="B12" s="617" t="s">
        <v>570</v>
      </c>
      <c r="C12" s="617"/>
      <c r="D12" s="617"/>
      <c r="E12" s="617"/>
      <c r="F12" s="617"/>
      <c r="G12" s="617"/>
      <c r="H12" s="521"/>
      <c r="I12" s="521">
        <v>15</v>
      </c>
      <c r="J12" s="529" t="s">
        <v>562</v>
      </c>
    </row>
    <row r="13" spans="1:10" ht="17.25" thickBot="1" x14ac:dyDescent="0.3">
      <c r="A13" s="530"/>
      <c r="B13" s="531" t="s">
        <v>571</v>
      </c>
      <c r="C13" s="532"/>
      <c r="D13" s="532"/>
      <c r="E13" s="532"/>
      <c r="F13" s="532"/>
      <c r="G13" s="533"/>
      <c r="H13" s="534"/>
      <c r="I13" s="534">
        <f>SUM(I7:I12)</f>
        <v>30</v>
      </c>
      <c r="J13" s="535" t="s">
        <v>562</v>
      </c>
    </row>
    <row r="14" spans="1:10" ht="15" x14ac:dyDescent="0.25">
      <c r="A14" s="520"/>
    </row>
    <row r="15" spans="1:10" ht="17.25" thickBot="1" x14ac:dyDescent="0.3">
      <c r="A15" s="520"/>
      <c r="B15" s="518"/>
      <c r="C15" s="518"/>
      <c r="D15" s="518"/>
      <c r="E15" s="518"/>
      <c r="F15" s="518"/>
      <c r="G15" s="518"/>
      <c r="H15" s="518"/>
      <c r="I15" s="518"/>
      <c r="J15" s="518"/>
    </row>
    <row r="16" spans="1:10" ht="16.5" x14ac:dyDescent="0.25">
      <c r="A16" s="536" t="s">
        <v>13</v>
      </c>
      <c r="B16" s="616" t="s">
        <v>572</v>
      </c>
      <c r="C16" s="616"/>
      <c r="D16" s="616"/>
      <c r="E16" s="616"/>
      <c r="F16" s="616"/>
      <c r="G16" s="616"/>
      <c r="H16" s="526"/>
      <c r="I16" s="526">
        <v>7</v>
      </c>
      <c r="J16" s="537" t="s">
        <v>562</v>
      </c>
    </row>
    <row r="17" spans="1:10" ht="16.5" x14ac:dyDescent="0.25">
      <c r="A17" s="528"/>
      <c r="B17" s="538" t="s">
        <v>573</v>
      </c>
      <c r="C17" s="617" t="s">
        <v>574</v>
      </c>
      <c r="D17" s="617"/>
      <c r="E17" s="617"/>
      <c r="F17" s="617"/>
      <c r="G17" s="617"/>
      <c r="H17" s="521"/>
      <c r="I17" s="521"/>
      <c r="J17" s="529"/>
    </row>
    <row r="18" spans="1:10" ht="16.5" x14ac:dyDescent="0.25">
      <c r="A18" s="528"/>
      <c r="B18" s="521"/>
      <c r="C18" s="617" t="s">
        <v>575</v>
      </c>
      <c r="D18" s="617"/>
      <c r="E18" s="617"/>
      <c r="F18" s="617"/>
      <c r="G18" s="617"/>
      <c r="H18" s="521"/>
      <c r="I18" s="521"/>
      <c r="J18" s="529"/>
    </row>
    <row r="19" spans="1:10" ht="17.25" thickBot="1" x14ac:dyDescent="0.3">
      <c r="A19" s="530"/>
      <c r="B19" s="618" t="s">
        <v>576</v>
      </c>
      <c r="C19" s="618"/>
      <c r="D19" s="618"/>
      <c r="E19" s="618"/>
      <c r="F19" s="618"/>
      <c r="G19" s="618"/>
      <c r="H19" s="534"/>
      <c r="I19" s="534">
        <v>7</v>
      </c>
      <c r="J19" s="535" t="s">
        <v>562</v>
      </c>
    </row>
    <row r="20" spans="1:10" ht="17.25" thickBot="1" x14ac:dyDescent="0.3">
      <c r="A20" s="520"/>
      <c r="B20" s="519"/>
      <c r="C20" s="519"/>
      <c r="D20" s="519"/>
      <c r="E20" s="519"/>
      <c r="F20" s="519"/>
      <c r="G20" s="519"/>
      <c r="H20" s="518"/>
      <c r="I20" s="518"/>
      <c r="J20" s="518"/>
    </row>
    <row r="21" spans="1:10" ht="16.5" x14ac:dyDescent="0.25">
      <c r="A21" s="536" t="s">
        <v>14</v>
      </c>
      <c r="B21" s="616" t="s">
        <v>577</v>
      </c>
      <c r="C21" s="616"/>
      <c r="D21" s="616"/>
      <c r="E21" s="616"/>
      <c r="F21" s="616"/>
      <c r="G21" s="616"/>
      <c r="H21" s="526"/>
      <c r="I21" s="526"/>
      <c r="J21" s="537"/>
    </row>
    <row r="22" spans="1:10" ht="16.5" x14ac:dyDescent="0.25">
      <c r="A22" s="528"/>
      <c r="B22" s="523" t="s">
        <v>578</v>
      </c>
      <c r="C22" s="523"/>
      <c r="D22" s="523"/>
      <c r="E22" s="524"/>
      <c r="F22" s="524"/>
      <c r="G22" s="524"/>
      <c r="H22" s="521"/>
      <c r="I22" s="521">
        <v>10</v>
      </c>
      <c r="J22" s="529" t="s">
        <v>562</v>
      </c>
    </row>
    <row r="23" spans="1:10" ht="16.5" x14ac:dyDescent="0.25">
      <c r="A23" s="528"/>
      <c r="B23" s="538" t="s">
        <v>579</v>
      </c>
      <c r="C23" s="617" t="s">
        <v>594</v>
      </c>
      <c r="D23" s="617"/>
      <c r="E23" s="617"/>
      <c r="F23" s="617"/>
      <c r="G23" s="617"/>
      <c r="H23" s="521"/>
      <c r="I23" s="521"/>
      <c r="J23" s="539"/>
    </row>
    <row r="24" spans="1:10" ht="16.5" x14ac:dyDescent="0.25">
      <c r="A24" s="528"/>
      <c r="B24" s="538"/>
      <c r="C24" s="523" t="s">
        <v>595</v>
      </c>
      <c r="D24" s="523"/>
      <c r="E24" s="523"/>
      <c r="F24" s="523"/>
      <c r="G24" s="523"/>
      <c r="H24" s="521"/>
      <c r="I24" s="521"/>
      <c r="J24" s="539"/>
    </row>
    <row r="25" spans="1:10" ht="16.5" x14ac:dyDescent="0.25">
      <c r="A25" s="528"/>
      <c r="B25" s="521"/>
      <c r="C25" s="523" t="s">
        <v>580</v>
      </c>
      <c r="D25" s="523"/>
      <c r="E25" s="523"/>
      <c r="F25" s="523"/>
      <c r="G25" s="523"/>
      <c r="H25" s="523"/>
      <c r="I25" s="521"/>
      <c r="J25" s="539"/>
    </row>
    <row r="26" spans="1:10" ht="16.5" x14ac:dyDescent="0.25">
      <c r="A26" s="528"/>
      <c r="B26" s="521"/>
      <c r="C26" s="617" t="s">
        <v>581</v>
      </c>
      <c r="D26" s="617"/>
      <c r="E26" s="617"/>
      <c r="F26" s="617"/>
      <c r="G26" s="617"/>
      <c r="H26" s="521"/>
      <c r="I26" s="521"/>
      <c r="J26" s="539"/>
    </row>
    <row r="27" spans="1:10" ht="16.5" x14ac:dyDescent="0.25">
      <c r="A27" s="528"/>
      <c r="B27" s="521"/>
      <c r="C27" s="521" t="s">
        <v>579</v>
      </c>
      <c r="D27" s="617" t="s">
        <v>582</v>
      </c>
      <c r="E27" s="617"/>
      <c r="F27" s="617"/>
      <c r="G27" s="617"/>
      <c r="H27" s="521"/>
      <c r="I27" s="521"/>
      <c r="J27" s="539"/>
    </row>
    <row r="28" spans="1:10" ht="16.5" x14ac:dyDescent="0.25">
      <c r="A28" s="528"/>
      <c r="B28" s="521"/>
      <c r="C28" s="521"/>
      <c r="D28" s="617" t="s">
        <v>583</v>
      </c>
      <c r="E28" s="617"/>
      <c r="F28" s="617"/>
      <c r="G28" s="617"/>
      <c r="H28" s="521"/>
      <c r="I28" s="521"/>
      <c r="J28" s="539"/>
    </row>
    <row r="29" spans="1:10" ht="16.5" x14ac:dyDescent="0.25">
      <c r="A29" s="528"/>
      <c r="B29" s="521"/>
      <c r="C29" s="521"/>
      <c r="D29" s="617" t="s">
        <v>584</v>
      </c>
      <c r="E29" s="617"/>
      <c r="F29" s="617"/>
      <c r="G29" s="617"/>
      <c r="H29" s="521"/>
      <c r="I29" s="521"/>
      <c r="J29" s="539"/>
    </row>
    <row r="30" spans="1:10" ht="16.5" x14ac:dyDescent="0.25">
      <c r="A30" s="528"/>
      <c r="B30" s="617" t="s">
        <v>585</v>
      </c>
      <c r="C30" s="617"/>
      <c r="D30" s="617"/>
      <c r="E30" s="617"/>
      <c r="F30" s="617"/>
      <c r="G30" s="617"/>
      <c r="H30" s="617"/>
      <c r="I30" s="521">
        <v>2</v>
      </c>
      <c r="J30" s="540" t="s">
        <v>562</v>
      </c>
    </row>
    <row r="31" spans="1:10" ht="16.5" x14ac:dyDescent="0.25">
      <c r="A31" s="528"/>
      <c r="B31" s="521" t="s">
        <v>579</v>
      </c>
      <c r="C31" s="521" t="s">
        <v>586</v>
      </c>
      <c r="D31" s="521"/>
      <c r="E31" s="522"/>
      <c r="F31" s="521"/>
      <c r="G31" s="521"/>
      <c r="H31" s="521"/>
      <c r="I31" s="521"/>
      <c r="J31" s="539"/>
    </row>
    <row r="32" spans="1:10" ht="16.5" x14ac:dyDescent="0.25">
      <c r="A32" s="528"/>
      <c r="B32" s="521"/>
      <c r="C32" s="521" t="s">
        <v>587</v>
      </c>
      <c r="D32" s="521"/>
      <c r="E32" s="522"/>
      <c r="F32" s="521"/>
      <c r="G32" s="521"/>
      <c r="H32" s="521"/>
      <c r="I32" s="521"/>
      <c r="J32" s="539"/>
    </row>
    <row r="33" spans="1:10" ht="16.5" x14ac:dyDescent="0.25">
      <c r="A33" s="528"/>
      <c r="B33" s="521" t="s">
        <v>592</v>
      </c>
      <c r="C33" s="521"/>
      <c r="D33" s="521"/>
      <c r="E33" s="522"/>
      <c r="F33" s="521"/>
      <c r="G33" s="521"/>
      <c r="H33" s="521"/>
      <c r="I33" s="521">
        <v>1</v>
      </c>
      <c r="J33" s="539" t="s">
        <v>562</v>
      </c>
    </row>
    <row r="34" spans="1:10" ht="17.25" thickBot="1" x14ac:dyDescent="0.3">
      <c r="A34" s="530"/>
      <c r="B34" s="618" t="s">
        <v>588</v>
      </c>
      <c r="C34" s="618"/>
      <c r="D34" s="618"/>
      <c r="E34" s="618"/>
      <c r="F34" s="618"/>
      <c r="G34" s="618"/>
      <c r="H34" s="618"/>
      <c r="I34" s="534">
        <v>13</v>
      </c>
      <c r="J34" s="541" t="s">
        <v>562</v>
      </c>
    </row>
    <row r="35" spans="1:10" ht="17.25" thickBot="1" x14ac:dyDescent="0.3">
      <c r="A35" s="520"/>
      <c r="B35" s="518"/>
      <c r="C35" s="518"/>
      <c r="D35" s="518"/>
      <c r="F35" s="518"/>
      <c r="G35" s="518"/>
      <c r="H35" s="518"/>
      <c r="I35" s="518"/>
    </row>
    <row r="36" spans="1:10" ht="17.25" x14ac:dyDescent="0.3">
      <c r="A36" s="536" t="s">
        <v>15</v>
      </c>
      <c r="B36" s="620" t="s">
        <v>589</v>
      </c>
      <c r="C36" s="620"/>
      <c r="D36" s="620"/>
      <c r="E36" s="620"/>
      <c r="F36" s="620"/>
      <c r="G36" s="620"/>
      <c r="H36" s="526"/>
      <c r="I36" s="542">
        <f>I34+I19+I13</f>
        <v>50</v>
      </c>
      <c r="J36" s="543" t="s">
        <v>562</v>
      </c>
    </row>
    <row r="37" spans="1:10" ht="16.5" x14ac:dyDescent="0.25">
      <c r="A37" s="528"/>
      <c r="B37" s="619" t="s">
        <v>590</v>
      </c>
      <c r="C37" s="619"/>
      <c r="D37" s="619"/>
      <c r="E37" s="619"/>
      <c r="F37" s="619"/>
      <c r="G37" s="619"/>
      <c r="H37" s="521"/>
      <c r="I37" s="544">
        <v>35</v>
      </c>
      <c r="J37" s="545" t="s">
        <v>562</v>
      </c>
    </row>
    <row r="38" spans="1:10" ht="13.5" thickBot="1" x14ac:dyDescent="0.25">
      <c r="A38" s="546"/>
      <c r="B38" s="533"/>
      <c r="C38" s="533"/>
      <c r="D38" s="533"/>
      <c r="E38" s="533"/>
      <c r="F38" s="533"/>
      <c r="G38" s="533"/>
      <c r="H38" s="533"/>
      <c r="I38" s="533"/>
      <c r="J38" s="547"/>
    </row>
  </sheetData>
  <mergeCells count="19">
    <mergeCell ref="B37:G37"/>
    <mergeCell ref="D27:G27"/>
    <mergeCell ref="D28:G28"/>
    <mergeCell ref="D29:G29"/>
    <mergeCell ref="B30:H30"/>
    <mergeCell ref="B34:H34"/>
    <mergeCell ref="B36:G36"/>
    <mergeCell ref="C17:G17"/>
    <mergeCell ref="C18:G18"/>
    <mergeCell ref="B19:G19"/>
    <mergeCell ref="B21:G21"/>
    <mergeCell ref="C23:G23"/>
    <mergeCell ref="C26:G26"/>
    <mergeCell ref="A1:J1"/>
    <mergeCell ref="A3:J3"/>
    <mergeCell ref="B6:G6"/>
    <mergeCell ref="B7:G7"/>
    <mergeCell ref="B12:G12"/>
    <mergeCell ref="B16:G16"/>
  </mergeCells>
  <phoneticPr fontId="29" type="noConversion"/>
  <pageMargins left="0.7" right="0.7" top="0.75" bottom="0.75" header="0.3" footer="0.3"/>
  <pageSetup paperSize="9" orientation="portrait" r:id="rId1"/>
  <headerFooter>
    <oddHeader>&amp;R&amp;"Times New Roman CE,Dőlt"6. számú tájékoztató tábla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32</vt:i4>
      </vt:variant>
      <vt:variant>
        <vt:lpstr>Névvel ellátott tartományok</vt:lpstr>
      </vt:variant>
      <vt:variant>
        <vt:i4>18</vt:i4>
      </vt:variant>
    </vt:vector>
  </HeadingPairs>
  <TitlesOfParts>
    <vt:vector size="50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ELLENŐRZÉS-1.sz.2.a.sz.2.b.sz.</vt:lpstr>
      <vt:lpstr>3.sz.mell.  </vt:lpstr>
      <vt:lpstr>4.sz.mell.</vt:lpstr>
      <vt:lpstr>5.sz.mell.</vt:lpstr>
      <vt:lpstr>6.sz.mell.</vt:lpstr>
      <vt:lpstr>7.sz.mell.</vt:lpstr>
      <vt:lpstr>8. sz. mell. </vt:lpstr>
      <vt:lpstr>9.1. sz. mell</vt:lpstr>
      <vt:lpstr>9.1.1. sz. mell </vt:lpstr>
      <vt:lpstr>9.1.2. sz. mell </vt:lpstr>
      <vt:lpstr>9.1.3. sz. mell</vt:lpstr>
      <vt:lpstr>9.2. sz. mell</vt:lpstr>
      <vt:lpstr>9.2.1. sz. mell</vt:lpstr>
      <vt:lpstr>9.2.2. sz.  mell</vt:lpstr>
      <vt:lpstr>9.2.3. sz. mell</vt:lpstr>
      <vt:lpstr>9.3. sz. mell</vt:lpstr>
      <vt:lpstr>9.3.1. sz. mell</vt:lpstr>
      <vt:lpstr>9.3.2. sz. mell</vt:lpstr>
      <vt:lpstr>9.3.3. sz. mell</vt:lpstr>
      <vt:lpstr>1. sz tájékoztató t.</vt:lpstr>
      <vt:lpstr>2. sz tájékoztató t</vt:lpstr>
      <vt:lpstr>3.sz tájékoztató t.</vt:lpstr>
      <vt:lpstr>4.sz tájékoztató t.</vt:lpstr>
      <vt:lpstr>5.sz tájékoztató t.</vt:lpstr>
      <vt:lpstr>6.sz tájékoztató t.</vt:lpstr>
      <vt:lpstr>'9.1. sz. mell'!Nyomtatási_cím</vt:lpstr>
      <vt:lpstr>'9.1.1. sz. mell '!Nyomtatási_cím</vt:lpstr>
      <vt:lpstr>'9.1.2. sz. mell '!Nyomtatási_cím</vt:lpstr>
      <vt:lpstr>'9.1.3. sz. mell'!Nyomtatási_cím</vt:lpstr>
      <vt:lpstr>'9.2. sz. mell'!Nyomtatási_cím</vt:lpstr>
      <vt:lpstr>'9.2.1. sz. mell'!Nyomtatási_cím</vt:lpstr>
      <vt:lpstr>'9.2.2. sz.  mell'!Nyomtatási_cím</vt:lpstr>
      <vt:lpstr>'9.2.3. sz. mell'!Nyomtatási_cím</vt:lpstr>
      <vt:lpstr>'9.3. sz. mell'!Nyomtatási_cím</vt:lpstr>
      <vt:lpstr>'9.3.1. sz. mell'!Nyomtatási_cím</vt:lpstr>
      <vt:lpstr>'9.3.2. sz. mell'!Nyomtatási_cím</vt:lpstr>
      <vt:lpstr>'9.3.3. sz. mell'!Nyomtatási_cím</vt:lpstr>
      <vt:lpstr>'1. sz tájékoztató t.'!Nyomtatási_terület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'5.sz tájékoztató t.'!Nyomtatási_terület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2016-02-17T13:15:33Z</cp:lastPrinted>
  <dcterms:created xsi:type="dcterms:W3CDTF">1999-10-30T10:30:45Z</dcterms:created>
  <dcterms:modified xsi:type="dcterms:W3CDTF">2026-09-19T11:23:38Z</dcterms:modified>
</cp:coreProperties>
</file>