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lap\media\rendeletek_2019\"/>
    </mc:Choice>
  </mc:AlternateContent>
  <xr:revisionPtr revIDLastSave="0" documentId="8_{D09C4AF9-62B0-413E-B25D-EDC6535EF219}" xr6:coauthVersionLast="47" xr6:coauthVersionMax="47" xr10:uidLastSave="{00000000-0000-0000-0000-000000000000}"/>
  <bookViews>
    <workbookView xWindow="-120" yWindow="-120" windowWidth="29040" windowHeight="16440" tabRatio="727" firstSheet="12" activeTab="22" xr2:uid="{9F8AB573-0433-4D49-B6C4-458975FB710E}"/>
  </bookViews>
  <sheets>
    <sheet name="ÖSSZEFÜGGÉSEK" sheetId="75" r:id="rId1"/>
    <sheet name="1.1.sz.mell." sheetId="1" r:id="rId2"/>
    <sheet name="1.2.sz.mell. " sheetId="148" r:id="rId3"/>
    <sheet name="1.3.sz.mell. " sheetId="149" r:id="rId4"/>
    <sheet name="1.4.sz.mell. " sheetId="150" r:id="rId5"/>
    <sheet name="2.1.sz.mell  " sheetId="73" r:id="rId6"/>
    <sheet name="2.2.sz.mell  " sheetId="61" r:id="rId7"/>
    <sheet name="ELLENŐRZÉS-1.sz.2.a.sz.2.b.sz." sheetId="76" r:id="rId8"/>
    <sheet name="3.sz.mell." sheetId="63" r:id="rId9"/>
    <sheet name="4.sz.mell. " sheetId="147" r:id="rId10"/>
    <sheet name="5.1. sz. mell" sheetId="3" r:id="rId11"/>
    <sheet name="5.1.1. sz. mell " sheetId="151" r:id="rId12"/>
    <sheet name="5.1.2. sz. mell " sheetId="152" r:id="rId13"/>
    <sheet name="5.1.3. sz. mell " sheetId="153" r:id="rId14"/>
    <sheet name="5.2. sz. mell " sheetId="154" r:id="rId15"/>
    <sheet name="5.2.1. sz. mell  " sheetId="155" r:id="rId16"/>
    <sheet name="5.2.2. sz. mell  " sheetId="156" r:id="rId17"/>
    <sheet name="5.2.3. sz. mell  " sheetId="157" r:id="rId18"/>
    <sheet name="5.3. sz. mell  " sheetId="158" r:id="rId19"/>
    <sheet name="5.3.1. sz. mell   " sheetId="159" r:id="rId20"/>
    <sheet name="5.3.2. sz. mell   " sheetId="160" r:id="rId21"/>
    <sheet name="5.3.3. sz. mell   " sheetId="161" r:id="rId22"/>
    <sheet name="Munka1" sheetId="94" r:id="rId23"/>
    <sheet name="Munka2" sheetId="142" r:id="rId24"/>
  </sheets>
  <definedNames>
    <definedName name="_xlnm.Print_Titles" localSheetId="10">'5.1. sz. mell'!$1:$6</definedName>
    <definedName name="_xlnm.Print_Titles" localSheetId="11">'5.1.1. sz. mell '!$1:$6</definedName>
    <definedName name="_xlnm.Print_Titles" localSheetId="12">'5.1.2. sz. mell '!$1:$6</definedName>
    <definedName name="_xlnm.Print_Titles" localSheetId="13">'5.1.3. sz. mell '!$1:$6</definedName>
    <definedName name="_xlnm.Print_Titles" localSheetId="14">'5.2. sz. mell '!$1:$6</definedName>
    <definedName name="_xlnm.Print_Titles" localSheetId="15">'5.2.1. sz. mell  '!$1:$6</definedName>
    <definedName name="_xlnm.Print_Titles" localSheetId="16">'5.2.2. sz. mell  '!$1:$6</definedName>
    <definedName name="_xlnm.Print_Titles" localSheetId="17">'5.2.3. sz. mell  '!$1:$6</definedName>
    <definedName name="_xlnm.Print_Titles" localSheetId="18">'5.3. sz. mell  '!$1:$6</definedName>
    <definedName name="_xlnm.Print_Titles" localSheetId="19">'5.3.1. sz. mell   '!$1:$6</definedName>
    <definedName name="_xlnm.Print_Titles" localSheetId="20">'5.3.2. sz. mell   '!$1:$6</definedName>
    <definedName name="_xlnm.Print_Titles" localSheetId="21">'5.3.3. sz. mell   '!$1:$6</definedName>
    <definedName name="_xlnm.Print_Area" localSheetId="1">'1.1.sz.mell.'!$A$1:$G$161</definedName>
    <definedName name="_xlnm.Print_Area" localSheetId="2">'1.2.sz.mell. '!$A$1:$G$161</definedName>
    <definedName name="_xlnm.Print_Area" localSheetId="3">'1.3.sz.mell. '!$A$1:$G$161</definedName>
    <definedName name="_xlnm.Print_Area" localSheetId="4">'1.4.sz.mell. '!$A$1:$G$161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8" i="158" l="1"/>
  <c r="G158" i="158" s="1"/>
  <c r="F157" i="158"/>
  <c r="G157" i="158" s="1"/>
  <c r="F153" i="158"/>
  <c r="G153" i="158" s="1"/>
  <c r="F152" i="158"/>
  <c r="G152" i="158" s="1"/>
  <c r="F151" i="158"/>
  <c r="G151" i="158" s="1"/>
  <c r="G150" i="158"/>
  <c r="F150" i="158"/>
  <c r="F149" i="158"/>
  <c r="G149" i="158" s="1"/>
  <c r="F148" i="158"/>
  <c r="G148" i="158" s="1"/>
  <c r="F147" i="158"/>
  <c r="G147" i="158" s="1"/>
  <c r="G146" i="158" s="1"/>
  <c r="E146" i="158"/>
  <c r="D146" i="158"/>
  <c r="C146" i="158"/>
  <c r="F145" i="158"/>
  <c r="G145" i="158" s="1"/>
  <c r="F144" i="158"/>
  <c r="G144" i="158" s="1"/>
  <c r="F143" i="158"/>
  <c r="G143" i="158" s="1"/>
  <c r="F142" i="158"/>
  <c r="F141" i="158"/>
  <c r="G141" i="158" s="1"/>
  <c r="E140" i="158"/>
  <c r="D140" i="158"/>
  <c r="C140" i="158"/>
  <c r="F139" i="158"/>
  <c r="G139" i="158" s="1"/>
  <c r="F138" i="158"/>
  <c r="G138" i="158" s="1"/>
  <c r="F137" i="158"/>
  <c r="G137" i="158" s="1"/>
  <c r="G136" i="158"/>
  <c r="F136" i="158"/>
  <c r="F135" i="158"/>
  <c r="G135" i="158" s="1"/>
  <c r="F134" i="158"/>
  <c r="G134" i="158" s="1"/>
  <c r="G133" i="158" s="1"/>
  <c r="F133" i="158"/>
  <c r="E133" i="158"/>
  <c r="D133" i="158"/>
  <c r="C133" i="158"/>
  <c r="F132" i="158"/>
  <c r="G132" i="158" s="1"/>
  <c r="F131" i="158"/>
  <c r="F130" i="158"/>
  <c r="F129" i="158" s="1"/>
  <c r="E129" i="158"/>
  <c r="D129" i="158"/>
  <c r="D154" i="158" s="1"/>
  <c r="C129" i="158"/>
  <c r="C154" i="158" s="1"/>
  <c r="F127" i="158"/>
  <c r="G127" i="158" s="1"/>
  <c r="F126" i="158"/>
  <c r="G126" i="158" s="1"/>
  <c r="F125" i="158"/>
  <c r="G125" i="158" s="1"/>
  <c r="F124" i="158"/>
  <c r="G124" i="158" s="1"/>
  <c r="F123" i="158"/>
  <c r="G123" i="158" s="1"/>
  <c r="F122" i="158"/>
  <c r="G122" i="158" s="1"/>
  <c r="F121" i="158"/>
  <c r="G121" i="158" s="1"/>
  <c r="F120" i="158"/>
  <c r="G120" i="158" s="1"/>
  <c r="F119" i="158"/>
  <c r="G119" i="158" s="1"/>
  <c r="F118" i="158"/>
  <c r="G118" i="158" s="1"/>
  <c r="F117" i="158"/>
  <c r="G117" i="158" s="1"/>
  <c r="F116" i="158"/>
  <c r="G116" i="158" s="1"/>
  <c r="F115" i="158"/>
  <c r="G115" i="158" s="1"/>
  <c r="G114" i="158" s="1"/>
  <c r="E114" i="158"/>
  <c r="D114" i="158"/>
  <c r="C114" i="158"/>
  <c r="F113" i="158"/>
  <c r="G113" i="158" s="1"/>
  <c r="G112" i="158"/>
  <c r="F112" i="158"/>
  <c r="F111" i="158"/>
  <c r="G111" i="158" s="1"/>
  <c r="F110" i="158"/>
  <c r="G110" i="158" s="1"/>
  <c r="F109" i="158"/>
  <c r="G109" i="158" s="1"/>
  <c r="G108" i="158"/>
  <c r="F108" i="158"/>
  <c r="F107" i="158"/>
  <c r="G107" i="158" s="1"/>
  <c r="F106" i="158"/>
  <c r="G106" i="158" s="1"/>
  <c r="F105" i="158"/>
  <c r="G105" i="158" s="1"/>
  <c r="G104" i="158"/>
  <c r="F104" i="158"/>
  <c r="F103" i="158"/>
  <c r="G103" i="158" s="1"/>
  <c r="F102" i="158"/>
  <c r="G102" i="158" s="1"/>
  <c r="F101" i="158"/>
  <c r="G101" i="158" s="1"/>
  <c r="G100" i="158"/>
  <c r="F100" i="158"/>
  <c r="F99" i="158"/>
  <c r="G99" i="158" s="1"/>
  <c r="F98" i="158"/>
  <c r="G98" i="158" s="1"/>
  <c r="F97" i="158"/>
  <c r="G97" i="158" s="1"/>
  <c r="G96" i="158"/>
  <c r="F96" i="158"/>
  <c r="F95" i="158"/>
  <c r="G95" i="158" s="1"/>
  <c r="F94" i="158"/>
  <c r="G94" i="158" s="1"/>
  <c r="F88" i="158"/>
  <c r="G88" i="158" s="1"/>
  <c r="G87" i="158"/>
  <c r="F87" i="158"/>
  <c r="G86" i="158"/>
  <c r="F86" i="158"/>
  <c r="F85" i="158"/>
  <c r="G85" i="158" s="1"/>
  <c r="F84" i="158"/>
  <c r="G84" i="158" s="1"/>
  <c r="F83" i="158"/>
  <c r="F82" i="158" s="1"/>
  <c r="E82" i="158"/>
  <c r="D82" i="158"/>
  <c r="D89" i="158" s="1"/>
  <c r="C82" i="158"/>
  <c r="F81" i="158"/>
  <c r="G81" i="158"/>
  <c r="F80" i="158"/>
  <c r="G80" i="158"/>
  <c r="F79" i="158"/>
  <c r="F78" i="158"/>
  <c r="E78" i="158"/>
  <c r="D78" i="158"/>
  <c r="C78" i="158"/>
  <c r="F77" i="158"/>
  <c r="G77" i="158" s="1"/>
  <c r="F76" i="158"/>
  <c r="G76" i="158" s="1"/>
  <c r="E75" i="158"/>
  <c r="D75" i="158"/>
  <c r="C75" i="158"/>
  <c r="F74" i="158"/>
  <c r="G74" i="158"/>
  <c r="F73" i="158"/>
  <c r="G73" i="158"/>
  <c r="F72" i="158"/>
  <c r="G72" i="158" s="1"/>
  <c r="F71" i="158"/>
  <c r="G71" i="158"/>
  <c r="E70" i="158"/>
  <c r="D70" i="158"/>
  <c r="C70" i="158"/>
  <c r="G69" i="158"/>
  <c r="F69" i="158"/>
  <c r="F68" i="158"/>
  <c r="G68" i="158" s="1"/>
  <c r="F67" i="158"/>
  <c r="G67" i="158" s="1"/>
  <c r="F66" i="158"/>
  <c r="E66" i="158"/>
  <c r="E89" i="158" s="1"/>
  <c r="D66" i="158"/>
  <c r="C66" i="158"/>
  <c r="C89" i="158" s="1"/>
  <c r="G64" i="158"/>
  <c r="F64" i="158"/>
  <c r="F63" i="158"/>
  <c r="F60" i="158" s="1"/>
  <c r="F62" i="158"/>
  <c r="G62" i="158" s="1"/>
  <c r="G61" i="158"/>
  <c r="F61" i="158"/>
  <c r="E60" i="158"/>
  <c r="D60" i="158"/>
  <c r="C60" i="158"/>
  <c r="F59" i="158"/>
  <c r="G59" i="158"/>
  <c r="F58" i="158"/>
  <c r="G58" i="158"/>
  <c r="F57" i="158"/>
  <c r="G57" i="158"/>
  <c r="F56" i="158"/>
  <c r="F55" i="158" s="1"/>
  <c r="E55" i="158"/>
  <c r="D55" i="158"/>
  <c r="C55" i="158"/>
  <c r="G54" i="158"/>
  <c r="F54" i="158"/>
  <c r="F53" i="158"/>
  <c r="G53" i="158" s="1"/>
  <c r="G52" i="158"/>
  <c r="F52" i="158"/>
  <c r="F51" i="158"/>
  <c r="G51" i="158" s="1"/>
  <c r="G49" i="158" s="1"/>
  <c r="G50" i="158"/>
  <c r="F50" i="158"/>
  <c r="F49" i="158"/>
  <c r="E49" i="158"/>
  <c r="D49" i="158"/>
  <c r="C49" i="158"/>
  <c r="F48" i="158"/>
  <c r="G48" i="158"/>
  <c r="F47" i="158"/>
  <c r="G47" i="158"/>
  <c r="F46" i="158"/>
  <c r="G46" i="158" s="1"/>
  <c r="F45" i="158"/>
  <c r="G45" i="158"/>
  <c r="F44" i="158"/>
  <c r="G44" i="158"/>
  <c r="F43" i="158"/>
  <c r="G43" i="158"/>
  <c r="F42" i="158"/>
  <c r="G42" i="158" s="1"/>
  <c r="F41" i="158"/>
  <c r="G41" i="158"/>
  <c r="F40" i="158"/>
  <c r="G40" i="158"/>
  <c r="F39" i="158"/>
  <c r="G39" i="158"/>
  <c r="F38" i="158"/>
  <c r="G38" i="158" s="1"/>
  <c r="G37" i="158" s="1"/>
  <c r="E37" i="158"/>
  <c r="D37" i="158"/>
  <c r="C37" i="158"/>
  <c r="G36" i="158"/>
  <c r="F36" i="158"/>
  <c r="F35" i="158"/>
  <c r="G35" i="158" s="1"/>
  <c r="F34" i="158"/>
  <c r="G34" i="158" s="1"/>
  <c r="F33" i="158"/>
  <c r="G33" i="158" s="1"/>
  <c r="G32" i="158"/>
  <c r="F32" i="158"/>
  <c r="F31" i="158"/>
  <c r="G31" i="158" s="1"/>
  <c r="F30" i="158"/>
  <c r="G30" i="158" s="1"/>
  <c r="F158" i="154"/>
  <c r="G158" i="154"/>
  <c r="G157" i="154"/>
  <c r="F153" i="154"/>
  <c r="G153" i="154"/>
  <c r="F152" i="154"/>
  <c r="G152" i="154" s="1"/>
  <c r="F151" i="154"/>
  <c r="G151" i="154"/>
  <c r="G150" i="154"/>
  <c r="F150" i="154"/>
  <c r="F149" i="154"/>
  <c r="G149" i="154"/>
  <c r="F148" i="154"/>
  <c r="G148" i="154" s="1"/>
  <c r="F147" i="154"/>
  <c r="F146" i="154"/>
  <c r="E146" i="154"/>
  <c r="D146" i="154"/>
  <c r="C146" i="154"/>
  <c r="F145" i="154"/>
  <c r="G145" i="154" s="1"/>
  <c r="F144" i="154"/>
  <c r="G144" i="154" s="1"/>
  <c r="F143" i="154"/>
  <c r="F140" i="154" s="1"/>
  <c r="F142" i="154"/>
  <c r="G142" i="154" s="1"/>
  <c r="F141" i="154"/>
  <c r="G141" i="154" s="1"/>
  <c r="E140" i="154"/>
  <c r="D140" i="154"/>
  <c r="C140" i="154"/>
  <c r="F139" i="154"/>
  <c r="G139" i="154" s="1"/>
  <c r="F138" i="154"/>
  <c r="G138" i="154" s="1"/>
  <c r="F137" i="154"/>
  <c r="G137" i="154" s="1"/>
  <c r="F136" i="154"/>
  <c r="G136" i="154" s="1"/>
  <c r="F135" i="154"/>
  <c r="G135" i="154" s="1"/>
  <c r="F134" i="154"/>
  <c r="F133" i="154" s="1"/>
  <c r="E133" i="154"/>
  <c r="D133" i="154"/>
  <c r="C133" i="154"/>
  <c r="F132" i="154"/>
  <c r="F129" i="154" s="1"/>
  <c r="F131" i="154"/>
  <c r="G131" i="154"/>
  <c r="F130" i="154"/>
  <c r="G130" i="154"/>
  <c r="E129" i="154"/>
  <c r="D129" i="154"/>
  <c r="D154" i="154" s="1"/>
  <c r="C129" i="154"/>
  <c r="C154" i="154" s="1"/>
  <c r="F127" i="154"/>
  <c r="G127" i="154" s="1"/>
  <c r="F126" i="154"/>
  <c r="G126" i="154" s="1"/>
  <c r="F125" i="154"/>
  <c r="G125" i="154" s="1"/>
  <c r="F124" i="154"/>
  <c r="G124" i="154" s="1"/>
  <c r="F123" i="154"/>
  <c r="G123" i="154" s="1"/>
  <c r="F122" i="154"/>
  <c r="G122" i="154" s="1"/>
  <c r="F121" i="154"/>
  <c r="G121" i="154" s="1"/>
  <c r="F120" i="154"/>
  <c r="G120" i="154" s="1"/>
  <c r="F119" i="154"/>
  <c r="G119" i="154" s="1"/>
  <c r="F118" i="154"/>
  <c r="G118" i="154" s="1"/>
  <c r="F117" i="154"/>
  <c r="F114" i="154" s="1"/>
  <c r="F116" i="154"/>
  <c r="G116" i="154" s="1"/>
  <c r="F115" i="154"/>
  <c r="G115" i="154" s="1"/>
  <c r="E114" i="154"/>
  <c r="D114" i="154"/>
  <c r="C114" i="154"/>
  <c r="F113" i="154"/>
  <c r="G113" i="154" s="1"/>
  <c r="F112" i="154"/>
  <c r="G112" i="154" s="1"/>
  <c r="F111" i="154"/>
  <c r="G111" i="154" s="1"/>
  <c r="F110" i="154"/>
  <c r="G110" i="154" s="1"/>
  <c r="F109" i="154"/>
  <c r="G109" i="154" s="1"/>
  <c r="F108" i="154"/>
  <c r="G108" i="154" s="1"/>
  <c r="F107" i="154"/>
  <c r="G107" i="154" s="1"/>
  <c r="F106" i="154"/>
  <c r="G106" i="154" s="1"/>
  <c r="F105" i="154"/>
  <c r="G105" i="154" s="1"/>
  <c r="F104" i="154"/>
  <c r="G104" i="154" s="1"/>
  <c r="F103" i="154"/>
  <c r="G103" i="154" s="1"/>
  <c r="F102" i="154"/>
  <c r="G102" i="154" s="1"/>
  <c r="F101" i="154"/>
  <c r="G101" i="154" s="1"/>
  <c r="F100" i="154"/>
  <c r="G100" i="154" s="1"/>
  <c r="F99" i="154"/>
  <c r="G99" i="154" s="1"/>
  <c r="F98" i="154"/>
  <c r="G98" i="154" s="1"/>
  <c r="F97" i="154"/>
  <c r="G97" i="154" s="1"/>
  <c r="F96" i="154"/>
  <c r="G96" i="154" s="1"/>
  <c r="F95" i="154"/>
  <c r="G95" i="154" s="1"/>
  <c r="F94" i="154"/>
  <c r="G94" i="154" s="1"/>
  <c r="F88" i="154"/>
  <c r="G88" i="154" s="1"/>
  <c r="F87" i="154"/>
  <c r="G87" i="154"/>
  <c r="F86" i="154"/>
  <c r="G86" i="154" s="1"/>
  <c r="F85" i="154"/>
  <c r="G85" i="154" s="1"/>
  <c r="F84" i="154"/>
  <c r="G84" i="154" s="1"/>
  <c r="F83" i="154"/>
  <c r="G83" i="154"/>
  <c r="E82" i="154"/>
  <c r="D82" i="154"/>
  <c r="C82" i="154"/>
  <c r="F81" i="154"/>
  <c r="G81" i="154" s="1"/>
  <c r="F80" i="154"/>
  <c r="G80" i="154" s="1"/>
  <c r="F79" i="154"/>
  <c r="G79" i="154" s="1"/>
  <c r="F78" i="154"/>
  <c r="E78" i="154"/>
  <c r="D78" i="154"/>
  <c r="C78" i="154"/>
  <c r="F77" i="154"/>
  <c r="G77" i="154" s="1"/>
  <c r="F76" i="154"/>
  <c r="G76" i="154" s="1"/>
  <c r="G75" i="154" s="1"/>
  <c r="E75" i="154"/>
  <c r="E89" i="154" s="1"/>
  <c r="D75" i="154"/>
  <c r="C75" i="154"/>
  <c r="F74" i="154"/>
  <c r="G74" i="154" s="1"/>
  <c r="F73" i="154"/>
  <c r="G73" i="154" s="1"/>
  <c r="F72" i="154"/>
  <c r="G72" i="154" s="1"/>
  <c r="F71" i="154"/>
  <c r="F70" i="154" s="1"/>
  <c r="E70" i="154"/>
  <c r="D70" i="154"/>
  <c r="C70" i="154"/>
  <c r="F69" i="154"/>
  <c r="G69" i="154"/>
  <c r="G68" i="154"/>
  <c r="F68" i="154"/>
  <c r="F67" i="154"/>
  <c r="G67" i="154"/>
  <c r="E66" i="154"/>
  <c r="D66" i="154"/>
  <c r="D89" i="154"/>
  <c r="C66" i="154"/>
  <c r="C89" i="154" s="1"/>
  <c r="F64" i="154"/>
  <c r="G64" i="154"/>
  <c r="F63" i="154"/>
  <c r="G63" i="154" s="1"/>
  <c r="F62" i="154"/>
  <c r="G62" i="154"/>
  <c r="G61" i="154"/>
  <c r="F61" i="154"/>
  <c r="F60" i="154" s="1"/>
  <c r="E60" i="154"/>
  <c r="D60" i="154"/>
  <c r="C60" i="154"/>
  <c r="F59" i="154"/>
  <c r="G59" i="154"/>
  <c r="F58" i="154"/>
  <c r="F55" i="154" s="1"/>
  <c r="F57" i="154"/>
  <c r="G57" i="154"/>
  <c r="F56" i="154"/>
  <c r="G56" i="154"/>
  <c r="E55" i="154"/>
  <c r="D55" i="154"/>
  <c r="C55" i="154"/>
  <c r="F54" i="154"/>
  <c r="G54" i="154" s="1"/>
  <c r="F53" i="154"/>
  <c r="G53" i="154"/>
  <c r="F52" i="154"/>
  <c r="G52" i="154" s="1"/>
  <c r="F51" i="154"/>
  <c r="G51" i="154" s="1"/>
  <c r="F50" i="154"/>
  <c r="G50" i="154" s="1"/>
  <c r="E49" i="154"/>
  <c r="D49" i="154"/>
  <c r="C49" i="154"/>
  <c r="F48" i="154"/>
  <c r="G48" i="154" s="1"/>
  <c r="F47" i="154"/>
  <c r="G47" i="154"/>
  <c r="F46" i="154"/>
  <c r="G46" i="154"/>
  <c r="F45" i="154"/>
  <c r="G45" i="154"/>
  <c r="F44" i="154"/>
  <c r="G44" i="154" s="1"/>
  <c r="F43" i="154"/>
  <c r="G43" i="154"/>
  <c r="F42" i="154"/>
  <c r="G42" i="154"/>
  <c r="F41" i="154"/>
  <c r="G41" i="154"/>
  <c r="F40" i="154"/>
  <c r="F37" i="154" s="1"/>
  <c r="F39" i="154"/>
  <c r="G39" i="154"/>
  <c r="F38" i="154"/>
  <c r="E37" i="154"/>
  <c r="D37" i="154"/>
  <c r="C37" i="154"/>
  <c r="F36" i="154"/>
  <c r="G36" i="154" s="1"/>
  <c r="F35" i="154"/>
  <c r="G35" i="154" s="1"/>
  <c r="F34" i="154"/>
  <c r="G34" i="154" s="1"/>
  <c r="F33" i="154"/>
  <c r="G33" i="154" s="1"/>
  <c r="F32" i="154"/>
  <c r="G32" i="154" s="1"/>
  <c r="F31" i="154"/>
  <c r="G31" i="154" s="1"/>
  <c r="F30" i="154"/>
  <c r="G30" i="154" s="1"/>
  <c r="D29" i="154"/>
  <c r="F28" i="154"/>
  <c r="G28" i="154" s="1"/>
  <c r="F27" i="154"/>
  <c r="G27" i="154"/>
  <c r="F26" i="154"/>
  <c r="G26" i="154"/>
  <c r="F25" i="154"/>
  <c r="G25" i="154"/>
  <c r="F24" i="154"/>
  <c r="G24" i="154" s="1"/>
  <c r="F23" i="154"/>
  <c r="E22" i="154"/>
  <c r="D22" i="154"/>
  <c r="C22" i="154"/>
  <c r="F21" i="154"/>
  <c r="G21" i="154" s="1"/>
  <c r="F20" i="154"/>
  <c r="G20" i="154" s="1"/>
  <c r="F19" i="154"/>
  <c r="G19" i="154"/>
  <c r="F18" i="154"/>
  <c r="G18" i="154" s="1"/>
  <c r="F17" i="154"/>
  <c r="G17" i="154" s="1"/>
  <c r="F16" i="154"/>
  <c r="G16" i="154" s="1"/>
  <c r="E15" i="154"/>
  <c r="D15" i="154"/>
  <c r="C15" i="154"/>
  <c r="F14" i="154"/>
  <c r="G14" i="154" s="1"/>
  <c r="F13" i="154"/>
  <c r="G13" i="154"/>
  <c r="F12" i="154"/>
  <c r="G12" i="154" s="1"/>
  <c r="F11" i="154"/>
  <c r="G11" i="154" s="1"/>
  <c r="F10" i="154"/>
  <c r="G10" i="154" s="1"/>
  <c r="F9" i="154"/>
  <c r="G9" i="154"/>
  <c r="F158" i="3"/>
  <c r="G158" i="3"/>
  <c r="F157" i="3"/>
  <c r="G157" i="3" s="1"/>
  <c r="F153" i="3"/>
  <c r="G153" i="3" s="1"/>
  <c r="F152" i="3"/>
  <c r="G152" i="3" s="1"/>
  <c r="F151" i="3"/>
  <c r="G151" i="3" s="1"/>
  <c r="F150" i="3"/>
  <c r="G150" i="3" s="1"/>
  <c r="F149" i="3"/>
  <c r="G149" i="3" s="1"/>
  <c r="F148" i="3"/>
  <c r="G148" i="3" s="1"/>
  <c r="F147" i="3"/>
  <c r="G147" i="3" s="1"/>
  <c r="E146" i="3"/>
  <c r="D146" i="3"/>
  <c r="C146" i="3"/>
  <c r="F145" i="3"/>
  <c r="G145" i="3" s="1"/>
  <c r="F144" i="3"/>
  <c r="G144" i="3"/>
  <c r="G143" i="3"/>
  <c r="F143" i="3"/>
  <c r="F142" i="3"/>
  <c r="G142" i="3" s="1"/>
  <c r="F141" i="3"/>
  <c r="G141" i="3" s="1"/>
  <c r="G140" i="3" s="1"/>
  <c r="F140" i="3"/>
  <c r="E140" i="3"/>
  <c r="D140" i="3"/>
  <c r="C140" i="3"/>
  <c r="G139" i="3"/>
  <c r="F139" i="3"/>
  <c r="F138" i="3"/>
  <c r="G138" i="3"/>
  <c r="F137" i="3"/>
  <c r="G137" i="3" s="1"/>
  <c r="F136" i="3"/>
  <c r="G136" i="3"/>
  <c r="G135" i="3"/>
  <c r="F135" i="3"/>
  <c r="F134" i="3"/>
  <c r="G134" i="3"/>
  <c r="E133" i="3"/>
  <c r="D133" i="3"/>
  <c r="C133" i="3"/>
  <c r="G132" i="3"/>
  <c r="F132" i="3"/>
  <c r="F131" i="3"/>
  <c r="G131" i="3"/>
  <c r="F130" i="3"/>
  <c r="G130" i="3" s="1"/>
  <c r="G129" i="3" s="1"/>
  <c r="E129" i="3"/>
  <c r="D129" i="3"/>
  <c r="D154" i="3" s="1"/>
  <c r="C129" i="3"/>
  <c r="C154" i="3"/>
  <c r="F127" i="3"/>
  <c r="G127" i="3" s="1"/>
  <c r="F126" i="3"/>
  <c r="G126" i="3" s="1"/>
  <c r="G125" i="3"/>
  <c r="F125" i="3"/>
  <c r="F124" i="3"/>
  <c r="G124" i="3"/>
  <c r="F123" i="3"/>
  <c r="G123" i="3" s="1"/>
  <c r="F122" i="3"/>
  <c r="G122" i="3" s="1"/>
  <c r="G121" i="3"/>
  <c r="F121" i="3"/>
  <c r="F120" i="3"/>
  <c r="G120" i="3"/>
  <c r="F119" i="3"/>
  <c r="G119" i="3" s="1"/>
  <c r="F118" i="3"/>
  <c r="G118" i="3" s="1"/>
  <c r="G117" i="3"/>
  <c r="F117" i="3"/>
  <c r="F116" i="3"/>
  <c r="G116" i="3"/>
  <c r="F115" i="3"/>
  <c r="G115" i="3" s="1"/>
  <c r="E114" i="3"/>
  <c r="D114" i="3"/>
  <c r="C114" i="3"/>
  <c r="G113" i="3"/>
  <c r="F113" i="3"/>
  <c r="F112" i="3"/>
  <c r="G112" i="3" s="1"/>
  <c r="F111" i="3"/>
  <c r="G111" i="3" s="1"/>
  <c r="F110" i="3"/>
  <c r="G110" i="3" s="1"/>
  <c r="G109" i="3"/>
  <c r="F109" i="3"/>
  <c r="F108" i="3"/>
  <c r="G108" i="3" s="1"/>
  <c r="F107" i="3"/>
  <c r="G107" i="3" s="1"/>
  <c r="F106" i="3"/>
  <c r="G106" i="3" s="1"/>
  <c r="G105" i="3"/>
  <c r="F105" i="3"/>
  <c r="F104" i="3"/>
  <c r="G104" i="3" s="1"/>
  <c r="F103" i="3"/>
  <c r="G103" i="3" s="1"/>
  <c r="F102" i="3"/>
  <c r="G102" i="3" s="1"/>
  <c r="G101" i="3"/>
  <c r="F101" i="3"/>
  <c r="F100" i="3"/>
  <c r="G100" i="3" s="1"/>
  <c r="F99" i="3"/>
  <c r="G99" i="3" s="1"/>
  <c r="F98" i="3"/>
  <c r="G98" i="3" s="1"/>
  <c r="G97" i="3"/>
  <c r="F97" i="3"/>
  <c r="F96" i="3"/>
  <c r="G96" i="3" s="1"/>
  <c r="F95" i="3"/>
  <c r="G95" i="3" s="1"/>
  <c r="F94" i="3"/>
  <c r="G94" i="3" s="1"/>
  <c r="C93" i="151"/>
  <c r="E93" i="151"/>
  <c r="G88" i="3"/>
  <c r="F88" i="3"/>
  <c r="F87" i="3"/>
  <c r="G87" i="3" s="1"/>
  <c r="F86" i="3"/>
  <c r="G86" i="3" s="1"/>
  <c r="F85" i="3"/>
  <c r="G85" i="3"/>
  <c r="G84" i="3"/>
  <c r="F84" i="3"/>
  <c r="F83" i="3"/>
  <c r="G83" i="3" s="1"/>
  <c r="E82" i="3"/>
  <c r="D82" i="3"/>
  <c r="C82" i="3"/>
  <c r="G81" i="3"/>
  <c r="F81" i="3"/>
  <c r="F78" i="3" s="1"/>
  <c r="F80" i="3"/>
  <c r="G80" i="3" s="1"/>
  <c r="F79" i="3"/>
  <c r="G79" i="3" s="1"/>
  <c r="G78" i="3" s="1"/>
  <c r="E78" i="3"/>
  <c r="D78" i="3"/>
  <c r="C78" i="3"/>
  <c r="F77" i="3"/>
  <c r="G77" i="3" s="1"/>
  <c r="F76" i="3"/>
  <c r="G76" i="3" s="1"/>
  <c r="G75" i="3" s="1"/>
  <c r="E75" i="3"/>
  <c r="D75" i="3"/>
  <c r="C75" i="3"/>
  <c r="F74" i="3"/>
  <c r="G74" i="3" s="1"/>
  <c r="G73" i="3"/>
  <c r="F73" i="3"/>
  <c r="G72" i="3"/>
  <c r="F72" i="3"/>
  <c r="G71" i="3"/>
  <c r="F71" i="3"/>
  <c r="F70" i="3" s="1"/>
  <c r="E70" i="3"/>
  <c r="D70" i="3"/>
  <c r="C70" i="3"/>
  <c r="F69" i="3"/>
  <c r="G69" i="3" s="1"/>
  <c r="F68" i="3"/>
  <c r="G68" i="3" s="1"/>
  <c r="F67" i="3"/>
  <c r="G67" i="3" s="1"/>
  <c r="E66" i="3"/>
  <c r="E89" i="3" s="1"/>
  <c r="D66" i="3"/>
  <c r="D89" i="3" s="1"/>
  <c r="C66" i="3"/>
  <c r="C89" i="3" s="1"/>
  <c r="F64" i="3"/>
  <c r="G64" i="3" s="1"/>
  <c r="G63" i="3"/>
  <c r="F63" i="3"/>
  <c r="F62" i="3"/>
  <c r="G62" i="3" s="1"/>
  <c r="F61" i="3"/>
  <c r="G61" i="3" s="1"/>
  <c r="E60" i="3"/>
  <c r="D60" i="3"/>
  <c r="C60" i="3"/>
  <c r="G59" i="3"/>
  <c r="F59" i="3"/>
  <c r="G58" i="3"/>
  <c r="F57" i="3"/>
  <c r="G57" i="3" s="1"/>
  <c r="F56" i="3"/>
  <c r="G56" i="3" s="1"/>
  <c r="G55" i="3" s="1"/>
  <c r="F55" i="3"/>
  <c r="E55" i="3"/>
  <c r="D55" i="3"/>
  <c r="C55" i="3"/>
  <c r="F54" i="3"/>
  <c r="G54" i="3" s="1"/>
  <c r="G53" i="3"/>
  <c r="F53" i="3"/>
  <c r="G52" i="3"/>
  <c r="F52" i="3"/>
  <c r="G51" i="3"/>
  <c r="F50" i="3"/>
  <c r="G50" i="3" s="1"/>
  <c r="E49" i="3"/>
  <c r="D49" i="3"/>
  <c r="C49" i="3"/>
  <c r="G48" i="3"/>
  <c r="F48" i="3"/>
  <c r="G47" i="3"/>
  <c r="F47" i="3"/>
  <c r="F46" i="3"/>
  <c r="G46" i="3" s="1"/>
  <c r="F45" i="3"/>
  <c r="G45" i="3" s="1"/>
  <c r="G44" i="3"/>
  <c r="F44" i="3"/>
  <c r="G43" i="3"/>
  <c r="F43" i="3"/>
  <c r="F42" i="3"/>
  <c r="G42" i="3" s="1"/>
  <c r="F41" i="3"/>
  <c r="G41" i="3" s="1"/>
  <c r="G40" i="3"/>
  <c r="F40" i="3"/>
  <c r="G39" i="3"/>
  <c r="F39" i="3"/>
  <c r="F38" i="3"/>
  <c r="G38" i="3" s="1"/>
  <c r="G37" i="3" s="1"/>
  <c r="F37" i="3"/>
  <c r="E37" i="3"/>
  <c r="E65" i="3" s="1"/>
  <c r="E90" i="3" s="1"/>
  <c r="D37" i="3"/>
  <c r="C37" i="3"/>
  <c r="F36" i="3"/>
  <c r="G36" i="3" s="1"/>
  <c r="F35" i="3"/>
  <c r="G35" i="3" s="1"/>
  <c r="F34" i="3"/>
  <c r="G34" i="3" s="1"/>
  <c r="F33" i="3"/>
  <c r="G33" i="3" s="1"/>
  <c r="F32" i="3"/>
  <c r="G32" i="3" s="1"/>
  <c r="F31" i="3"/>
  <c r="G31" i="3" s="1"/>
  <c r="G30" i="3"/>
  <c r="F30" i="3"/>
  <c r="E29" i="3"/>
  <c r="D29" i="3"/>
  <c r="C29" i="3"/>
  <c r="G28" i="3"/>
  <c r="F28" i="3"/>
  <c r="F27" i="3"/>
  <c r="G27" i="3" s="1"/>
  <c r="F26" i="3"/>
  <c r="G26" i="3" s="1"/>
  <c r="F25" i="3"/>
  <c r="G25" i="3" s="1"/>
  <c r="G24" i="3"/>
  <c r="F24" i="3"/>
  <c r="G23" i="3"/>
  <c r="F23" i="3"/>
  <c r="E22" i="3"/>
  <c r="D22" i="3"/>
  <c r="C22" i="3"/>
  <c r="F21" i="3"/>
  <c r="G21" i="3" s="1"/>
  <c r="F20" i="3"/>
  <c r="G20" i="3" s="1"/>
  <c r="F19" i="3"/>
  <c r="G19" i="3" s="1"/>
  <c r="F18" i="3"/>
  <c r="G18" i="3"/>
  <c r="F17" i="3"/>
  <c r="G17" i="3" s="1"/>
  <c r="F16" i="3"/>
  <c r="G16" i="3" s="1"/>
  <c r="E15" i="3"/>
  <c r="D15" i="3"/>
  <c r="C15" i="3"/>
  <c r="G14" i="3"/>
  <c r="F14" i="3"/>
  <c r="G13" i="3"/>
  <c r="F13" i="3"/>
  <c r="F12" i="3"/>
  <c r="G12" i="3" s="1"/>
  <c r="F11" i="3"/>
  <c r="G11" i="3" s="1"/>
  <c r="G10" i="3"/>
  <c r="F10" i="3"/>
  <c r="F8" i="3" s="1"/>
  <c r="G9" i="3"/>
  <c r="G8" i="3"/>
  <c r="F9" i="3"/>
  <c r="E8" i="3"/>
  <c r="D8" i="3"/>
  <c r="D65" i="3"/>
  <c r="D90" i="3"/>
  <c r="C8" i="3"/>
  <c r="C65" i="3" s="1"/>
  <c r="F116" i="151"/>
  <c r="G116" i="151"/>
  <c r="H4" i="61"/>
  <c r="I6" i="61"/>
  <c r="I7" i="61"/>
  <c r="I8" i="61"/>
  <c r="I9" i="61"/>
  <c r="I10" i="61"/>
  <c r="I11" i="61"/>
  <c r="I12" i="61"/>
  <c r="I13" i="61"/>
  <c r="I17" i="61"/>
  <c r="I14" i="61"/>
  <c r="I15" i="61"/>
  <c r="I16" i="61"/>
  <c r="G17" i="61"/>
  <c r="H17" i="61"/>
  <c r="I18" i="61"/>
  <c r="I19" i="61"/>
  <c r="I20" i="61"/>
  <c r="I21" i="61"/>
  <c r="I22" i="61"/>
  <c r="I23" i="61"/>
  <c r="I24" i="61"/>
  <c r="I25" i="61"/>
  <c r="I26" i="61"/>
  <c r="I27" i="61"/>
  <c r="I28" i="61"/>
  <c r="I29" i="61"/>
  <c r="G30" i="61"/>
  <c r="H30" i="61"/>
  <c r="H31" i="61" s="1"/>
  <c r="F118" i="148"/>
  <c r="G118" i="148"/>
  <c r="G154" i="1"/>
  <c r="F154" i="1"/>
  <c r="F153" i="1"/>
  <c r="G153" i="1"/>
  <c r="F152" i="1"/>
  <c r="G152" i="1" s="1"/>
  <c r="F151" i="1"/>
  <c r="G151" i="1"/>
  <c r="F150" i="1"/>
  <c r="G150" i="1" s="1"/>
  <c r="F149" i="1"/>
  <c r="F147" i="1" s="1"/>
  <c r="G149" i="1"/>
  <c r="F148" i="1"/>
  <c r="G148" i="1" s="1"/>
  <c r="E147" i="1"/>
  <c r="E155" i="1" s="1"/>
  <c r="D147" i="1"/>
  <c r="C147" i="1"/>
  <c r="F146" i="1"/>
  <c r="G146" i="1" s="1"/>
  <c r="F145" i="1"/>
  <c r="G145" i="1"/>
  <c r="F144" i="1"/>
  <c r="G144" i="1"/>
  <c r="F143" i="1"/>
  <c r="G143" i="1"/>
  <c r="G142" i="1" s="1"/>
  <c r="E142" i="1"/>
  <c r="D142" i="1"/>
  <c r="C142" i="1"/>
  <c r="F141" i="1"/>
  <c r="G141" i="1" s="1"/>
  <c r="F140" i="1"/>
  <c r="G140" i="1"/>
  <c r="G139" i="1"/>
  <c r="G135" i="1" s="1"/>
  <c r="F139" i="1"/>
  <c r="F138" i="1"/>
  <c r="G138" i="1"/>
  <c r="F137" i="1"/>
  <c r="G137" i="1" s="1"/>
  <c r="F136" i="1"/>
  <c r="G136" i="1"/>
  <c r="E135" i="1"/>
  <c r="D135" i="1"/>
  <c r="C135" i="1"/>
  <c r="F134" i="1"/>
  <c r="G134" i="1"/>
  <c r="F133" i="1"/>
  <c r="G133" i="1"/>
  <c r="F132" i="1"/>
  <c r="E131" i="1"/>
  <c r="D131" i="1"/>
  <c r="D155" i="1"/>
  <c r="C131" i="1"/>
  <c r="C155" i="1" s="1"/>
  <c r="G129" i="1"/>
  <c r="F128" i="1"/>
  <c r="G128" i="1"/>
  <c r="G127" i="1"/>
  <c r="F127" i="1"/>
  <c r="F126" i="1"/>
  <c r="G126" i="1" s="1"/>
  <c r="F125" i="1"/>
  <c r="G125" i="1" s="1"/>
  <c r="F124" i="1"/>
  <c r="G124" i="1"/>
  <c r="F123" i="1"/>
  <c r="G123" i="1" s="1"/>
  <c r="F122" i="1"/>
  <c r="G122" i="1" s="1"/>
  <c r="F121" i="1"/>
  <c r="G121" i="1" s="1"/>
  <c r="F120" i="1"/>
  <c r="G120" i="1"/>
  <c r="F119" i="1"/>
  <c r="F116" i="1" s="1"/>
  <c r="F118" i="1"/>
  <c r="G118" i="1" s="1"/>
  <c r="F117" i="1"/>
  <c r="G117" i="1" s="1"/>
  <c r="E116" i="1"/>
  <c r="E130" i="1" s="1"/>
  <c r="E156" i="1" s="1"/>
  <c r="D116" i="1"/>
  <c r="C116" i="1"/>
  <c r="F115" i="1"/>
  <c r="G115" i="1"/>
  <c r="F114" i="1"/>
  <c r="G114" i="1"/>
  <c r="F113" i="1"/>
  <c r="G113" i="1"/>
  <c r="F112" i="1"/>
  <c r="G112" i="1" s="1"/>
  <c r="F111" i="1"/>
  <c r="G111" i="1"/>
  <c r="F110" i="1"/>
  <c r="G110" i="1"/>
  <c r="F109" i="1"/>
  <c r="G109" i="1"/>
  <c r="F108" i="1"/>
  <c r="G108" i="1" s="1"/>
  <c r="F107" i="1"/>
  <c r="G107" i="1"/>
  <c r="F106" i="1"/>
  <c r="G106" i="1"/>
  <c r="F105" i="1"/>
  <c r="G105" i="1"/>
  <c r="F104" i="1"/>
  <c r="G104" i="1" s="1"/>
  <c r="F103" i="1"/>
  <c r="G103" i="1"/>
  <c r="F102" i="1"/>
  <c r="G102" i="1"/>
  <c r="F101" i="1"/>
  <c r="G101" i="1"/>
  <c r="F100" i="1"/>
  <c r="G100" i="1" s="1"/>
  <c r="F99" i="1"/>
  <c r="G99" i="1"/>
  <c r="F98" i="1"/>
  <c r="G98" i="1"/>
  <c r="F97" i="1"/>
  <c r="G97" i="1"/>
  <c r="F96" i="1"/>
  <c r="E95" i="1"/>
  <c r="D95" i="1"/>
  <c r="D130" i="1" s="1"/>
  <c r="D156" i="1" s="1"/>
  <c r="C95" i="1"/>
  <c r="C130" i="1" s="1"/>
  <c r="F86" i="1"/>
  <c r="G86" i="1"/>
  <c r="F85" i="1"/>
  <c r="G85" i="1" s="1"/>
  <c r="F84" i="1"/>
  <c r="G84" i="1" s="1"/>
  <c r="F83" i="1"/>
  <c r="G83" i="1" s="1"/>
  <c r="F82" i="1"/>
  <c r="G82" i="1"/>
  <c r="F81" i="1"/>
  <c r="G81" i="1" s="1"/>
  <c r="E80" i="1"/>
  <c r="D80" i="1"/>
  <c r="C80" i="1"/>
  <c r="F79" i="1"/>
  <c r="G79" i="1"/>
  <c r="F78" i="1"/>
  <c r="G78" i="1"/>
  <c r="F77" i="1"/>
  <c r="F76" i="1"/>
  <c r="E76" i="1"/>
  <c r="D76" i="1"/>
  <c r="C76" i="1"/>
  <c r="F75" i="1"/>
  <c r="G75" i="1"/>
  <c r="G74" i="1"/>
  <c r="G73" i="1"/>
  <c r="F74" i="1"/>
  <c r="F73" i="1" s="1"/>
  <c r="E73" i="1"/>
  <c r="D73" i="1"/>
  <c r="C73" i="1"/>
  <c r="F72" i="1"/>
  <c r="G72" i="1" s="1"/>
  <c r="F71" i="1"/>
  <c r="G71" i="1" s="1"/>
  <c r="F70" i="1"/>
  <c r="F69" i="1"/>
  <c r="G69" i="1"/>
  <c r="E68" i="1"/>
  <c r="E87" i="1" s="1"/>
  <c r="D68" i="1"/>
  <c r="C68" i="1"/>
  <c r="C87" i="1" s="1"/>
  <c r="F67" i="1"/>
  <c r="G67" i="1" s="1"/>
  <c r="F66" i="1"/>
  <c r="G66" i="1"/>
  <c r="F65" i="1"/>
  <c r="G65" i="1" s="1"/>
  <c r="G64" i="1" s="1"/>
  <c r="F64" i="1"/>
  <c r="E64" i="1"/>
  <c r="D64" i="1"/>
  <c r="D87" i="1" s="1"/>
  <c r="C64" i="1"/>
  <c r="F62" i="1"/>
  <c r="G62" i="1" s="1"/>
  <c r="F61" i="1"/>
  <c r="G61" i="1" s="1"/>
  <c r="F60" i="1"/>
  <c r="G60" i="1" s="1"/>
  <c r="F59" i="1"/>
  <c r="F58" i="1"/>
  <c r="E58" i="1"/>
  <c r="D58" i="1"/>
  <c r="C58" i="1"/>
  <c r="F57" i="1"/>
  <c r="G57" i="1"/>
  <c r="F56" i="1"/>
  <c r="G56" i="1"/>
  <c r="F55" i="1"/>
  <c r="G55" i="1" s="1"/>
  <c r="F54" i="1"/>
  <c r="E53" i="1"/>
  <c r="D53" i="1"/>
  <c r="C53" i="1"/>
  <c r="F52" i="1"/>
  <c r="F47" i="1" s="1"/>
  <c r="G52" i="1"/>
  <c r="G51" i="1"/>
  <c r="F51" i="1"/>
  <c r="F50" i="1"/>
  <c r="G50" i="1" s="1"/>
  <c r="F49" i="1"/>
  <c r="G49" i="1" s="1"/>
  <c r="F48" i="1"/>
  <c r="E47" i="1"/>
  <c r="D47" i="1"/>
  <c r="C47" i="1"/>
  <c r="F46" i="1"/>
  <c r="G46" i="1"/>
  <c r="F45" i="1"/>
  <c r="G45" i="1"/>
  <c r="F44" i="1"/>
  <c r="G44" i="1"/>
  <c r="F43" i="1"/>
  <c r="G43" i="1" s="1"/>
  <c r="F42" i="1"/>
  <c r="G42" i="1"/>
  <c r="F41" i="1"/>
  <c r="G41" i="1"/>
  <c r="F40" i="1"/>
  <c r="G40" i="1"/>
  <c r="F39" i="1"/>
  <c r="G39" i="1" s="1"/>
  <c r="G35" i="1" s="1"/>
  <c r="F38" i="1"/>
  <c r="G38" i="1"/>
  <c r="F37" i="1"/>
  <c r="G37" i="1"/>
  <c r="F36" i="1"/>
  <c r="G36" i="1"/>
  <c r="E35" i="1"/>
  <c r="D35" i="1"/>
  <c r="C35" i="1"/>
  <c r="F34" i="1"/>
  <c r="G34" i="1" s="1"/>
  <c r="F33" i="1"/>
  <c r="G33" i="1" s="1"/>
  <c r="F32" i="1"/>
  <c r="G32" i="1" s="1"/>
  <c r="F31" i="1"/>
  <c r="G31" i="1"/>
  <c r="G30" i="1"/>
  <c r="F30" i="1"/>
  <c r="F29" i="1"/>
  <c r="G29" i="1"/>
  <c r="F28" i="1"/>
  <c r="G28" i="1" s="1"/>
  <c r="E27" i="1"/>
  <c r="D27" i="1"/>
  <c r="C27" i="1"/>
  <c r="F26" i="1"/>
  <c r="G26" i="1" s="1"/>
  <c r="F25" i="1"/>
  <c r="G25" i="1" s="1"/>
  <c r="F24" i="1"/>
  <c r="G24" i="1"/>
  <c r="F23" i="1"/>
  <c r="G23" i="1"/>
  <c r="F22" i="1"/>
  <c r="F20" i="1" s="1"/>
  <c r="F21" i="1"/>
  <c r="G21" i="1" s="1"/>
  <c r="E20" i="1"/>
  <c r="D20" i="1"/>
  <c r="C20" i="1"/>
  <c r="F19" i="1"/>
  <c r="G19" i="1" s="1"/>
  <c r="F18" i="1"/>
  <c r="G18" i="1" s="1"/>
  <c r="F17" i="1"/>
  <c r="G17" i="1" s="1"/>
  <c r="F16" i="1"/>
  <c r="G16" i="1"/>
  <c r="F15" i="1"/>
  <c r="G15" i="1" s="1"/>
  <c r="F14" i="1"/>
  <c r="E13" i="1"/>
  <c r="D13" i="1"/>
  <c r="D63" i="1" s="1"/>
  <c r="C13" i="1"/>
  <c r="F12" i="1"/>
  <c r="G12" i="1"/>
  <c r="F11" i="1"/>
  <c r="G11" i="1" s="1"/>
  <c r="F10" i="1"/>
  <c r="G10" i="1"/>
  <c r="F9" i="1"/>
  <c r="G9" i="1"/>
  <c r="F8" i="1"/>
  <c r="G8" i="1" s="1"/>
  <c r="F7" i="1"/>
  <c r="E6" i="1"/>
  <c r="D6" i="1"/>
  <c r="C6" i="1"/>
  <c r="C63" i="1"/>
  <c r="F158" i="161"/>
  <c r="G158" i="161" s="1"/>
  <c r="F157" i="161"/>
  <c r="G157" i="161"/>
  <c r="F153" i="161"/>
  <c r="G153" i="161"/>
  <c r="F152" i="161"/>
  <c r="G152" i="161"/>
  <c r="F151" i="161"/>
  <c r="G151" i="161" s="1"/>
  <c r="F150" i="161"/>
  <c r="G150" i="161" s="1"/>
  <c r="F149" i="161"/>
  <c r="G149" i="161" s="1"/>
  <c r="F148" i="161"/>
  <c r="G147" i="161"/>
  <c r="F147" i="161"/>
  <c r="E146" i="161"/>
  <c r="D146" i="161"/>
  <c r="C146" i="161"/>
  <c r="F145" i="161"/>
  <c r="G145" i="161"/>
  <c r="F144" i="161"/>
  <c r="G144" i="161" s="1"/>
  <c r="F143" i="161"/>
  <c r="G143" i="161"/>
  <c r="F142" i="161"/>
  <c r="G142" i="161" s="1"/>
  <c r="F141" i="161"/>
  <c r="E140" i="161"/>
  <c r="D140" i="161"/>
  <c r="C140" i="161"/>
  <c r="F139" i="161"/>
  <c r="G139" i="161"/>
  <c r="F138" i="161"/>
  <c r="G138" i="161" s="1"/>
  <c r="F137" i="161"/>
  <c r="G137" i="161"/>
  <c r="F136" i="161"/>
  <c r="G136" i="161" s="1"/>
  <c r="F135" i="161"/>
  <c r="G135" i="161" s="1"/>
  <c r="F134" i="161"/>
  <c r="E133" i="161"/>
  <c r="D133" i="161"/>
  <c r="D154" i="161" s="1"/>
  <c r="C133" i="161"/>
  <c r="F132" i="161"/>
  <c r="G132" i="161" s="1"/>
  <c r="F131" i="161"/>
  <c r="G131" i="161"/>
  <c r="F130" i="161"/>
  <c r="G130" i="161"/>
  <c r="G129" i="161"/>
  <c r="F129" i="161"/>
  <c r="E129" i="161"/>
  <c r="D129" i="161"/>
  <c r="C129" i="161"/>
  <c r="C154" i="161"/>
  <c r="F127" i="161"/>
  <c r="G127" i="161"/>
  <c r="F126" i="161"/>
  <c r="G126" i="161" s="1"/>
  <c r="F125" i="161"/>
  <c r="G125" i="161"/>
  <c r="F124" i="161"/>
  <c r="G124" i="161"/>
  <c r="F123" i="161"/>
  <c r="G123" i="161"/>
  <c r="F122" i="161"/>
  <c r="G122" i="161" s="1"/>
  <c r="F121" i="161"/>
  <c r="G121" i="161" s="1"/>
  <c r="F120" i="161"/>
  <c r="G120" i="161" s="1"/>
  <c r="F119" i="161"/>
  <c r="G119" i="161" s="1"/>
  <c r="G118" i="161"/>
  <c r="F118" i="161"/>
  <c r="F117" i="161"/>
  <c r="G117" i="161" s="1"/>
  <c r="G116" i="161"/>
  <c r="F116" i="161"/>
  <c r="F115" i="161"/>
  <c r="E114" i="161"/>
  <c r="D114" i="161"/>
  <c r="C114" i="161"/>
  <c r="C128" i="161" s="1"/>
  <c r="C155" i="161" s="1"/>
  <c r="F113" i="161"/>
  <c r="G113" i="161" s="1"/>
  <c r="F112" i="161"/>
  <c r="G112" i="161"/>
  <c r="F111" i="161"/>
  <c r="G111" i="161" s="1"/>
  <c r="F110" i="161"/>
  <c r="G110" i="161"/>
  <c r="F109" i="161"/>
  <c r="G109" i="161" s="1"/>
  <c r="F108" i="161"/>
  <c r="G108" i="161" s="1"/>
  <c r="F107" i="161"/>
  <c r="G107" i="161"/>
  <c r="F106" i="161"/>
  <c r="G106" i="161"/>
  <c r="F105" i="161"/>
  <c r="G105" i="161" s="1"/>
  <c r="F104" i="161"/>
  <c r="G104" i="161" s="1"/>
  <c r="F103" i="161"/>
  <c r="G103" i="161"/>
  <c r="F102" i="161"/>
  <c r="G102" i="161"/>
  <c r="F101" i="161"/>
  <c r="G101" i="161" s="1"/>
  <c r="F100" i="161"/>
  <c r="G100" i="161" s="1"/>
  <c r="F99" i="161"/>
  <c r="G99" i="161"/>
  <c r="F98" i="161"/>
  <c r="G98" i="161"/>
  <c r="F97" i="161"/>
  <c r="G97" i="161" s="1"/>
  <c r="F96" i="161"/>
  <c r="G96" i="161" s="1"/>
  <c r="F95" i="161"/>
  <c r="G95" i="161"/>
  <c r="F94" i="161"/>
  <c r="E93" i="161"/>
  <c r="D93" i="161"/>
  <c r="D128" i="161" s="1"/>
  <c r="C93" i="161"/>
  <c r="F88" i="161"/>
  <c r="G88" i="161"/>
  <c r="F87" i="161"/>
  <c r="G87" i="161" s="1"/>
  <c r="F86" i="161"/>
  <c r="G86" i="161"/>
  <c r="F85" i="161"/>
  <c r="G85" i="161"/>
  <c r="F84" i="161"/>
  <c r="F82" i="161" s="1"/>
  <c r="G84" i="161"/>
  <c r="G83" i="161"/>
  <c r="G82" i="161" s="1"/>
  <c r="F83" i="161"/>
  <c r="E82" i="161"/>
  <c r="D82" i="161"/>
  <c r="C82" i="161"/>
  <c r="F81" i="161"/>
  <c r="G81" i="161"/>
  <c r="F80" i="161"/>
  <c r="G80" i="161" s="1"/>
  <c r="F79" i="161"/>
  <c r="G79" i="161"/>
  <c r="E78" i="161"/>
  <c r="D78" i="161"/>
  <c r="C78" i="161"/>
  <c r="F77" i="161"/>
  <c r="G77" i="161" s="1"/>
  <c r="F76" i="161"/>
  <c r="G76" i="161"/>
  <c r="E75" i="161"/>
  <c r="D75" i="161"/>
  <c r="C75" i="161"/>
  <c r="C89" i="161" s="1"/>
  <c r="F74" i="161"/>
  <c r="G74" i="161" s="1"/>
  <c r="F73" i="161"/>
  <c r="G73" i="161"/>
  <c r="F72" i="161"/>
  <c r="G72" i="161" s="1"/>
  <c r="F71" i="161"/>
  <c r="G71" i="161" s="1"/>
  <c r="E70" i="161"/>
  <c r="D70" i="161"/>
  <c r="D89" i="161" s="1"/>
  <c r="C70" i="161"/>
  <c r="F69" i="161"/>
  <c r="G69" i="161"/>
  <c r="F68" i="161"/>
  <c r="G68" i="161"/>
  <c r="F67" i="161"/>
  <c r="E66" i="161"/>
  <c r="E89" i="161" s="1"/>
  <c r="D66" i="161"/>
  <c r="C66" i="161"/>
  <c r="F64" i="161"/>
  <c r="G64" i="161"/>
  <c r="F63" i="161"/>
  <c r="G63" i="161" s="1"/>
  <c r="F62" i="161"/>
  <c r="G62" i="161" s="1"/>
  <c r="F61" i="161"/>
  <c r="E60" i="161"/>
  <c r="D60" i="161"/>
  <c r="C60" i="161"/>
  <c r="F59" i="161"/>
  <c r="G59" i="161" s="1"/>
  <c r="F58" i="161"/>
  <c r="G58" i="161"/>
  <c r="F57" i="161"/>
  <c r="G57" i="161"/>
  <c r="F56" i="161"/>
  <c r="G56" i="161"/>
  <c r="F55" i="161"/>
  <c r="E55" i="161"/>
  <c r="D55" i="161"/>
  <c r="C55" i="161"/>
  <c r="F54" i="161"/>
  <c r="G54" i="161"/>
  <c r="F53" i="161"/>
  <c r="G53" i="161"/>
  <c r="F52" i="161"/>
  <c r="F49" i="161" s="1"/>
  <c r="F51" i="161"/>
  <c r="G51" i="161" s="1"/>
  <c r="F50" i="161"/>
  <c r="G50" i="161" s="1"/>
  <c r="E49" i="161"/>
  <c r="D49" i="161"/>
  <c r="D65" i="161" s="1"/>
  <c r="C49" i="161"/>
  <c r="F48" i="161"/>
  <c r="G48" i="161"/>
  <c r="F47" i="161"/>
  <c r="G47" i="161"/>
  <c r="F46" i="161"/>
  <c r="G46" i="161"/>
  <c r="G45" i="161"/>
  <c r="F45" i="161"/>
  <c r="F44" i="161"/>
  <c r="G44" i="161" s="1"/>
  <c r="F43" i="161"/>
  <c r="G43" i="161" s="1"/>
  <c r="F42" i="161"/>
  <c r="G42" i="161" s="1"/>
  <c r="G41" i="161"/>
  <c r="F41" i="161"/>
  <c r="F40" i="161"/>
  <c r="G40" i="161" s="1"/>
  <c r="F39" i="161"/>
  <c r="G39" i="161" s="1"/>
  <c r="F38" i="161"/>
  <c r="G38" i="161" s="1"/>
  <c r="E37" i="161"/>
  <c r="D37" i="161"/>
  <c r="C37" i="161"/>
  <c r="F36" i="161"/>
  <c r="G36" i="161"/>
  <c r="F35" i="161"/>
  <c r="G35" i="161"/>
  <c r="F34" i="161"/>
  <c r="G34" i="161" s="1"/>
  <c r="F33" i="161"/>
  <c r="G33" i="161"/>
  <c r="F32" i="161"/>
  <c r="G32" i="161"/>
  <c r="F31" i="161"/>
  <c r="G31" i="161"/>
  <c r="F30" i="161"/>
  <c r="E29" i="161"/>
  <c r="D29" i="161"/>
  <c r="C29" i="161"/>
  <c r="F28" i="161"/>
  <c r="G28" i="161"/>
  <c r="F27" i="161"/>
  <c r="G27" i="161"/>
  <c r="G26" i="161"/>
  <c r="F26" i="161"/>
  <c r="F25" i="161"/>
  <c r="G25" i="161" s="1"/>
  <c r="F24" i="161"/>
  <c r="G24" i="161" s="1"/>
  <c r="F23" i="161"/>
  <c r="G23" i="161" s="1"/>
  <c r="G22" i="161" s="1"/>
  <c r="E22" i="161"/>
  <c r="D22" i="161"/>
  <c r="C22" i="161"/>
  <c r="F21" i="161"/>
  <c r="G21" i="161" s="1"/>
  <c r="F20" i="161"/>
  <c r="G20" i="161" s="1"/>
  <c r="F19" i="161"/>
  <c r="G19" i="161"/>
  <c r="F18" i="161"/>
  <c r="G18" i="161" s="1"/>
  <c r="F17" i="161"/>
  <c r="G17" i="161"/>
  <c r="F16" i="161"/>
  <c r="G16" i="161" s="1"/>
  <c r="G15" i="161" s="1"/>
  <c r="E15" i="161"/>
  <c r="D15" i="161"/>
  <c r="C15" i="161"/>
  <c r="F14" i="161"/>
  <c r="G14" i="161" s="1"/>
  <c r="F13" i="161"/>
  <c r="G13" i="161" s="1"/>
  <c r="F12" i="161"/>
  <c r="G12" i="161"/>
  <c r="F11" i="161"/>
  <c r="G11" i="161" s="1"/>
  <c r="F10" i="161"/>
  <c r="G10" i="161" s="1"/>
  <c r="F9" i="161"/>
  <c r="G9" i="161" s="1"/>
  <c r="E8" i="161"/>
  <c r="D8" i="161"/>
  <c r="C8" i="161"/>
  <c r="C65" i="161"/>
  <c r="C90" i="161" s="1"/>
  <c r="F158" i="160"/>
  <c r="G158" i="160" s="1"/>
  <c r="F157" i="160"/>
  <c r="G157" i="160" s="1"/>
  <c r="F153" i="160"/>
  <c r="G153" i="160" s="1"/>
  <c r="F152" i="160"/>
  <c r="G152" i="160" s="1"/>
  <c r="F151" i="160"/>
  <c r="G151" i="160" s="1"/>
  <c r="F150" i="160"/>
  <c r="G150" i="160" s="1"/>
  <c r="F149" i="160"/>
  <c r="G149" i="160" s="1"/>
  <c r="F148" i="160"/>
  <c r="G148" i="160" s="1"/>
  <c r="F147" i="160"/>
  <c r="E146" i="160"/>
  <c r="D146" i="160"/>
  <c r="C146" i="160"/>
  <c r="F145" i="160"/>
  <c r="G145" i="160" s="1"/>
  <c r="F144" i="160"/>
  <c r="G144" i="160" s="1"/>
  <c r="F143" i="160"/>
  <c r="G143" i="160" s="1"/>
  <c r="F142" i="160"/>
  <c r="G142" i="160" s="1"/>
  <c r="F141" i="160"/>
  <c r="E140" i="160"/>
  <c r="D140" i="160"/>
  <c r="C140" i="160"/>
  <c r="F139" i="160"/>
  <c r="G139" i="160" s="1"/>
  <c r="F138" i="160"/>
  <c r="G138" i="160" s="1"/>
  <c r="F137" i="160"/>
  <c r="G137" i="160" s="1"/>
  <c r="F136" i="160"/>
  <c r="G136" i="160" s="1"/>
  <c r="F135" i="160"/>
  <c r="G135" i="160" s="1"/>
  <c r="F134" i="160"/>
  <c r="F133" i="160" s="1"/>
  <c r="E133" i="160"/>
  <c r="D133" i="160"/>
  <c r="C133" i="160"/>
  <c r="F132" i="160"/>
  <c r="G132" i="160" s="1"/>
  <c r="F131" i="160"/>
  <c r="G131" i="160"/>
  <c r="F130" i="160"/>
  <c r="G130" i="160"/>
  <c r="G129" i="160" s="1"/>
  <c r="F129" i="160"/>
  <c r="E129" i="160"/>
  <c r="D129" i="160"/>
  <c r="D154" i="160" s="1"/>
  <c r="C129" i="160"/>
  <c r="C154" i="160" s="1"/>
  <c r="F127" i="160"/>
  <c r="G127" i="160" s="1"/>
  <c r="F126" i="160"/>
  <c r="G126" i="160" s="1"/>
  <c r="F125" i="160"/>
  <c r="G125" i="160" s="1"/>
  <c r="F124" i="160"/>
  <c r="G124" i="160" s="1"/>
  <c r="F123" i="160"/>
  <c r="G123" i="160" s="1"/>
  <c r="F122" i="160"/>
  <c r="G122" i="160" s="1"/>
  <c r="F121" i="160"/>
  <c r="G121" i="160" s="1"/>
  <c r="G120" i="160"/>
  <c r="F120" i="160"/>
  <c r="F119" i="160"/>
  <c r="G119" i="160" s="1"/>
  <c r="G118" i="160"/>
  <c r="F118" i="160"/>
  <c r="F117" i="160"/>
  <c r="G117" i="160" s="1"/>
  <c r="G116" i="160"/>
  <c r="F116" i="160"/>
  <c r="F115" i="160"/>
  <c r="G115" i="160" s="1"/>
  <c r="E114" i="160"/>
  <c r="D114" i="160"/>
  <c r="C114" i="160"/>
  <c r="F113" i="160"/>
  <c r="G113" i="160"/>
  <c r="F112" i="160"/>
  <c r="G112" i="160"/>
  <c r="F111" i="160"/>
  <c r="G111" i="160" s="1"/>
  <c r="F110" i="160"/>
  <c r="G110" i="160"/>
  <c r="F109" i="160"/>
  <c r="G109" i="160"/>
  <c r="F108" i="160"/>
  <c r="G108" i="160"/>
  <c r="F107" i="160"/>
  <c r="G107" i="160" s="1"/>
  <c r="F106" i="160"/>
  <c r="G106" i="160"/>
  <c r="F105" i="160"/>
  <c r="G105" i="160"/>
  <c r="F104" i="160"/>
  <c r="G104" i="160"/>
  <c r="F103" i="160"/>
  <c r="G103" i="160" s="1"/>
  <c r="F102" i="160"/>
  <c r="G102" i="160"/>
  <c r="F101" i="160"/>
  <c r="G101" i="160"/>
  <c r="F100" i="160"/>
  <c r="G100" i="160"/>
  <c r="F99" i="160"/>
  <c r="G99" i="160" s="1"/>
  <c r="F98" i="160"/>
  <c r="G98" i="160"/>
  <c r="F97" i="160"/>
  <c r="G97" i="160"/>
  <c r="F96" i="160"/>
  <c r="G96" i="160"/>
  <c r="F95" i="160"/>
  <c r="G95" i="160" s="1"/>
  <c r="F94" i="160"/>
  <c r="G94" i="160"/>
  <c r="E93" i="160"/>
  <c r="E128" i="160"/>
  <c r="E155" i="160" s="1"/>
  <c r="D93" i="160"/>
  <c r="D128" i="160" s="1"/>
  <c r="D155" i="160" s="1"/>
  <c r="C93" i="160"/>
  <c r="C128" i="160"/>
  <c r="C155" i="160" s="1"/>
  <c r="F88" i="160"/>
  <c r="G88" i="160" s="1"/>
  <c r="F87" i="160"/>
  <c r="G87" i="160" s="1"/>
  <c r="F86" i="160"/>
  <c r="G86" i="160"/>
  <c r="F85" i="160"/>
  <c r="G85" i="160" s="1"/>
  <c r="F84" i="160"/>
  <c r="G84" i="160" s="1"/>
  <c r="F83" i="160"/>
  <c r="E82" i="160"/>
  <c r="E89" i="160" s="1"/>
  <c r="D82" i="160"/>
  <c r="C82" i="160"/>
  <c r="F81" i="160"/>
  <c r="G81" i="160" s="1"/>
  <c r="F80" i="160"/>
  <c r="G80" i="160" s="1"/>
  <c r="F79" i="160"/>
  <c r="G79" i="160" s="1"/>
  <c r="E78" i="160"/>
  <c r="D78" i="160"/>
  <c r="C78" i="160"/>
  <c r="F77" i="160"/>
  <c r="G77" i="160" s="1"/>
  <c r="F76" i="160"/>
  <c r="G76" i="160" s="1"/>
  <c r="E75" i="160"/>
  <c r="D75" i="160"/>
  <c r="C75" i="160"/>
  <c r="F74" i="160"/>
  <c r="G74" i="160"/>
  <c r="F73" i="160"/>
  <c r="G73" i="160"/>
  <c r="F72" i="160"/>
  <c r="G72" i="160" s="1"/>
  <c r="F71" i="160"/>
  <c r="G71" i="160"/>
  <c r="E70" i="160"/>
  <c r="D70" i="160"/>
  <c r="C70" i="160"/>
  <c r="F69" i="160"/>
  <c r="F68" i="160"/>
  <c r="G68" i="160" s="1"/>
  <c r="F67" i="160"/>
  <c r="G67" i="160" s="1"/>
  <c r="E66" i="160"/>
  <c r="D66" i="160"/>
  <c r="D89" i="160"/>
  <c r="C66" i="160"/>
  <c r="C89" i="160" s="1"/>
  <c r="F64" i="160"/>
  <c r="G64" i="160"/>
  <c r="F63" i="160"/>
  <c r="G63" i="160" s="1"/>
  <c r="F62" i="160"/>
  <c r="G62" i="160" s="1"/>
  <c r="G61" i="160"/>
  <c r="F61" i="160"/>
  <c r="E60" i="160"/>
  <c r="D60" i="160"/>
  <c r="C60" i="160"/>
  <c r="F59" i="160"/>
  <c r="G59" i="160" s="1"/>
  <c r="F58" i="160"/>
  <c r="G58" i="160" s="1"/>
  <c r="F57" i="160"/>
  <c r="G57" i="160" s="1"/>
  <c r="F56" i="160"/>
  <c r="G56" i="160" s="1"/>
  <c r="F55" i="160"/>
  <c r="E55" i="160"/>
  <c r="D55" i="160"/>
  <c r="C55" i="160"/>
  <c r="F54" i="160"/>
  <c r="G54" i="160" s="1"/>
  <c r="G53" i="160"/>
  <c r="F53" i="160"/>
  <c r="G52" i="160"/>
  <c r="F52" i="160"/>
  <c r="F51" i="160"/>
  <c r="G51" i="160" s="1"/>
  <c r="F50" i="160"/>
  <c r="F49" i="160" s="1"/>
  <c r="E49" i="160"/>
  <c r="D49" i="160"/>
  <c r="C49" i="160"/>
  <c r="F48" i="160"/>
  <c r="G48" i="160"/>
  <c r="F47" i="160"/>
  <c r="G47" i="160"/>
  <c r="F46" i="160"/>
  <c r="G46" i="160"/>
  <c r="F45" i="160"/>
  <c r="G45" i="160" s="1"/>
  <c r="F44" i="160"/>
  <c r="G44" i="160" s="1"/>
  <c r="F43" i="160"/>
  <c r="G43" i="160"/>
  <c r="F42" i="160"/>
  <c r="G42" i="160" s="1"/>
  <c r="G41" i="160"/>
  <c r="F41" i="160"/>
  <c r="F40" i="160"/>
  <c r="G40" i="160" s="1"/>
  <c r="F39" i="160"/>
  <c r="G39" i="160" s="1"/>
  <c r="F38" i="160"/>
  <c r="G38" i="160" s="1"/>
  <c r="E37" i="160"/>
  <c r="D37" i="160"/>
  <c r="C37" i="160"/>
  <c r="F36" i="160"/>
  <c r="G36" i="160" s="1"/>
  <c r="F35" i="160"/>
  <c r="G35" i="160" s="1"/>
  <c r="F34" i="160"/>
  <c r="G34" i="160" s="1"/>
  <c r="F33" i="160"/>
  <c r="G33" i="160" s="1"/>
  <c r="F32" i="160"/>
  <c r="F31" i="160"/>
  <c r="G31" i="160"/>
  <c r="F30" i="160"/>
  <c r="G30" i="160" s="1"/>
  <c r="E29" i="160"/>
  <c r="D29" i="160"/>
  <c r="C29" i="160"/>
  <c r="F28" i="160"/>
  <c r="G28" i="160" s="1"/>
  <c r="F27" i="160"/>
  <c r="G27" i="160" s="1"/>
  <c r="F26" i="160"/>
  <c r="G26" i="160" s="1"/>
  <c r="F25" i="160"/>
  <c r="F24" i="160"/>
  <c r="G24" i="160" s="1"/>
  <c r="F23" i="160"/>
  <c r="G23" i="160" s="1"/>
  <c r="E22" i="160"/>
  <c r="D22" i="160"/>
  <c r="C22" i="160"/>
  <c r="F21" i="160"/>
  <c r="G21" i="160" s="1"/>
  <c r="F20" i="160"/>
  <c r="G20" i="160" s="1"/>
  <c r="F19" i="160"/>
  <c r="G19" i="160" s="1"/>
  <c r="F18" i="160"/>
  <c r="G18" i="160" s="1"/>
  <c r="F17" i="160"/>
  <c r="G17" i="160" s="1"/>
  <c r="F16" i="160"/>
  <c r="G16" i="160" s="1"/>
  <c r="E15" i="160"/>
  <c r="D15" i="160"/>
  <c r="D65" i="160"/>
  <c r="D90" i="160" s="1"/>
  <c r="C15" i="160"/>
  <c r="F14" i="160"/>
  <c r="G14" i="160"/>
  <c r="F13" i="160"/>
  <c r="G13" i="160"/>
  <c r="F12" i="160"/>
  <c r="G12" i="160"/>
  <c r="F11" i="160"/>
  <c r="G11" i="160" s="1"/>
  <c r="F10" i="160"/>
  <c r="G10" i="160"/>
  <c r="F9" i="160"/>
  <c r="E8" i="160"/>
  <c r="E65" i="160" s="1"/>
  <c r="D8" i="160"/>
  <c r="C8" i="160"/>
  <c r="C65" i="160" s="1"/>
  <c r="C90" i="160" s="1"/>
  <c r="F158" i="159"/>
  <c r="G158" i="159"/>
  <c r="F157" i="159"/>
  <c r="G157" i="159"/>
  <c r="F153" i="159"/>
  <c r="G153" i="159" s="1"/>
  <c r="F152" i="159"/>
  <c r="G152" i="159"/>
  <c r="F151" i="159"/>
  <c r="G151" i="159"/>
  <c r="F150" i="159"/>
  <c r="G150" i="159"/>
  <c r="F149" i="159"/>
  <c r="G149" i="159" s="1"/>
  <c r="F148" i="159"/>
  <c r="G148" i="159"/>
  <c r="G147" i="159"/>
  <c r="G146" i="159" s="1"/>
  <c r="F147" i="159"/>
  <c r="F146" i="159"/>
  <c r="E146" i="159"/>
  <c r="D146" i="159"/>
  <c r="C146" i="159"/>
  <c r="F145" i="159"/>
  <c r="G145" i="159"/>
  <c r="F144" i="159"/>
  <c r="G144" i="159" s="1"/>
  <c r="F143" i="159"/>
  <c r="G143" i="159" s="1"/>
  <c r="F142" i="159"/>
  <c r="G142" i="159" s="1"/>
  <c r="F141" i="159"/>
  <c r="E140" i="159"/>
  <c r="D140" i="159"/>
  <c r="C140" i="159"/>
  <c r="F139" i="159"/>
  <c r="G139" i="159" s="1"/>
  <c r="F138" i="159"/>
  <c r="G138" i="159"/>
  <c r="F137" i="159"/>
  <c r="G137" i="159"/>
  <c r="F136" i="159"/>
  <c r="G136" i="159"/>
  <c r="F135" i="159"/>
  <c r="F133" i="159" s="1"/>
  <c r="F134" i="159"/>
  <c r="G134" i="159"/>
  <c r="E133" i="159"/>
  <c r="D133" i="159"/>
  <c r="C133" i="159"/>
  <c r="F132" i="159"/>
  <c r="G132" i="159" s="1"/>
  <c r="F131" i="159"/>
  <c r="G131" i="159"/>
  <c r="F130" i="159"/>
  <c r="F129" i="159"/>
  <c r="G130" i="159"/>
  <c r="E129" i="159"/>
  <c r="D129" i="159"/>
  <c r="D154" i="159" s="1"/>
  <c r="C129" i="159"/>
  <c r="F127" i="159"/>
  <c r="G127" i="159"/>
  <c r="F126" i="159"/>
  <c r="G126" i="159" s="1"/>
  <c r="F125" i="159"/>
  <c r="G125" i="159" s="1"/>
  <c r="F124" i="159"/>
  <c r="G124" i="159" s="1"/>
  <c r="F123" i="159"/>
  <c r="G123" i="159"/>
  <c r="F122" i="159"/>
  <c r="G122" i="159" s="1"/>
  <c r="F121" i="159"/>
  <c r="G121" i="159" s="1"/>
  <c r="F120" i="159"/>
  <c r="G120" i="159" s="1"/>
  <c r="F119" i="159"/>
  <c r="G119" i="159"/>
  <c r="F118" i="159"/>
  <c r="G118" i="159" s="1"/>
  <c r="F117" i="159"/>
  <c r="G117" i="159" s="1"/>
  <c r="F116" i="159"/>
  <c r="G116" i="159" s="1"/>
  <c r="F115" i="159"/>
  <c r="G115" i="159"/>
  <c r="E114" i="159"/>
  <c r="D114" i="159"/>
  <c r="C114" i="159"/>
  <c r="F113" i="159"/>
  <c r="G113" i="159"/>
  <c r="F112" i="159"/>
  <c r="G112" i="159"/>
  <c r="F111" i="159"/>
  <c r="G111" i="159"/>
  <c r="F110" i="159"/>
  <c r="G110" i="159" s="1"/>
  <c r="F109" i="159"/>
  <c r="G109" i="159"/>
  <c r="F108" i="159"/>
  <c r="G108" i="159"/>
  <c r="F107" i="159"/>
  <c r="G107" i="159"/>
  <c r="F106" i="159"/>
  <c r="G106" i="159" s="1"/>
  <c r="F105" i="159"/>
  <c r="G105" i="159" s="1"/>
  <c r="F104" i="159"/>
  <c r="G104" i="159"/>
  <c r="F103" i="159"/>
  <c r="G103" i="159" s="1"/>
  <c r="F102" i="159"/>
  <c r="G102" i="159" s="1"/>
  <c r="F101" i="159"/>
  <c r="G101" i="159"/>
  <c r="F100" i="159"/>
  <c r="G100" i="159"/>
  <c r="F99" i="159"/>
  <c r="G99" i="159"/>
  <c r="F98" i="159"/>
  <c r="G98" i="159" s="1"/>
  <c r="F97" i="159"/>
  <c r="G97" i="159" s="1"/>
  <c r="F96" i="159"/>
  <c r="G96" i="159"/>
  <c r="F95" i="159"/>
  <c r="G95" i="159"/>
  <c r="F94" i="159"/>
  <c r="G94" i="159" s="1"/>
  <c r="E93" i="159"/>
  <c r="E128" i="159" s="1"/>
  <c r="E155" i="159"/>
  <c r="D93" i="159"/>
  <c r="D128" i="159" s="1"/>
  <c r="D155" i="159" s="1"/>
  <c r="C93" i="159"/>
  <c r="C128" i="159" s="1"/>
  <c r="F88" i="159"/>
  <c r="G88" i="159"/>
  <c r="F87" i="159"/>
  <c r="G87" i="159" s="1"/>
  <c r="F86" i="159"/>
  <c r="G86" i="159"/>
  <c r="F85" i="159"/>
  <c r="G85" i="159"/>
  <c r="F84" i="159"/>
  <c r="G84" i="159" s="1"/>
  <c r="F83" i="159"/>
  <c r="G83" i="159" s="1"/>
  <c r="E82" i="159"/>
  <c r="D82" i="159"/>
  <c r="C82" i="159"/>
  <c r="F81" i="159"/>
  <c r="G81" i="159" s="1"/>
  <c r="G78" i="159"/>
  <c r="F80" i="159"/>
  <c r="G80" i="159" s="1"/>
  <c r="F79" i="159"/>
  <c r="G79" i="159"/>
  <c r="E78" i="159"/>
  <c r="D78" i="159"/>
  <c r="C78" i="159"/>
  <c r="C89" i="159"/>
  <c r="G77" i="159"/>
  <c r="F77" i="159"/>
  <c r="F76" i="159"/>
  <c r="F75" i="159"/>
  <c r="E75" i="159"/>
  <c r="D75" i="159"/>
  <c r="C75" i="159"/>
  <c r="F74" i="159"/>
  <c r="G74" i="159" s="1"/>
  <c r="F73" i="159"/>
  <c r="G73" i="159" s="1"/>
  <c r="F72" i="159"/>
  <c r="G72" i="159" s="1"/>
  <c r="G71" i="159"/>
  <c r="F71" i="159"/>
  <c r="E70" i="159"/>
  <c r="E89" i="159" s="1"/>
  <c r="D70" i="159"/>
  <c r="C70" i="159"/>
  <c r="F69" i="159"/>
  <c r="G69" i="159"/>
  <c r="F68" i="159"/>
  <c r="G68" i="159"/>
  <c r="F67" i="159"/>
  <c r="F66" i="159"/>
  <c r="G67" i="159"/>
  <c r="E66" i="159"/>
  <c r="D66" i="159"/>
  <c r="D89" i="159" s="1"/>
  <c r="C66" i="159"/>
  <c r="F64" i="159"/>
  <c r="G64" i="159"/>
  <c r="F63" i="159"/>
  <c r="G63" i="159" s="1"/>
  <c r="F62" i="159"/>
  <c r="G62" i="159"/>
  <c r="F61" i="159"/>
  <c r="F60" i="159" s="1"/>
  <c r="E60" i="159"/>
  <c r="D60" i="159"/>
  <c r="C60" i="159"/>
  <c r="F59" i="159"/>
  <c r="G59" i="159"/>
  <c r="F58" i="159"/>
  <c r="G58" i="159"/>
  <c r="F57" i="159"/>
  <c r="G57" i="159"/>
  <c r="F56" i="159"/>
  <c r="E55" i="159"/>
  <c r="D55" i="159"/>
  <c r="C55" i="159"/>
  <c r="F54" i="159"/>
  <c r="G54" i="159"/>
  <c r="F53" i="159"/>
  <c r="G53" i="159" s="1"/>
  <c r="F52" i="159"/>
  <c r="G52" i="159"/>
  <c r="F51" i="159"/>
  <c r="G51" i="159" s="1"/>
  <c r="F50" i="159"/>
  <c r="G50" i="159"/>
  <c r="E49" i="159"/>
  <c r="D49" i="159"/>
  <c r="C49" i="159"/>
  <c r="F48" i="159"/>
  <c r="G48" i="159" s="1"/>
  <c r="F47" i="159"/>
  <c r="G47" i="159" s="1"/>
  <c r="G46" i="159"/>
  <c r="F46" i="159"/>
  <c r="F45" i="159"/>
  <c r="G45" i="159" s="1"/>
  <c r="F44" i="159"/>
  <c r="G44" i="159" s="1"/>
  <c r="F43" i="159"/>
  <c r="G43" i="159" s="1"/>
  <c r="F42" i="159"/>
  <c r="G42" i="159" s="1"/>
  <c r="F41" i="159"/>
  <c r="G41" i="159" s="1"/>
  <c r="F40" i="159"/>
  <c r="G40" i="159" s="1"/>
  <c r="F39" i="159"/>
  <c r="G39" i="159" s="1"/>
  <c r="F38" i="159"/>
  <c r="G38" i="159"/>
  <c r="E37" i="159"/>
  <c r="D37" i="159"/>
  <c r="C37" i="159"/>
  <c r="F36" i="159"/>
  <c r="G36" i="159" s="1"/>
  <c r="F35" i="159"/>
  <c r="G35" i="159" s="1"/>
  <c r="F34" i="159"/>
  <c r="G34" i="159" s="1"/>
  <c r="F33" i="159"/>
  <c r="G33" i="159" s="1"/>
  <c r="F32" i="159"/>
  <c r="G32" i="159" s="1"/>
  <c r="F31" i="159"/>
  <c r="G31" i="159"/>
  <c r="F30" i="159"/>
  <c r="G30" i="159"/>
  <c r="E29" i="159"/>
  <c r="D29" i="159"/>
  <c r="C29" i="159"/>
  <c r="F28" i="159"/>
  <c r="G28" i="159"/>
  <c r="F27" i="159"/>
  <c r="G27" i="159" s="1"/>
  <c r="F26" i="159"/>
  <c r="G26" i="159"/>
  <c r="G25" i="159"/>
  <c r="F25" i="159"/>
  <c r="F24" i="159"/>
  <c r="F22" i="159" s="1"/>
  <c r="F23" i="159"/>
  <c r="G23" i="159" s="1"/>
  <c r="E22" i="159"/>
  <c r="D22" i="159"/>
  <c r="C22" i="159"/>
  <c r="F21" i="159"/>
  <c r="G21" i="159" s="1"/>
  <c r="F20" i="159"/>
  <c r="G20" i="159"/>
  <c r="F19" i="159"/>
  <c r="G19" i="159" s="1"/>
  <c r="F18" i="159"/>
  <c r="F15" i="159" s="1"/>
  <c r="F17" i="159"/>
  <c r="G17" i="159" s="1"/>
  <c r="F16" i="159"/>
  <c r="G16" i="159" s="1"/>
  <c r="E15" i="159"/>
  <c r="D15" i="159"/>
  <c r="C15" i="159"/>
  <c r="F14" i="159"/>
  <c r="G14" i="159" s="1"/>
  <c r="F13" i="159"/>
  <c r="G13" i="159"/>
  <c r="F12" i="159"/>
  <c r="G12" i="159"/>
  <c r="F11" i="159"/>
  <c r="G11" i="159"/>
  <c r="F10" i="159"/>
  <c r="F9" i="159"/>
  <c r="G9" i="159"/>
  <c r="E8" i="159"/>
  <c r="D8" i="159"/>
  <c r="D65" i="159" s="1"/>
  <c r="D90" i="159" s="1"/>
  <c r="C8" i="159"/>
  <c r="E93" i="158"/>
  <c r="E128" i="158" s="1"/>
  <c r="E155" i="158" s="1"/>
  <c r="D93" i="158"/>
  <c r="D128" i="158"/>
  <c r="D155" i="158"/>
  <c r="C93" i="158"/>
  <c r="C128" i="158" s="1"/>
  <c r="C155" i="158" s="1"/>
  <c r="F29" i="158"/>
  <c r="E29" i="158"/>
  <c r="D29" i="158"/>
  <c r="C29" i="158"/>
  <c r="F28" i="158"/>
  <c r="G28" i="158"/>
  <c r="F27" i="158"/>
  <c r="G27" i="158"/>
  <c r="F26" i="158"/>
  <c r="G26" i="158"/>
  <c r="F25" i="158"/>
  <c r="G25" i="158" s="1"/>
  <c r="F24" i="158"/>
  <c r="G24" i="158"/>
  <c r="F23" i="158"/>
  <c r="G23" i="158" s="1"/>
  <c r="G22" i="158" s="1"/>
  <c r="E22" i="158"/>
  <c r="D22" i="158"/>
  <c r="C22" i="158"/>
  <c r="F21" i="158"/>
  <c r="G21" i="158"/>
  <c r="F20" i="158"/>
  <c r="G20" i="158"/>
  <c r="F19" i="158"/>
  <c r="G19" i="158"/>
  <c r="F18" i="158"/>
  <c r="F17" i="158"/>
  <c r="G17" i="158"/>
  <c r="F16" i="158"/>
  <c r="G16" i="158"/>
  <c r="E15" i="158"/>
  <c r="D15" i="158"/>
  <c r="C15" i="158"/>
  <c r="F14" i="158"/>
  <c r="G14" i="158"/>
  <c r="F13" i="158"/>
  <c r="G13" i="158"/>
  <c r="F12" i="158"/>
  <c r="G12" i="158"/>
  <c r="F11" i="158"/>
  <c r="F10" i="158"/>
  <c r="G10" i="158"/>
  <c r="F9" i="158"/>
  <c r="E8" i="158"/>
  <c r="D8" i="158"/>
  <c r="C8" i="158"/>
  <c r="C65" i="158" s="1"/>
  <c r="C90" i="158" s="1"/>
  <c r="F158" i="157"/>
  <c r="G158" i="157" s="1"/>
  <c r="F157" i="157"/>
  <c r="G157" i="157" s="1"/>
  <c r="F153" i="157"/>
  <c r="G153" i="157" s="1"/>
  <c r="F152" i="157"/>
  <c r="G152" i="157" s="1"/>
  <c r="F151" i="157"/>
  <c r="G151" i="157" s="1"/>
  <c r="F150" i="157"/>
  <c r="G150" i="157" s="1"/>
  <c r="F149" i="157"/>
  <c r="G149" i="157" s="1"/>
  <c r="F148" i="157"/>
  <c r="F146" i="157" s="1"/>
  <c r="G147" i="157"/>
  <c r="F147" i="157"/>
  <c r="E146" i="157"/>
  <c r="D146" i="157"/>
  <c r="D154" i="157" s="1"/>
  <c r="C146" i="157"/>
  <c r="F145" i="157"/>
  <c r="G145" i="157"/>
  <c r="F144" i="157"/>
  <c r="G144" i="157" s="1"/>
  <c r="F143" i="157"/>
  <c r="G143" i="157" s="1"/>
  <c r="F142" i="157"/>
  <c r="G142" i="157"/>
  <c r="F141" i="157"/>
  <c r="G141" i="157" s="1"/>
  <c r="E140" i="157"/>
  <c r="D140" i="157"/>
  <c r="C140" i="157"/>
  <c r="F139" i="157"/>
  <c r="G139" i="157" s="1"/>
  <c r="F138" i="157"/>
  <c r="G138" i="157"/>
  <c r="F137" i="157"/>
  <c r="G137" i="157" s="1"/>
  <c r="F136" i="157"/>
  <c r="G136" i="157" s="1"/>
  <c r="G135" i="157"/>
  <c r="F135" i="157"/>
  <c r="F134" i="157"/>
  <c r="G134" i="157" s="1"/>
  <c r="E133" i="157"/>
  <c r="D133" i="157"/>
  <c r="C133" i="157"/>
  <c r="F132" i="157"/>
  <c r="G132" i="157"/>
  <c r="F131" i="157"/>
  <c r="G131" i="157" s="1"/>
  <c r="F130" i="157"/>
  <c r="E129" i="157"/>
  <c r="D129" i="157"/>
  <c r="C129" i="157"/>
  <c r="C154" i="157"/>
  <c r="F127" i="157"/>
  <c r="G127" i="157" s="1"/>
  <c r="F126" i="157"/>
  <c r="G126" i="157"/>
  <c r="F125" i="157"/>
  <c r="G125" i="157"/>
  <c r="F124" i="157"/>
  <c r="G124" i="157"/>
  <c r="F123" i="157"/>
  <c r="G123" i="157" s="1"/>
  <c r="F122" i="157"/>
  <c r="G122" i="157"/>
  <c r="F121" i="157"/>
  <c r="G121" i="157"/>
  <c r="F120" i="157"/>
  <c r="G120" i="157" s="1"/>
  <c r="G119" i="157"/>
  <c r="F119" i="157"/>
  <c r="F118" i="157"/>
  <c r="G118" i="157"/>
  <c r="F117" i="157"/>
  <c r="F116" i="157"/>
  <c r="G116" i="157"/>
  <c r="G115" i="157"/>
  <c r="F115" i="157"/>
  <c r="E114" i="157"/>
  <c r="D114" i="157"/>
  <c r="C114" i="157"/>
  <c r="F113" i="157"/>
  <c r="G113" i="157"/>
  <c r="F112" i="157"/>
  <c r="G112" i="157" s="1"/>
  <c r="F111" i="157"/>
  <c r="G111" i="157" s="1"/>
  <c r="F110" i="157"/>
  <c r="G110" i="157" s="1"/>
  <c r="F109" i="157"/>
  <c r="G109" i="157" s="1"/>
  <c r="F108" i="157"/>
  <c r="G108" i="157" s="1"/>
  <c r="F107" i="157"/>
  <c r="G107" i="157" s="1"/>
  <c r="G106" i="157"/>
  <c r="F106" i="157"/>
  <c r="F105" i="157"/>
  <c r="G105" i="157"/>
  <c r="F104" i="157"/>
  <c r="G104" i="157" s="1"/>
  <c r="F103" i="157"/>
  <c r="G103" i="157" s="1"/>
  <c r="F102" i="157"/>
  <c r="G102" i="157" s="1"/>
  <c r="F101" i="157"/>
  <c r="G101" i="157" s="1"/>
  <c r="F100" i="157"/>
  <c r="G100" i="157" s="1"/>
  <c r="F99" i="157"/>
  <c r="G99" i="157" s="1"/>
  <c r="G98" i="157"/>
  <c r="F98" i="157"/>
  <c r="F97" i="157"/>
  <c r="G97" i="157"/>
  <c r="F96" i="157"/>
  <c r="G96" i="157" s="1"/>
  <c r="F95" i="157"/>
  <c r="G95" i="157" s="1"/>
  <c r="F94" i="157"/>
  <c r="G94" i="157" s="1"/>
  <c r="E93" i="157"/>
  <c r="E128" i="157"/>
  <c r="E155" i="157" s="1"/>
  <c r="D93" i="157"/>
  <c r="D128" i="157" s="1"/>
  <c r="C93" i="157"/>
  <c r="C128" i="157" s="1"/>
  <c r="C155" i="157" s="1"/>
  <c r="F88" i="157"/>
  <c r="G88" i="157" s="1"/>
  <c r="F87" i="157"/>
  <c r="G87" i="157" s="1"/>
  <c r="F86" i="157"/>
  <c r="G86" i="157"/>
  <c r="F85" i="157"/>
  <c r="G85" i="157"/>
  <c r="F84" i="157"/>
  <c r="G84" i="157" s="1"/>
  <c r="G83" i="157"/>
  <c r="F83" i="157"/>
  <c r="E82" i="157"/>
  <c r="D82" i="157"/>
  <c r="C82" i="157"/>
  <c r="F81" i="157"/>
  <c r="G81" i="157" s="1"/>
  <c r="F80" i="157"/>
  <c r="G80" i="157" s="1"/>
  <c r="F79" i="157"/>
  <c r="G79" i="157" s="1"/>
  <c r="E78" i="157"/>
  <c r="D78" i="157"/>
  <c r="C78" i="157"/>
  <c r="F77" i="157"/>
  <c r="G77" i="157"/>
  <c r="F76" i="157"/>
  <c r="G76" i="157" s="1"/>
  <c r="E75" i="157"/>
  <c r="D75" i="157"/>
  <c r="C75" i="157"/>
  <c r="C89" i="157"/>
  <c r="F74" i="157"/>
  <c r="G74" i="157"/>
  <c r="G73" i="157"/>
  <c r="F73" i="157"/>
  <c r="F72" i="157"/>
  <c r="G72" i="157"/>
  <c r="F71" i="157"/>
  <c r="G71" i="157" s="1"/>
  <c r="E70" i="157"/>
  <c r="E89" i="157" s="1"/>
  <c r="D70" i="157"/>
  <c r="D89" i="157" s="1"/>
  <c r="C70" i="157"/>
  <c r="F69" i="157"/>
  <c r="G69" i="157"/>
  <c r="F68" i="157"/>
  <c r="G68" i="157"/>
  <c r="F67" i="157"/>
  <c r="G67" i="157"/>
  <c r="F66" i="157"/>
  <c r="E66" i="157"/>
  <c r="D66" i="157"/>
  <c r="C66" i="157"/>
  <c r="F64" i="157"/>
  <c r="G64" i="157"/>
  <c r="F63" i="157"/>
  <c r="G63" i="157"/>
  <c r="F62" i="157"/>
  <c r="G62" i="157"/>
  <c r="F61" i="157"/>
  <c r="G61" i="157"/>
  <c r="E60" i="157"/>
  <c r="D60" i="157"/>
  <c r="C60" i="157"/>
  <c r="F59" i="157"/>
  <c r="G59" i="157"/>
  <c r="F58" i="157"/>
  <c r="G58" i="157" s="1"/>
  <c r="F57" i="157"/>
  <c r="F55" i="157" s="1"/>
  <c r="G56" i="157"/>
  <c r="F56" i="157"/>
  <c r="E55" i="157"/>
  <c r="D55" i="157"/>
  <c r="C55" i="157"/>
  <c r="F54" i="157"/>
  <c r="G54" i="157" s="1"/>
  <c r="F53" i="157"/>
  <c r="G53" i="157" s="1"/>
  <c r="F52" i="157"/>
  <c r="G52" i="157"/>
  <c r="F51" i="157"/>
  <c r="G51" i="157"/>
  <c r="F50" i="157"/>
  <c r="G50" i="157" s="1"/>
  <c r="E49" i="157"/>
  <c r="D49" i="157"/>
  <c r="C49" i="157"/>
  <c r="F48" i="157"/>
  <c r="G48" i="157"/>
  <c r="F47" i="157"/>
  <c r="G47" i="157" s="1"/>
  <c r="F46" i="157"/>
  <c r="G46" i="157" s="1"/>
  <c r="F45" i="157"/>
  <c r="G45" i="157"/>
  <c r="F44" i="157"/>
  <c r="G44" i="157"/>
  <c r="G43" i="157"/>
  <c r="F43" i="157"/>
  <c r="F42" i="157"/>
  <c r="G42" i="157" s="1"/>
  <c r="F41" i="157"/>
  <c r="G41" i="157" s="1"/>
  <c r="F40" i="157"/>
  <c r="G40" i="157"/>
  <c r="F39" i="157"/>
  <c r="G39" i="157" s="1"/>
  <c r="F38" i="157"/>
  <c r="E37" i="157"/>
  <c r="D37" i="157"/>
  <c r="C37" i="157"/>
  <c r="F36" i="157"/>
  <c r="G36" i="157"/>
  <c r="F35" i="157"/>
  <c r="G35" i="157" s="1"/>
  <c r="F34" i="157"/>
  <c r="G34" i="157"/>
  <c r="F33" i="157"/>
  <c r="G33" i="157"/>
  <c r="F32" i="157"/>
  <c r="G32" i="157"/>
  <c r="F31" i="157"/>
  <c r="F30" i="157"/>
  <c r="E29" i="157"/>
  <c r="D29" i="157"/>
  <c r="C29" i="157"/>
  <c r="F28" i="157"/>
  <c r="G28" i="157" s="1"/>
  <c r="F27" i="157"/>
  <c r="G27" i="157" s="1"/>
  <c r="F26" i="157"/>
  <c r="G26" i="157"/>
  <c r="F25" i="157"/>
  <c r="F22" i="157"/>
  <c r="F24" i="157"/>
  <c r="G24" i="157" s="1"/>
  <c r="F23" i="157"/>
  <c r="G23" i="157" s="1"/>
  <c r="E22" i="157"/>
  <c r="D22" i="157"/>
  <c r="C22" i="157"/>
  <c r="F21" i="157"/>
  <c r="G21" i="157"/>
  <c r="F20" i="157"/>
  <c r="G20" i="157" s="1"/>
  <c r="F19" i="157"/>
  <c r="G19" i="157"/>
  <c r="F18" i="157"/>
  <c r="G18" i="157"/>
  <c r="F17" i="157"/>
  <c r="G17" i="157"/>
  <c r="G16" i="157"/>
  <c r="F16" i="157"/>
  <c r="F15" i="157" s="1"/>
  <c r="E15" i="157"/>
  <c r="D15" i="157"/>
  <c r="C15" i="157"/>
  <c r="F14" i="157"/>
  <c r="G14" i="157" s="1"/>
  <c r="F13" i="157"/>
  <c r="G13" i="157"/>
  <c r="F12" i="157"/>
  <c r="G12" i="157"/>
  <c r="F11" i="157"/>
  <c r="G11" i="157"/>
  <c r="F10" i="157"/>
  <c r="F9" i="157"/>
  <c r="G9" i="157"/>
  <c r="E8" i="157"/>
  <c r="E65" i="157" s="1"/>
  <c r="D8" i="157"/>
  <c r="D65" i="157" s="1"/>
  <c r="C8" i="157"/>
  <c r="F158" i="156"/>
  <c r="G158" i="156" s="1"/>
  <c r="F157" i="156"/>
  <c r="G157" i="156" s="1"/>
  <c r="F153" i="156"/>
  <c r="G153" i="156"/>
  <c r="F152" i="156"/>
  <c r="G152" i="156" s="1"/>
  <c r="F151" i="156"/>
  <c r="G151" i="156" s="1"/>
  <c r="F150" i="156"/>
  <c r="G150" i="156" s="1"/>
  <c r="G149" i="156"/>
  <c r="F149" i="156"/>
  <c r="F148" i="156"/>
  <c r="G148" i="156" s="1"/>
  <c r="F147" i="156"/>
  <c r="G147" i="156" s="1"/>
  <c r="E146" i="156"/>
  <c r="D146" i="156"/>
  <c r="C146" i="156"/>
  <c r="F145" i="156"/>
  <c r="G145" i="156"/>
  <c r="F144" i="156"/>
  <c r="G144" i="156"/>
  <c r="F143" i="156"/>
  <c r="G143" i="156" s="1"/>
  <c r="F142" i="156"/>
  <c r="F141" i="156"/>
  <c r="G141" i="156"/>
  <c r="E140" i="156"/>
  <c r="D140" i="156"/>
  <c r="C140" i="156"/>
  <c r="F139" i="156"/>
  <c r="G139" i="156" s="1"/>
  <c r="F138" i="156"/>
  <c r="G138" i="156"/>
  <c r="F137" i="156"/>
  <c r="G137" i="156"/>
  <c r="F136" i="156"/>
  <c r="G136" i="156"/>
  <c r="G135" i="156"/>
  <c r="F135" i="156"/>
  <c r="F134" i="156"/>
  <c r="G134" i="156"/>
  <c r="E133" i="156"/>
  <c r="D133" i="156"/>
  <c r="C133" i="156"/>
  <c r="F132" i="156"/>
  <c r="G132" i="156" s="1"/>
  <c r="F131" i="156"/>
  <c r="G131" i="156"/>
  <c r="F130" i="156"/>
  <c r="G130" i="156"/>
  <c r="E129" i="156"/>
  <c r="D129" i="156"/>
  <c r="C129" i="156"/>
  <c r="F127" i="156"/>
  <c r="G127" i="156"/>
  <c r="F126" i="156"/>
  <c r="G126" i="156" s="1"/>
  <c r="F125" i="156"/>
  <c r="G125" i="156" s="1"/>
  <c r="F124" i="156"/>
  <c r="G124" i="156"/>
  <c r="F123" i="156"/>
  <c r="G123" i="156"/>
  <c r="F122" i="156"/>
  <c r="G122" i="156" s="1"/>
  <c r="F121" i="156"/>
  <c r="G121" i="156" s="1"/>
  <c r="F120" i="156"/>
  <c r="G120" i="156"/>
  <c r="F119" i="156"/>
  <c r="G119" i="156" s="1"/>
  <c r="F118" i="156"/>
  <c r="G118" i="156"/>
  <c r="G117" i="156"/>
  <c r="G114" i="156" s="1"/>
  <c r="F117" i="156"/>
  <c r="F116" i="156"/>
  <c r="G116" i="156"/>
  <c r="F115" i="156"/>
  <c r="G115" i="156" s="1"/>
  <c r="F114" i="156"/>
  <c r="E114" i="156"/>
  <c r="D114" i="156"/>
  <c r="C114" i="156"/>
  <c r="F113" i="156"/>
  <c r="G113" i="156" s="1"/>
  <c r="F112" i="156"/>
  <c r="G112" i="156"/>
  <c r="F111" i="156"/>
  <c r="G111" i="156"/>
  <c r="F110" i="156"/>
  <c r="G110" i="156"/>
  <c r="F109" i="156"/>
  <c r="G109" i="156" s="1"/>
  <c r="G108" i="156"/>
  <c r="F108" i="156"/>
  <c r="F107" i="156"/>
  <c r="G107" i="156"/>
  <c r="F106" i="156"/>
  <c r="G106" i="156" s="1"/>
  <c r="F105" i="156"/>
  <c r="G105" i="156" s="1"/>
  <c r="G104" i="156"/>
  <c r="F104" i="156"/>
  <c r="F103" i="156"/>
  <c r="G103" i="156" s="1"/>
  <c r="F102" i="156"/>
  <c r="G102" i="156" s="1"/>
  <c r="F101" i="156"/>
  <c r="G101" i="156" s="1"/>
  <c r="F100" i="156"/>
  <c r="G100" i="156" s="1"/>
  <c r="F99" i="156"/>
  <c r="G99" i="156" s="1"/>
  <c r="F98" i="156"/>
  <c r="G98" i="156" s="1"/>
  <c r="F97" i="156"/>
  <c r="G97" i="156" s="1"/>
  <c r="F96" i="156"/>
  <c r="G96" i="156" s="1"/>
  <c r="F95" i="156"/>
  <c r="F93" i="156" s="1"/>
  <c r="F128" i="156" s="1"/>
  <c r="F155" i="156" s="1"/>
  <c r="G95" i="156"/>
  <c r="F94" i="156"/>
  <c r="G94" i="156" s="1"/>
  <c r="E93" i="156"/>
  <c r="E128" i="156" s="1"/>
  <c r="E155" i="156" s="1"/>
  <c r="D93" i="156"/>
  <c r="D128" i="156" s="1"/>
  <c r="C93" i="156"/>
  <c r="C128" i="156"/>
  <c r="F88" i="156"/>
  <c r="G88" i="156" s="1"/>
  <c r="F87" i="156"/>
  <c r="G87" i="156" s="1"/>
  <c r="F86" i="156"/>
  <c r="G86" i="156"/>
  <c r="F85" i="156"/>
  <c r="G85" i="156"/>
  <c r="F84" i="156"/>
  <c r="G84" i="156" s="1"/>
  <c r="G83" i="156"/>
  <c r="F83" i="156"/>
  <c r="E82" i="156"/>
  <c r="D82" i="156"/>
  <c r="C82" i="156"/>
  <c r="F81" i="156"/>
  <c r="G81" i="156" s="1"/>
  <c r="F80" i="156"/>
  <c r="F79" i="156"/>
  <c r="G79" i="156" s="1"/>
  <c r="E78" i="156"/>
  <c r="D78" i="156"/>
  <c r="C78" i="156"/>
  <c r="F77" i="156"/>
  <c r="G77" i="156"/>
  <c r="F76" i="156"/>
  <c r="E75" i="156"/>
  <c r="D75" i="156"/>
  <c r="C75" i="156"/>
  <c r="F74" i="156"/>
  <c r="G74" i="156"/>
  <c r="F73" i="156"/>
  <c r="G73" i="156" s="1"/>
  <c r="F72" i="156"/>
  <c r="G72" i="156"/>
  <c r="F71" i="156"/>
  <c r="E70" i="156"/>
  <c r="D70" i="156"/>
  <c r="C70" i="156"/>
  <c r="F69" i="156"/>
  <c r="G69" i="156" s="1"/>
  <c r="F68" i="156"/>
  <c r="G68" i="156"/>
  <c r="F67" i="156"/>
  <c r="G67" i="156" s="1"/>
  <c r="E66" i="156"/>
  <c r="E89" i="156" s="1"/>
  <c r="D66" i="156"/>
  <c r="C66" i="156"/>
  <c r="F64" i="156"/>
  <c r="G64" i="156"/>
  <c r="F63" i="156"/>
  <c r="G63" i="156" s="1"/>
  <c r="F62" i="156"/>
  <c r="F61" i="156"/>
  <c r="G61" i="156" s="1"/>
  <c r="E60" i="156"/>
  <c r="D60" i="156"/>
  <c r="C60" i="156"/>
  <c r="F59" i="156"/>
  <c r="G59" i="156" s="1"/>
  <c r="G58" i="156"/>
  <c r="F58" i="156"/>
  <c r="F57" i="156"/>
  <c r="G57" i="156"/>
  <c r="F56" i="156"/>
  <c r="G56" i="156" s="1"/>
  <c r="G55" i="156" s="1"/>
  <c r="E55" i="156"/>
  <c r="D55" i="156"/>
  <c r="C55" i="156"/>
  <c r="F54" i="156"/>
  <c r="G54" i="156"/>
  <c r="F53" i="156"/>
  <c r="G53" i="156"/>
  <c r="F52" i="156"/>
  <c r="F51" i="156"/>
  <c r="G51" i="156" s="1"/>
  <c r="F50" i="156"/>
  <c r="G50" i="156" s="1"/>
  <c r="E49" i="156"/>
  <c r="D49" i="156"/>
  <c r="C49" i="156"/>
  <c r="F48" i="156"/>
  <c r="G48" i="156"/>
  <c r="F47" i="156"/>
  <c r="G47" i="156" s="1"/>
  <c r="F46" i="156"/>
  <c r="G46" i="156"/>
  <c r="F45" i="156"/>
  <c r="G45" i="156" s="1"/>
  <c r="F44" i="156"/>
  <c r="G44" i="156"/>
  <c r="G43" i="156"/>
  <c r="F43" i="156"/>
  <c r="F42" i="156"/>
  <c r="G42" i="156"/>
  <c r="G41" i="156"/>
  <c r="F41" i="156"/>
  <c r="F40" i="156"/>
  <c r="G40" i="156"/>
  <c r="G39" i="156"/>
  <c r="F39" i="156"/>
  <c r="F38" i="156"/>
  <c r="E37" i="156"/>
  <c r="D37" i="156"/>
  <c r="C37" i="156"/>
  <c r="F36" i="156"/>
  <c r="G36" i="156"/>
  <c r="F35" i="156"/>
  <c r="G35" i="156" s="1"/>
  <c r="F34" i="156"/>
  <c r="G34" i="156"/>
  <c r="F33" i="156"/>
  <c r="G33" i="156" s="1"/>
  <c r="F32" i="156"/>
  <c r="G32" i="156" s="1"/>
  <c r="F31" i="156"/>
  <c r="G31" i="156" s="1"/>
  <c r="F30" i="156"/>
  <c r="G30" i="156"/>
  <c r="F29" i="156"/>
  <c r="E29" i="156"/>
  <c r="D29" i="156"/>
  <c r="C29" i="156"/>
  <c r="F28" i="156"/>
  <c r="G28" i="156"/>
  <c r="F27" i="156"/>
  <c r="G27" i="156"/>
  <c r="F26" i="156"/>
  <c r="G26" i="156" s="1"/>
  <c r="F25" i="156"/>
  <c r="G25" i="156" s="1"/>
  <c r="F24" i="156"/>
  <c r="F23" i="156"/>
  <c r="G23" i="156"/>
  <c r="E22" i="156"/>
  <c r="D22" i="156"/>
  <c r="C22" i="156"/>
  <c r="C65" i="156" s="1"/>
  <c r="F21" i="156"/>
  <c r="G21" i="156"/>
  <c r="F20" i="156"/>
  <c r="G20" i="156"/>
  <c r="F19" i="156"/>
  <c r="G19" i="156" s="1"/>
  <c r="F18" i="156"/>
  <c r="G18" i="156" s="1"/>
  <c r="F17" i="156"/>
  <c r="G17" i="156"/>
  <c r="F16" i="156"/>
  <c r="F15" i="156" s="1"/>
  <c r="E15" i="156"/>
  <c r="D15" i="156"/>
  <c r="C15" i="156"/>
  <c r="F14" i="156"/>
  <c r="G14" i="156"/>
  <c r="F13" i="156"/>
  <c r="G13" i="156"/>
  <c r="F12" i="156"/>
  <c r="G12" i="156" s="1"/>
  <c r="F11" i="156"/>
  <c r="G11" i="156" s="1"/>
  <c r="F10" i="156"/>
  <c r="G10" i="156"/>
  <c r="F9" i="156"/>
  <c r="G9" i="156" s="1"/>
  <c r="E8" i="156"/>
  <c r="E65" i="156" s="1"/>
  <c r="E90" i="156" s="1"/>
  <c r="D8" i="156"/>
  <c r="C8" i="156"/>
  <c r="F158" i="155"/>
  <c r="G158" i="155"/>
  <c r="G157" i="155"/>
  <c r="F153" i="155"/>
  <c r="G153" i="155" s="1"/>
  <c r="F152" i="155"/>
  <c r="G152" i="155" s="1"/>
  <c r="F151" i="155"/>
  <c r="G151" i="155" s="1"/>
  <c r="F150" i="155"/>
  <c r="G150" i="155" s="1"/>
  <c r="F149" i="155"/>
  <c r="G149" i="155" s="1"/>
  <c r="F148" i="155"/>
  <c r="G148" i="155" s="1"/>
  <c r="F147" i="155"/>
  <c r="G147" i="155" s="1"/>
  <c r="E146" i="155"/>
  <c r="D146" i="155"/>
  <c r="C146" i="155"/>
  <c r="F145" i="155"/>
  <c r="G145" i="155"/>
  <c r="F144" i="155"/>
  <c r="G144" i="155"/>
  <c r="F143" i="155"/>
  <c r="G143" i="155" s="1"/>
  <c r="F142" i="155"/>
  <c r="G142" i="155" s="1"/>
  <c r="F141" i="155"/>
  <c r="G141" i="155" s="1"/>
  <c r="E140" i="155"/>
  <c r="D140" i="155"/>
  <c r="C140" i="155"/>
  <c r="F139" i="155"/>
  <c r="G139" i="155" s="1"/>
  <c r="F138" i="155"/>
  <c r="G138" i="155"/>
  <c r="F137" i="155"/>
  <c r="G137" i="155"/>
  <c r="F136" i="155"/>
  <c r="G136" i="155" s="1"/>
  <c r="G135" i="155"/>
  <c r="F135" i="155"/>
  <c r="F134" i="155"/>
  <c r="G134" i="155"/>
  <c r="E133" i="155"/>
  <c r="D133" i="155"/>
  <c r="C133" i="155"/>
  <c r="F132" i="155"/>
  <c r="G132" i="155" s="1"/>
  <c r="F131" i="155"/>
  <c r="G131" i="155"/>
  <c r="F130" i="155"/>
  <c r="E129" i="155"/>
  <c r="D129" i="155"/>
  <c r="D154" i="155" s="1"/>
  <c r="C129" i="155"/>
  <c r="C154" i="155" s="1"/>
  <c r="F127" i="155"/>
  <c r="G127" i="155" s="1"/>
  <c r="F126" i="155"/>
  <c r="G126" i="155" s="1"/>
  <c r="F125" i="155"/>
  <c r="G125" i="155"/>
  <c r="F124" i="155"/>
  <c r="G124" i="155" s="1"/>
  <c r="F123" i="155"/>
  <c r="G123" i="155" s="1"/>
  <c r="F122" i="155"/>
  <c r="G122" i="155" s="1"/>
  <c r="F121" i="155"/>
  <c r="G121" i="155" s="1"/>
  <c r="F120" i="155"/>
  <c r="G120" i="155" s="1"/>
  <c r="F119" i="155"/>
  <c r="G119" i="155" s="1"/>
  <c r="F118" i="155"/>
  <c r="G118" i="155" s="1"/>
  <c r="F117" i="155"/>
  <c r="G117" i="155" s="1"/>
  <c r="F116" i="155"/>
  <c r="G116" i="155" s="1"/>
  <c r="F115" i="155"/>
  <c r="G115" i="155" s="1"/>
  <c r="G114" i="155" s="1"/>
  <c r="E114" i="155"/>
  <c r="D114" i="155"/>
  <c r="C114" i="155"/>
  <c r="C128" i="155" s="1"/>
  <c r="C155" i="155" s="1"/>
  <c r="F113" i="155"/>
  <c r="G113" i="155" s="1"/>
  <c r="F112" i="155"/>
  <c r="G112" i="155"/>
  <c r="F111" i="155"/>
  <c r="G111" i="155"/>
  <c r="F110" i="155"/>
  <c r="G110" i="155" s="1"/>
  <c r="F109" i="155"/>
  <c r="G109" i="155" s="1"/>
  <c r="F108" i="155"/>
  <c r="G108" i="155"/>
  <c r="F107" i="155"/>
  <c r="G107" i="155"/>
  <c r="F106" i="155"/>
  <c r="G106" i="155" s="1"/>
  <c r="F105" i="155"/>
  <c r="G105" i="155" s="1"/>
  <c r="F104" i="155"/>
  <c r="G104" i="155"/>
  <c r="F103" i="155"/>
  <c r="G103" i="155"/>
  <c r="F102" i="155"/>
  <c r="G102" i="155" s="1"/>
  <c r="F101" i="155"/>
  <c r="G101" i="155" s="1"/>
  <c r="F100" i="155"/>
  <c r="G100" i="155"/>
  <c r="F99" i="155"/>
  <c r="G99" i="155"/>
  <c r="F98" i="155"/>
  <c r="G98" i="155" s="1"/>
  <c r="G97" i="155"/>
  <c r="F97" i="155"/>
  <c r="F96" i="155"/>
  <c r="G96" i="155"/>
  <c r="F95" i="155"/>
  <c r="G95" i="155"/>
  <c r="F94" i="155"/>
  <c r="E93" i="155"/>
  <c r="D93" i="155"/>
  <c r="D128" i="155" s="1"/>
  <c r="C93" i="155"/>
  <c r="F88" i="155"/>
  <c r="G88" i="155"/>
  <c r="F87" i="155"/>
  <c r="G87" i="155" s="1"/>
  <c r="F86" i="155"/>
  <c r="G86" i="155"/>
  <c r="F85" i="155"/>
  <c r="G85" i="155" s="1"/>
  <c r="F84" i="155"/>
  <c r="G84" i="155"/>
  <c r="G83" i="155"/>
  <c r="F83" i="155"/>
  <c r="F82" i="155" s="1"/>
  <c r="E82" i="155"/>
  <c r="D82" i="155"/>
  <c r="C82" i="155"/>
  <c r="F81" i="155"/>
  <c r="G81" i="155" s="1"/>
  <c r="F80" i="155"/>
  <c r="F79" i="155"/>
  <c r="G79" i="155"/>
  <c r="E78" i="155"/>
  <c r="D78" i="155"/>
  <c r="C78" i="155"/>
  <c r="F77" i="155"/>
  <c r="G77" i="155" s="1"/>
  <c r="G75" i="155" s="1"/>
  <c r="F76" i="155"/>
  <c r="G76" i="155"/>
  <c r="E75" i="155"/>
  <c r="D75" i="155"/>
  <c r="C75" i="155"/>
  <c r="C89" i="155" s="1"/>
  <c r="F74" i="155"/>
  <c r="G74" i="155" s="1"/>
  <c r="F73" i="155"/>
  <c r="G73" i="155"/>
  <c r="F72" i="155"/>
  <c r="G72" i="155"/>
  <c r="F71" i="155"/>
  <c r="E70" i="155"/>
  <c r="D70" i="155"/>
  <c r="D89" i="155" s="1"/>
  <c r="C70" i="155"/>
  <c r="F69" i="155"/>
  <c r="G69" i="155"/>
  <c r="F68" i="155"/>
  <c r="G68" i="155"/>
  <c r="F67" i="155"/>
  <c r="G67" i="155" s="1"/>
  <c r="E66" i="155"/>
  <c r="D66" i="155"/>
  <c r="C66" i="155"/>
  <c r="F64" i="155"/>
  <c r="G64" i="155"/>
  <c r="F63" i="155"/>
  <c r="G63" i="155" s="1"/>
  <c r="F62" i="155"/>
  <c r="G62" i="155" s="1"/>
  <c r="F61" i="155"/>
  <c r="G61" i="155" s="1"/>
  <c r="E60" i="155"/>
  <c r="D60" i="155"/>
  <c r="C60" i="155"/>
  <c r="F59" i="155"/>
  <c r="G59" i="155" s="1"/>
  <c r="F58" i="155"/>
  <c r="G58" i="155"/>
  <c r="F57" i="155"/>
  <c r="G57" i="155"/>
  <c r="F56" i="155"/>
  <c r="G56" i="155" s="1"/>
  <c r="E55" i="155"/>
  <c r="D55" i="155"/>
  <c r="C55" i="155"/>
  <c r="F54" i="155"/>
  <c r="G54" i="155"/>
  <c r="F53" i="155"/>
  <c r="G53" i="155" s="1"/>
  <c r="G52" i="155"/>
  <c r="F52" i="155"/>
  <c r="F51" i="155"/>
  <c r="G51" i="155"/>
  <c r="F50" i="155"/>
  <c r="F49" i="155" s="1"/>
  <c r="E49" i="155"/>
  <c r="D49" i="155"/>
  <c r="C49" i="155"/>
  <c r="F48" i="155"/>
  <c r="G48" i="155"/>
  <c r="F47" i="155"/>
  <c r="G47" i="155" s="1"/>
  <c r="F46" i="155"/>
  <c r="G46" i="155" s="1"/>
  <c r="F45" i="155"/>
  <c r="G45" i="155" s="1"/>
  <c r="F44" i="155"/>
  <c r="G44" i="155" s="1"/>
  <c r="F43" i="155"/>
  <c r="G43" i="155" s="1"/>
  <c r="F42" i="155"/>
  <c r="G42" i="155" s="1"/>
  <c r="F41" i="155"/>
  <c r="G41" i="155" s="1"/>
  <c r="F40" i="155"/>
  <c r="G40" i="155" s="1"/>
  <c r="F39" i="155"/>
  <c r="G39" i="155" s="1"/>
  <c r="F38" i="155"/>
  <c r="E37" i="155"/>
  <c r="D37" i="155"/>
  <c r="C37" i="155"/>
  <c r="F36" i="155"/>
  <c r="G36" i="155" s="1"/>
  <c r="F35" i="155"/>
  <c r="G35" i="155" s="1"/>
  <c r="F34" i="155"/>
  <c r="G34" i="155" s="1"/>
  <c r="F33" i="155"/>
  <c r="G33" i="155" s="1"/>
  <c r="F32" i="155"/>
  <c r="G32" i="155" s="1"/>
  <c r="F31" i="155"/>
  <c r="G31" i="155" s="1"/>
  <c r="F30" i="155"/>
  <c r="G30" i="155" s="1"/>
  <c r="D29" i="155"/>
  <c r="F28" i="155"/>
  <c r="G28" i="155"/>
  <c r="F27" i="155"/>
  <c r="G27" i="155" s="1"/>
  <c r="F26" i="155"/>
  <c r="G26" i="155" s="1"/>
  <c r="F25" i="155"/>
  <c r="G25" i="155"/>
  <c r="F24" i="155"/>
  <c r="F23" i="155"/>
  <c r="G23" i="155" s="1"/>
  <c r="E22" i="155"/>
  <c r="D22" i="155"/>
  <c r="C22" i="155"/>
  <c r="F21" i="155"/>
  <c r="G21" i="155"/>
  <c r="F20" i="155"/>
  <c r="G20" i="155"/>
  <c r="F19" i="155"/>
  <c r="G19" i="155" s="1"/>
  <c r="F18" i="155"/>
  <c r="G18" i="155" s="1"/>
  <c r="F17" i="155"/>
  <c r="G17" i="155" s="1"/>
  <c r="F16" i="155"/>
  <c r="E15" i="155"/>
  <c r="D15" i="155"/>
  <c r="C15" i="155"/>
  <c r="F14" i="155"/>
  <c r="G14" i="155"/>
  <c r="F13" i="155"/>
  <c r="G13" i="155"/>
  <c r="F12" i="155"/>
  <c r="G12" i="155" s="1"/>
  <c r="F11" i="155"/>
  <c r="G11" i="155" s="1"/>
  <c r="F10" i="155"/>
  <c r="G10" i="155"/>
  <c r="F9" i="155"/>
  <c r="F8" i="155"/>
  <c r="G9" i="155"/>
  <c r="E8" i="155"/>
  <c r="D8" i="155"/>
  <c r="D65" i="155" s="1"/>
  <c r="C8" i="155"/>
  <c r="C65" i="155" s="1"/>
  <c r="E93" i="154"/>
  <c r="E128" i="154"/>
  <c r="E155" i="154" s="1"/>
  <c r="D93" i="154"/>
  <c r="D128" i="154"/>
  <c r="D155" i="154" s="1"/>
  <c r="C93" i="154"/>
  <c r="C128" i="154" s="1"/>
  <c r="C155" i="154" s="1"/>
  <c r="E8" i="154"/>
  <c r="E65" i="154" s="1"/>
  <c r="E90" i="154" s="1"/>
  <c r="D8" i="154"/>
  <c r="D65" i="154"/>
  <c r="D90" i="154" s="1"/>
  <c r="C8" i="154"/>
  <c r="C65" i="154" s="1"/>
  <c r="C90" i="154" s="1"/>
  <c r="F158" i="153"/>
  <c r="G158" i="153"/>
  <c r="F157" i="153"/>
  <c r="G157" i="153"/>
  <c r="F153" i="153"/>
  <c r="G153" i="153" s="1"/>
  <c r="F152" i="153"/>
  <c r="G152" i="153" s="1"/>
  <c r="F151" i="153"/>
  <c r="G151" i="153"/>
  <c r="F150" i="153"/>
  <c r="G150" i="153"/>
  <c r="F149" i="153"/>
  <c r="G149" i="153" s="1"/>
  <c r="F148" i="153"/>
  <c r="G148" i="153" s="1"/>
  <c r="F147" i="153"/>
  <c r="G147" i="153"/>
  <c r="E146" i="153"/>
  <c r="D146" i="153"/>
  <c r="C146" i="153"/>
  <c r="G145" i="153"/>
  <c r="F145" i="153"/>
  <c r="F144" i="153"/>
  <c r="G144" i="153"/>
  <c r="G143" i="153"/>
  <c r="F143" i="153"/>
  <c r="F142" i="153"/>
  <c r="G142" i="153"/>
  <c r="G141" i="153"/>
  <c r="F141" i="153"/>
  <c r="F140" i="153" s="1"/>
  <c r="E140" i="153"/>
  <c r="D140" i="153"/>
  <c r="C140" i="153"/>
  <c r="F139" i="153"/>
  <c r="G139" i="153" s="1"/>
  <c r="F138" i="153"/>
  <c r="G138" i="153" s="1"/>
  <c r="F137" i="153"/>
  <c r="G137" i="153"/>
  <c r="F136" i="153"/>
  <c r="G136" i="153" s="1"/>
  <c r="F135" i="153"/>
  <c r="G135" i="153" s="1"/>
  <c r="F134" i="153"/>
  <c r="G134" i="153" s="1"/>
  <c r="E133" i="153"/>
  <c r="D133" i="153"/>
  <c r="C133" i="153"/>
  <c r="F132" i="153"/>
  <c r="G132" i="153" s="1"/>
  <c r="G131" i="153"/>
  <c r="F131" i="153"/>
  <c r="F130" i="153"/>
  <c r="E129" i="153"/>
  <c r="D129" i="153"/>
  <c r="D154" i="153" s="1"/>
  <c r="C129" i="153"/>
  <c r="C154" i="153"/>
  <c r="G127" i="153"/>
  <c r="F127" i="153"/>
  <c r="F126" i="153"/>
  <c r="G126" i="153"/>
  <c r="G125" i="153"/>
  <c r="F125" i="153"/>
  <c r="F124" i="153"/>
  <c r="G124" i="153"/>
  <c r="G123" i="153"/>
  <c r="F123" i="153"/>
  <c r="F122" i="153"/>
  <c r="G122" i="153"/>
  <c r="G121" i="153"/>
  <c r="F121" i="153"/>
  <c r="F120" i="153"/>
  <c r="G120" i="153"/>
  <c r="G119" i="153"/>
  <c r="F119" i="153"/>
  <c r="F118" i="153"/>
  <c r="G118" i="153"/>
  <c r="G117" i="153"/>
  <c r="F117" i="153"/>
  <c r="F116" i="153"/>
  <c r="G116" i="153"/>
  <c r="G115" i="153"/>
  <c r="F115" i="153"/>
  <c r="F114" i="153" s="1"/>
  <c r="E114" i="153"/>
  <c r="D114" i="153"/>
  <c r="C114" i="153"/>
  <c r="F113" i="153"/>
  <c r="G113" i="153" s="1"/>
  <c r="F112" i="153"/>
  <c r="G112" i="153" s="1"/>
  <c r="F111" i="153"/>
  <c r="G111" i="153"/>
  <c r="F110" i="153"/>
  <c r="G110" i="153" s="1"/>
  <c r="F109" i="153"/>
  <c r="G109" i="153" s="1"/>
  <c r="F108" i="153"/>
  <c r="G108" i="153" s="1"/>
  <c r="F107" i="153"/>
  <c r="G107" i="153"/>
  <c r="F106" i="153"/>
  <c r="G106" i="153" s="1"/>
  <c r="F105" i="153"/>
  <c r="G105" i="153" s="1"/>
  <c r="F104" i="153"/>
  <c r="G104" i="153" s="1"/>
  <c r="F103" i="153"/>
  <c r="G103" i="153"/>
  <c r="F102" i="153"/>
  <c r="G102" i="153" s="1"/>
  <c r="F101" i="153"/>
  <c r="G101" i="153" s="1"/>
  <c r="F100" i="153"/>
  <c r="G100" i="153" s="1"/>
  <c r="F99" i="153"/>
  <c r="G99" i="153"/>
  <c r="F98" i="153"/>
  <c r="G98" i="153" s="1"/>
  <c r="F97" i="153"/>
  <c r="G97" i="153" s="1"/>
  <c r="G93" i="153" s="1"/>
  <c r="G128" i="153" s="1"/>
  <c r="F96" i="153"/>
  <c r="G96" i="153" s="1"/>
  <c r="F95" i="153"/>
  <c r="G95" i="153"/>
  <c r="F94" i="153"/>
  <c r="G94" i="153" s="1"/>
  <c r="E93" i="153"/>
  <c r="E128" i="153" s="1"/>
  <c r="E155" i="153" s="1"/>
  <c r="D93" i="153"/>
  <c r="D128" i="153" s="1"/>
  <c r="C93" i="153"/>
  <c r="C128" i="153" s="1"/>
  <c r="C155" i="153"/>
  <c r="G88" i="153"/>
  <c r="F88" i="153"/>
  <c r="G87" i="153"/>
  <c r="F87" i="153"/>
  <c r="F86" i="153"/>
  <c r="G86" i="153" s="1"/>
  <c r="F85" i="153"/>
  <c r="G85" i="153" s="1"/>
  <c r="G84" i="153"/>
  <c r="F84" i="153"/>
  <c r="F82" i="153" s="1"/>
  <c r="G83" i="153"/>
  <c r="F83" i="153"/>
  <c r="E82" i="153"/>
  <c r="D82" i="153"/>
  <c r="C82" i="153"/>
  <c r="F81" i="153"/>
  <c r="G81" i="153" s="1"/>
  <c r="F80" i="153"/>
  <c r="F79" i="153"/>
  <c r="G79" i="153"/>
  <c r="E78" i="153"/>
  <c r="D78" i="153"/>
  <c r="C78" i="153"/>
  <c r="G77" i="153"/>
  <c r="F77" i="153"/>
  <c r="F76" i="153"/>
  <c r="G76" i="153" s="1"/>
  <c r="G75" i="153" s="1"/>
  <c r="E75" i="153"/>
  <c r="D75" i="153"/>
  <c r="C75" i="153"/>
  <c r="F74" i="153"/>
  <c r="G74" i="153" s="1"/>
  <c r="F73" i="153"/>
  <c r="G73" i="153"/>
  <c r="F72" i="153"/>
  <c r="G72" i="153"/>
  <c r="F71" i="153"/>
  <c r="E70" i="153"/>
  <c r="D70" i="153"/>
  <c r="C70" i="153"/>
  <c r="F69" i="153"/>
  <c r="G69" i="153" s="1"/>
  <c r="F68" i="153"/>
  <c r="G68" i="153"/>
  <c r="G67" i="153"/>
  <c r="F67" i="153"/>
  <c r="F66" i="153" s="1"/>
  <c r="E66" i="153"/>
  <c r="D66" i="153"/>
  <c r="C66" i="153"/>
  <c r="F64" i="153"/>
  <c r="G64" i="153" s="1"/>
  <c r="G63" i="153"/>
  <c r="F63" i="153"/>
  <c r="F62" i="153"/>
  <c r="G62" i="153" s="1"/>
  <c r="F61" i="153"/>
  <c r="G61" i="153" s="1"/>
  <c r="F60" i="153"/>
  <c r="E60" i="153"/>
  <c r="D60" i="153"/>
  <c r="C60" i="153"/>
  <c r="F59" i="153"/>
  <c r="G59" i="153"/>
  <c r="F58" i="153"/>
  <c r="G58" i="153"/>
  <c r="F57" i="153"/>
  <c r="G57" i="153" s="1"/>
  <c r="F56" i="153"/>
  <c r="E55" i="153"/>
  <c r="D55" i="153"/>
  <c r="C55" i="153"/>
  <c r="F54" i="153"/>
  <c r="G54" i="153"/>
  <c r="G53" i="153"/>
  <c r="F53" i="153"/>
  <c r="F52" i="153"/>
  <c r="G52" i="153" s="1"/>
  <c r="F51" i="153"/>
  <c r="G51" i="153" s="1"/>
  <c r="F50" i="153"/>
  <c r="E49" i="153"/>
  <c r="D49" i="153"/>
  <c r="C49" i="153"/>
  <c r="F48" i="153"/>
  <c r="G48" i="153" s="1"/>
  <c r="F47" i="153"/>
  <c r="G47" i="153"/>
  <c r="F46" i="153"/>
  <c r="G46" i="153"/>
  <c r="F45" i="153"/>
  <c r="G45" i="153" s="1"/>
  <c r="F44" i="153"/>
  <c r="G44" i="153" s="1"/>
  <c r="F43" i="153"/>
  <c r="G43" i="153"/>
  <c r="F42" i="153"/>
  <c r="G42" i="153"/>
  <c r="F41" i="153"/>
  <c r="G41" i="153" s="1"/>
  <c r="F40" i="153"/>
  <c r="G40" i="153" s="1"/>
  <c r="F39" i="153"/>
  <c r="G39" i="153"/>
  <c r="F38" i="153"/>
  <c r="G38" i="153"/>
  <c r="E37" i="153"/>
  <c r="D37" i="153"/>
  <c r="C37" i="153"/>
  <c r="F36" i="153"/>
  <c r="G36" i="153" s="1"/>
  <c r="G35" i="153"/>
  <c r="F35" i="153"/>
  <c r="G34" i="153"/>
  <c r="F34" i="153"/>
  <c r="F29" i="153" s="1"/>
  <c r="F33" i="153"/>
  <c r="G33" i="153" s="1"/>
  <c r="F32" i="153"/>
  <c r="G32" i="153" s="1"/>
  <c r="G31" i="153"/>
  <c r="F31" i="153"/>
  <c r="G30" i="153"/>
  <c r="G29" i="153" s="1"/>
  <c r="F30" i="153"/>
  <c r="E29" i="153"/>
  <c r="D29" i="153"/>
  <c r="C29" i="153"/>
  <c r="F28" i="153"/>
  <c r="G28" i="153"/>
  <c r="F27" i="153"/>
  <c r="G27" i="153"/>
  <c r="F26" i="153"/>
  <c r="G26" i="153" s="1"/>
  <c r="F25" i="153"/>
  <c r="G25" i="153" s="1"/>
  <c r="F24" i="153"/>
  <c r="G24" i="153" s="1"/>
  <c r="G22" i="153" s="1"/>
  <c r="F23" i="153"/>
  <c r="G23" i="153"/>
  <c r="E22" i="153"/>
  <c r="D22" i="153"/>
  <c r="C22" i="153"/>
  <c r="F21" i="153"/>
  <c r="G21" i="153"/>
  <c r="F20" i="153"/>
  <c r="G20" i="153" s="1"/>
  <c r="F19" i="153"/>
  <c r="G19" i="153" s="1"/>
  <c r="G18" i="153"/>
  <c r="F18" i="153"/>
  <c r="F17" i="153"/>
  <c r="G17" i="153"/>
  <c r="G16" i="153"/>
  <c r="F16" i="153"/>
  <c r="F15" i="153" s="1"/>
  <c r="E15" i="153"/>
  <c r="D15" i="153"/>
  <c r="C15" i="153"/>
  <c r="F14" i="153"/>
  <c r="G14" i="153" s="1"/>
  <c r="F13" i="153"/>
  <c r="G13" i="153" s="1"/>
  <c r="F12" i="153"/>
  <c r="G12" i="153"/>
  <c r="F11" i="153"/>
  <c r="G11" i="153"/>
  <c r="F10" i="153"/>
  <c r="G10" i="153" s="1"/>
  <c r="F9" i="153"/>
  <c r="G9" i="153" s="1"/>
  <c r="E8" i="153"/>
  <c r="D8" i="153"/>
  <c r="D65" i="153" s="1"/>
  <c r="C8" i="153"/>
  <c r="F158" i="152"/>
  <c r="G158" i="152"/>
  <c r="F157" i="152"/>
  <c r="G157" i="152"/>
  <c r="F153" i="152"/>
  <c r="G153" i="152" s="1"/>
  <c r="F152" i="152"/>
  <c r="G152" i="152"/>
  <c r="F151" i="152"/>
  <c r="G151" i="152" s="1"/>
  <c r="G146" i="152" s="1"/>
  <c r="F150" i="152"/>
  <c r="G150" i="152"/>
  <c r="G149" i="152"/>
  <c r="F149" i="152"/>
  <c r="F148" i="152"/>
  <c r="G148" i="152"/>
  <c r="G147" i="152"/>
  <c r="F147" i="152"/>
  <c r="F146" i="152" s="1"/>
  <c r="E146" i="152"/>
  <c r="D146" i="152"/>
  <c r="C146" i="152"/>
  <c r="F145" i="152"/>
  <c r="G145" i="152"/>
  <c r="F144" i="152"/>
  <c r="G144" i="152"/>
  <c r="F143" i="152"/>
  <c r="G143" i="152"/>
  <c r="F142" i="152"/>
  <c r="F141" i="152"/>
  <c r="G141" i="152"/>
  <c r="E140" i="152"/>
  <c r="D140" i="152"/>
  <c r="C140" i="152"/>
  <c r="F139" i="152"/>
  <c r="G139" i="152"/>
  <c r="F138" i="152"/>
  <c r="G138" i="152" s="1"/>
  <c r="F137" i="152"/>
  <c r="G137" i="152"/>
  <c r="F136" i="152"/>
  <c r="G136" i="152" s="1"/>
  <c r="F135" i="152"/>
  <c r="G135" i="152"/>
  <c r="F134" i="152"/>
  <c r="G134" i="152" s="1"/>
  <c r="E133" i="152"/>
  <c r="D133" i="152"/>
  <c r="C133" i="152"/>
  <c r="F132" i="152"/>
  <c r="G132" i="152"/>
  <c r="F131" i="152"/>
  <c r="G131" i="152" s="1"/>
  <c r="F130" i="152"/>
  <c r="G130" i="152"/>
  <c r="E129" i="152"/>
  <c r="D129" i="152"/>
  <c r="D154" i="152" s="1"/>
  <c r="C129" i="152"/>
  <c r="F127" i="152"/>
  <c r="G127" i="152" s="1"/>
  <c r="F126" i="152"/>
  <c r="G126" i="152"/>
  <c r="F125" i="152"/>
  <c r="G125" i="152"/>
  <c r="F124" i="152"/>
  <c r="G124" i="152"/>
  <c r="F123" i="152"/>
  <c r="G123" i="152" s="1"/>
  <c r="F122" i="152"/>
  <c r="G122" i="152" s="1"/>
  <c r="F121" i="152"/>
  <c r="G121" i="152"/>
  <c r="F120" i="152"/>
  <c r="G120" i="152" s="1"/>
  <c r="F119" i="152"/>
  <c r="G119" i="152" s="1"/>
  <c r="F118" i="152"/>
  <c r="G118" i="152" s="1"/>
  <c r="F117" i="152"/>
  <c r="G117" i="152" s="1"/>
  <c r="F116" i="152"/>
  <c r="G116" i="152" s="1"/>
  <c r="F115" i="152"/>
  <c r="E114" i="152"/>
  <c r="D114" i="152"/>
  <c r="C114" i="152"/>
  <c r="F113" i="152"/>
  <c r="G113" i="152"/>
  <c r="F112" i="152"/>
  <c r="G112" i="152"/>
  <c r="F111" i="152"/>
  <c r="G111" i="152" s="1"/>
  <c r="F110" i="152"/>
  <c r="G110" i="152"/>
  <c r="F109" i="152"/>
  <c r="G109" i="152"/>
  <c r="F108" i="152"/>
  <c r="G108" i="152"/>
  <c r="F107" i="152"/>
  <c r="G107" i="152" s="1"/>
  <c r="F106" i="152"/>
  <c r="G106" i="152"/>
  <c r="F105" i="152"/>
  <c r="G105" i="152" s="1"/>
  <c r="F104" i="152"/>
  <c r="G104" i="152" s="1"/>
  <c r="F103" i="152"/>
  <c r="G103" i="152" s="1"/>
  <c r="F102" i="152"/>
  <c r="G102" i="152" s="1"/>
  <c r="F101" i="152"/>
  <c r="G101" i="152" s="1"/>
  <c r="F100" i="152"/>
  <c r="G100" i="152"/>
  <c r="F99" i="152"/>
  <c r="G99" i="152" s="1"/>
  <c r="F98" i="152"/>
  <c r="G98" i="152" s="1"/>
  <c r="F97" i="152"/>
  <c r="G97" i="152" s="1"/>
  <c r="G93" i="152" s="1"/>
  <c r="F96" i="152"/>
  <c r="G96" i="152" s="1"/>
  <c r="F95" i="152"/>
  <c r="G95" i="152" s="1"/>
  <c r="F94" i="152"/>
  <c r="G94" i="152" s="1"/>
  <c r="E93" i="152"/>
  <c r="E128" i="152"/>
  <c r="E155" i="152" s="1"/>
  <c r="D93" i="152"/>
  <c r="D128" i="152" s="1"/>
  <c r="C93" i="152"/>
  <c r="C128" i="152" s="1"/>
  <c r="F88" i="152"/>
  <c r="G88" i="152" s="1"/>
  <c r="F87" i="152"/>
  <c r="G87" i="152"/>
  <c r="F86" i="152"/>
  <c r="G86" i="152" s="1"/>
  <c r="F85" i="152"/>
  <c r="G85" i="152" s="1"/>
  <c r="F84" i="152"/>
  <c r="G84" i="152"/>
  <c r="F83" i="152"/>
  <c r="G83" i="152" s="1"/>
  <c r="E82" i="152"/>
  <c r="D82" i="152"/>
  <c r="C82" i="152"/>
  <c r="F81" i="152"/>
  <c r="G81" i="152" s="1"/>
  <c r="G80" i="152"/>
  <c r="F80" i="152"/>
  <c r="F79" i="152"/>
  <c r="G79" i="152"/>
  <c r="G78" i="152" s="1"/>
  <c r="E78" i="152"/>
  <c r="D78" i="152"/>
  <c r="C78" i="152"/>
  <c r="F77" i="152"/>
  <c r="G77" i="152" s="1"/>
  <c r="F76" i="152"/>
  <c r="G76" i="152"/>
  <c r="E75" i="152"/>
  <c r="D75" i="152"/>
  <c r="D89" i="152" s="1"/>
  <c r="C75" i="152"/>
  <c r="F74" i="152"/>
  <c r="G74" i="152" s="1"/>
  <c r="F73" i="152"/>
  <c r="G73" i="152" s="1"/>
  <c r="F72" i="152"/>
  <c r="G72" i="152"/>
  <c r="G71" i="152"/>
  <c r="F71" i="152"/>
  <c r="F70" i="152"/>
  <c r="E70" i="152"/>
  <c r="D70" i="152"/>
  <c r="C70" i="152"/>
  <c r="F69" i="152"/>
  <c r="G69" i="152"/>
  <c r="F68" i="152"/>
  <c r="F66" i="152" s="1"/>
  <c r="G68" i="152"/>
  <c r="F67" i="152"/>
  <c r="G67" i="152" s="1"/>
  <c r="E66" i="152"/>
  <c r="D66" i="152"/>
  <c r="C66" i="152"/>
  <c r="C89" i="152" s="1"/>
  <c r="F64" i="152"/>
  <c r="G64" i="152" s="1"/>
  <c r="F63" i="152"/>
  <c r="G63" i="152"/>
  <c r="F62" i="152"/>
  <c r="G62" i="152"/>
  <c r="F61" i="152"/>
  <c r="E60" i="152"/>
  <c r="D60" i="152"/>
  <c r="C60" i="152"/>
  <c r="F59" i="152"/>
  <c r="G59" i="152"/>
  <c r="F58" i="152"/>
  <c r="G58" i="152" s="1"/>
  <c r="G57" i="152"/>
  <c r="F57" i="152"/>
  <c r="F56" i="152"/>
  <c r="G56" i="152"/>
  <c r="E55" i="152"/>
  <c r="D55" i="152"/>
  <c r="C55" i="152"/>
  <c r="F54" i="152"/>
  <c r="G54" i="152" s="1"/>
  <c r="F53" i="152"/>
  <c r="G53" i="152"/>
  <c r="F52" i="152"/>
  <c r="G52" i="152"/>
  <c r="G51" i="152"/>
  <c r="F51" i="152"/>
  <c r="F50" i="152"/>
  <c r="G50" i="152" s="1"/>
  <c r="G49" i="152" s="1"/>
  <c r="E49" i="152"/>
  <c r="D49" i="152"/>
  <c r="C49" i="152"/>
  <c r="F48" i="152"/>
  <c r="G48" i="152"/>
  <c r="F47" i="152"/>
  <c r="G47" i="152" s="1"/>
  <c r="F46" i="152"/>
  <c r="G46" i="152" s="1"/>
  <c r="F45" i="152"/>
  <c r="G45" i="152" s="1"/>
  <c r="G37" i="152" s="1"/>
  <c r="F44" i="152"/>
  <c r="G44" i="152" s="1"/>
  <c r="F43" i="152"/>
  <c r="G43" i="152" s="1"/>
  <c r="F42" i="152"/>
  <c r="G42" i="152" s="1"/>
  <c r="F41" i="152"/>
  <c r="F37" i="152" s="1"/>
  <c r="G41" i="152"/>
  <c r="F40" i="152"/>
  <c r="G40" i="152" s="1"/>
  <c r="F39" i="152"/>
  <c r="G39" i="152" s="1"/>
  <c r="F38" i="152"/>
  <c r="G38" i="152" s="1"/>
  <c r="E37" i="152"/>
  <c r="D37" i="152"/>
  <c r="C37" i="152"/>
  <c r="F36" i="152"/>
  <c r="G36" i="152" s="1"/>
  <c r="F35" i="152"/>
  <c r="G35" i="152" s="1"/>
  <c r="F34" i="152"/>
  <c r="G34" i="152" s="1"/>
  <c r="G29" i="152" s="1"/>
  <c r="F33" i="152"/>
  <c r="G33" i="152" s="1"/>
  <c r="F32" i="152"/>
  <c r="G32" i="152" s="1"/>
  <c r="F31" i="152"/>
  <c r="G31" i="152" s="1"/>
  <c r="F30" i="152"/>
  <c r="G30" i="152"/>
  <c r="E29" i="152"/>
  <c r="D29" i="152"/>
  <c r="C29" i="152"/>
  <c r="F28" i="152"/>
  <c r="G28" i="152"/>
  <c r="F27" i="152"/>
  <c r="G27" i="152"/>
  <c r="F26" i="152"/>
  <c r="G26" i="152" s="1"/>
  <c r="F25" i="152"/>
  <c r="G25" i="152" s="1"/>
  <c r="F24" i="152"/>
  <c r="G24" i="152" s="1"/>
  <c r="F23" i="152"/>
  <c r="G23" i="152"/>
  <c r="E22" i="152"/>
  <c r="D22" i="152"/>
  <c r="C22" i="152"/>
  <c r="F21" i="152"/>
  <c r="G21" i="152" s="1"/>
  <c r="F20" i="152"/>
  <c r="G20" i="152" s="1"/>
  <c r="F19" i="152"/>
  <c r="G19" i="152" s="1"/>
  <c r="G15" i="152" s="1"/>
  <c r="F18" i="152"/>
  <c r="G18" i="152" s="1"/>
  <c r="F17" i="152"/>
  <c r="G17" i="152" s="1"/>
  <c r="F16" i="152"/>
  <c r="G16" i="152" s="1"/>
  <c r="E15" i="152"/>
  <c r="D15" i="152"/>
  <c r="C15" i="152"/>
  <c r="C65" i="152" s="1"/>
  <c r="C90" i="152" s="1"/>
  <c r="F14" i="152"/>
  <c r="G14" i="152" s="1"/>
  <c r="F13" i="152"/>
  <c r="G13" i="152" s="1"/>
  <c r="F12" i="152"/>
  <c r="G12" i="152"/>
  <c r="F11" i="152"/>
  <c r="G11" i="152"/>
  <c r="F10" i="152"/>
  <c r="G10" i="152" s="1"/>
  <c r="F9" i="152"/>
  <c r="G9" i="152" s="1"/>
  <c r="E8" i="152"/>
  <c r="E65" i="152" s="1"/>
  <c r="D8" i="152"/>
  <c r="C8" i="152"/>
  <c r="F158" i="151"/>
  <c r="G158" i="151"/>
  <c r="F157" i="151"/>
  <c r="G157" i="151"/>
  <c r="F153" i="151"/>
  <c r="G153" i="151"/>
  <c r="F152" i="151"/>
  <c r="G152" i="151" s="1"/>
  <c r="F151" i="151"/>
  <c r="G151" i="151"/>
  <c r="F150" i="151"/>
  <c r="G150" i="151" s="1"/>
  <c r="F149" i="151"/>
  <c r="G149" i="151"/>
  <c r="F148" i="151"/>
  <c r="G148" i="151" s="1"/>
  <c r="F147" i="151"/>
  <c r="G147" i="151" s="1"/>
  <c r="G146" i="151" s="1"/>
  <c r="E146" i="151"/>
  <c r="D146" i="151"/>
  <c r="C146" i="151"/>
  <c r="F145" i="151"/>
  <c r="G145" i="151"/>
  <c r="F144" i="151"/>
  <c r="G144" i="151" s="1"/>
  <c r="G140" i="151" s="1"/>
  <c r="F143" i="151"/>
  <c r="G143" i="151"/>
  <c r="F142" i="151"/>
  <c r="G142" i="151" s="1"/>
  <c r="F141" i="151"/>
  <c r="G141" i="151"/>
  <c r="E140" i="151"/>
  <c r="D140" i="151"/>
  <c r="C140" i="151"/>
  <c r="F139" i="151"/>
  <c r="G139" i="151" s="1"/>
  <c r="F138" i="151"/>
  <c r="G138" i="151"/>
  <c r="F137" i="151"/>
  <c r="G137" i="151" s="1"/>
  <c r="F136" i="151"/>
  <c r="G136" i="151" s="1"/>
  <c r="F135" i="151"/>
  <c r="G135" i="151" s="1"/>
  <c r="F134" i="151"/>
  <c r="E133" i="151"/>
  <c r="D133" i="151"/>
  <c r="C133" i="151"/>
  <c r="C154" i="151" s="1"/>
  <c r="F132" i="151"/>
  <c r="G132" i="151" s="1"/>
  <c r="F131" i="151"/>
  <c r="G131" i="151"/>
  <c r="F130" i="151"/>
  <c r="F129" i="151"/>
  <c r="E129" i="151"/>
  <c r="D129" i="151"/>
  <c r="C129" i="151"/>
  <c r="F127" i="151"/>
  <c r="G127" i="151"/>
  <c r="F126" i="151"/>
  <c r="G126" i="151"/>
  <c r="F125" i="151"/>
  <c r="G125" i="151" s="1"/>
  <c r="F124" i="151"/>
  <c r="G124" i="151" s="1"/>
  <c r="F123" i="151"/>
  <c r="G123" i="151"/>
  <c r="F122" i="151"/>
  <c r="G122" i="151"/>
  <c r="G121" i="151"/>
  <c r="F121" i="151"/>
  <c r="F120" i="151"/>
  <c r="G120" i="151" s="1"/>
  <c r="F119" i="151"/>
  <c r="G119" i="151" s="1"/>
  <c r="F118" i="151"/>
  <c r="G118" i="151"/>
  <c r="F117" i="151"/>
  <c r="G117" i="151" s="1"/>
  <c r="F115" i="151"/>
  <c r="E114" i="151"/>
  <c r="D114" i="151"/>
  <c r="C114" i="151"/>
  <c r="F113" i="151"/>
  <c r="G113" i="151"/>
  <c r="F112" i="151"/>
  <c r="G112" i="151" s="1"/>
  <c r="F111" i="151"/>
  <c r="G111" i="151" s="1"/>
  <c r="F110" i="151"/>
  <c r="G110" i="151" s="1"/>
  <c r="F109" i="151"/>
  <c r="G109" i="151" s="1"/>
  <c r="G108" i="151"/>
  <c r="F108" i="151"/>
  <c r="F107" i="151"/>
  <c r="G107" i="151" s="1"/>
  <c r="F106" i="151"/>
  <c r="G106" i="151" s="1"/>
  <c r="F105" i="151"/>
  <c r="G105" i="151" s="1"/>
  <c r="G104" i="151"/>
  <c r="F104" i="151"/>
  <c r="F103" i="151"/>
  <c r="G103" i="151" s="1"/>
  <c r="F102" i="151"/>
  <c r="G102" i="151" s="1"/>
  <c r="F101" i="151"/>
  <c r="G101" i="151"/>
  <c r="G100" i="151"/>
  <c r="F100" i="151"/>
  <c r="F99" i="151"/>
  <c r="G99" i="151" s="1"/>
  <c r="F98" i="151"/>
  <c r="G98" i="151" s="1"/>
  <c r="F97" i="151"/>
  <c r="G97" i="151"/>
  <c r="G96" i="151"/>
  <c r="F96" i="151"/>
  <c r="F95" i="151"/>
  <c r="G95" i="151" s="1"/>
  <c r="F94" i="151"/>
  <c r="E128" i="151"/>
  <c r="E155" i="151"/>
  <c r="D93" i="151"/>
  <c r="D128" i="151" s="1"/>
  <c r="F88" i="151"/>
  <c r="G88" i="151" s="1"/>
  <c r="F87" i="151"/>
  <c r="G87" i="151" s="1"/>
  <c r="F86" i="151"/>
  <c r="G86" i="151"/>
  <c r="F85" i="151"/>
  <c r="G85" i="151" s="1"/>
  <c r="F84" i="151"/>
  <c r="G84" i="151" s="1"/>
  <c r="F83" i="151"/>
  <c r="G83" i="151" s="1"/>
  <c r="G82" i="151" s="1"/>
  <c r="E82" i="151"/>
  <c r="D82" i="151"/>
  <c r="C82" i="151"/>
  <c r="F81" i="151"/>
  <c r="G81" i="151"/>
  <c r="F80" i="151"/>
  <c r="G80" i="151"/>
  <c r="F79" i="151"/>
  <c r="F78" i="151" s="1"/>
  <c r="G79" i="151"/>
  <c r="E78" i="151"/>
  <c r="D78" i="151"/>
  <c r="C78" i="151"/>
  <c r="F77" i="151"/>
  <c r="G77" i="151"/>
  <c r="F76" i="151"/>
  <c r="F75" i="151" s="1"/>
  <c r="E75" i="151"/>
  <c r="D75" i="151"/>
  <c r="C75" i="151"/>
  <c r="F74" i="151"/>
  <c r="F70" i="151" s="1"/>
  <c r="G74" i="151"/>
  <c r="F73" i="151"/>
  <c r="G73" i="151" s="1"/>
  <c r="F72" i="151"/>
  <c r="G72" i="151" s="1"/>
  <c r="F71" i="151"/>
  <c r="E70" i="151"/>
  <c r="D70" i="151"/>
  <c r="C70" i="151"/>
  <c r="C89" i="151" s="1"/>
  <c r="F69" i="151"/>
  <c r="G69" i="151" s="1"/>
  <c r="F68" i="151"/>
  <c r="G68" i="151"/>
  <c r="F67" i="151"/>
  <c r="E66" i="151"/>
  <c r="E89" i="151"/>
  <c r="D66" i="151"/>
  <c r="D89" i="151" s="1"/>
  <c r="C66" i="151"/>
  <c r="F64" i="151"/>
  <c r="G64" i="151"/>
  <c r="F63" i="151"/>
  <c r="F62" i="151"/>
  <c r="G62" i="151"/>
  <c r="G61" i="151"/>
  <c r="F61" i="151"/>
  <c r="E60" i="151"/>
  <c r="D60" i="151"/>
  <c r="C60" i="151"/>
  <c r="F59" i="151"/>
  <c r="G59" i="151"/>
  <c r="G58" i="151"/>
  <c r="F57" i="151"/>
  <c r="F55" i="151" s="1"/>
  <c r="F56" i="151"/>
  <c r="G56" i="151" s="1"/>
  <c r="E55" i="151"/>
  <c r="D55" i="151"/>
  <c r="C55" i="151"/>
  <c r="F54" i="151"/>
  <c r="G54" i="151" s="1"/>
  <c r="G49" i="151" s="1"/>
  <c r="F53" i="151"/>
  <c r="G53" i="151" s="1"/>
  <c r="F52" i="151"/>
  <c r="G52" i="151" s="1"/>
  <c r="G51" i="151"/>
  <c r="G50" i="151"/>
  <c r="F50" i="151"/>
  <c r="E49" i="151"/>
  <c r="D49" i="151"/>
  <c r="C49" i="151"/>
  <c r="F48" i="151"/>
  <c r="G48" i="151"/>
  <c r="F47" i="151"/>
  <c r="G47" i="151" s="1"/>
  <c r="G37" i="151" s="1"/>
  <c r="F46" i="151"/>
  <c r="G46" i="151" s="1"/>
  <c r="F45" i="151"/>
  <c r="G45" i="151"/>
  <c r="F44" i="151"/>
  <c r="G44" i="151"/>
  <c r="F43" i="151"/>
  <c r="G43" i="151"/>
  <c r="F42" i="151"/>
  <c r="G42" i="151" s="1"/>
  <c r="F41" i="151"/>
  <c r="G41" i="151"/>
  <c r="F40" i="151"/>
  <c r="G40" i="151"/>
  <c r="F39" i="151"/>
  <c r="G39" i="151"/>
  <c r="F38" i="151"/>
  <c r="E37" i="151"/>
  <c r="D37" i="151"/>
  <c r="C37" i="151"/>
  <c r="F36" i="151"/>
  <c r="G36" i="151"/>
  <c r="F35" i="151"/>
  <c r="G35" i="151"/>
  <c r="F34" i="151"/>
  <c r="G34" i="151" s="1"/>
  <c r="F33" i="151"/>
  <c r="G33" i="151"/>
  <c r="F32" i="151"/>
  <c r="G32" i="151"/>
  <c r="F31" i="151"/>
  <c r="G31" i="151" s="1"/>
  <c r="G29" i="151" s="1"/>
  <c r="F30" i="151"/>
  <c r="G30" i="151" s="1"/>
  <c r="E29" i="151"/>
  <c r="D29" i="151"/>
  <c r="C29" i="151"/>
  <c r="F28" i="151"/>
  <c r="G28" i="151"/>
  <c r="F27" i="151"/>
  <c r="G27" i="151" s="1"/>
  <c r="F26" i="151"/>
  <c r="G26" i="151"/>
  <c r="F25" i="151"/>
  <c r="G25" i="151"/>
  <c r="F24" i="151"/>
  <c r="F23" i="151"/>
  <c r="G23" i="151"/>
  <c r="E22" i="151"/>
  <c r="D22" i="151"/>
  <c r="C22" i="151"/>
  <c r="F21" i="151"/>
  <c r="G21" i="151"/>
  <c r="F20" i="151"/>
  <c r="G20" i="151"/>
  <c r="F19" i="151"/>
  <c r="G19" i="151" s="1"/>
  <c r="F18" i="151"/>
  <c r="G18" i="151" s="1"/>
  <c r="F17" i="151"/>
  <c r="G17" i="151" s="1"/>
  <c r="G15" i="151" s="1"/>
  <c r="F16" i="151"/>
  <c r="G16" i="151" s="1"/>
  <c r="E15" i="151"/>
  <c r="D15" i="151"/>
  <c r="C15" i="151"/>
  <c r="F14" i="151"/>
  <c r="G14" i="151" s="1"/>
  <c r="F13" i="151"/>
  <c r="G13" i="151"/>
  <c r="F12" i="151"/>
  <c r="G12" i="151" s="1"/>
  <c r="F11" i="151"/>
  <c r="G11" i="151" s="1"/>
  <c r="F10" i="151"/>
  <c r="G10" i="151" s="1"/>
  <c r="G8" i="151" s="1"/>
  <c r="F9" i="151"/>
  <c r="E8" i="151"/>
  <c r="D8" i="151"/>
  <c r="C8" i="151"/>
  <c r="G154" i="150"/>
  <c r="F154" i="150"/>
  <c r="F153" i="150"/>
  <c r="G153" i="150" s="1"/>
  <c r="F152" i="150"/>
  <c r="G152" i="150" s="1"/>
  <c r="G147" i="150" s="1"/>
  <c r="F151" i="150"/>
  <c r="G151" i="150"/>
  <c r="F150" i="150"/>
  <c r="G150" i="150" s="1"/>
  <c r="F149" i="150"/>
  <c r="G149" i="150"/>
  <c r="F148" i="150"/>
  <c r="G148" i="150"/>
  <c r="E147" i="150"/>
  <c r="D147" i="150"/>
  <c r="C147" i="150"/>
  <c r="F146" i="150"/>
  <c r="G146" i="150"/>
  <c r="F145" i="150"/>
  <c r="G145" i="150" s="1"/>
  <c r="G142" i="150" s="1"/>
  <c r="F144" i="150"/>
  <c r="G144" i="150" s="1"/>
  <c r="F143" i="150"/>
  <c r="G143" i="150"/>
  <c r="E142" i="150"/>
  <c r="D142" i="150"/>
  <c r="C142" i="150"/>
  <c r="F141" i="150"/>
  <c r="G141" i="150" s="1"/>
  <c r="G135" i="150" s="1"/>
  <c r="F140" i="150"/>
  <c r="G140" i="150"/>
  <c r="F139" i="150"/>
  <c r="G139" i="150" s="1"/>
  <c r="F138" i="150"/>
  <c r="G138" i="150"/>
  <c r="F137" i="150"/>
  <c r="G137" i="150"/>
  <c r="F136" i="150"/>
  <c r="G136" i="150"/>
  <c r="E135" i="150"/>
  <c r="D135" i="150"/>
  <c r="C135" i="150"/>
  <c r="F134" i="150"/>
  <c r="G134" i="150" s="1"/>
  <c r="F133" i="150"/>
  <c r="G133" i="150"/>
  <c r="F132" i="150"/>
  <c r="F131" i="150" s="1"/>
  <c r="G132" i="150"/>
  <c r="E131" i="150"/>
  <c r="D131" i="150"/>
  <c r="D155" i="150" s="1"/>
  <c r="C131" i="150"/>
  <c r="F129" i="150"/>
  <c r="G129" i="150"/>
  <c r="F128" i="150"/>
  <c r="G128" i="150" s="1"/>
  <c r="F127" i="150"/>
  <c r="G127" i="150" s="1"/>
  <c r="F126" i="150"/>
  <c r="G126" i="150"/>
  <c r="F125" i="150"/>
  <c r="G125" i="150"/>
  <c r="F124" i="150"/>
  <c r="G124" i="150"/>
  <c r="G123" i="150"/>
  <c r="F123" i="150"/>
  <c r="F122" i="150"/>
  <c r="G122" i="150"/>
  <c r="F121" i="150"/>
  <c r="G121" i="150" s="1"/>
  <c r="F120" i="150"/>
  <c r="G120" i="150" s="1"/>
  <c r="F119" i="150"/>
  <c r="G119" i="150" s="1"/>
  <c r="F118" i="150"/>
  <c r="G118" i="150"/>
  <c r="F117" i="150"/>
  <c r="E116" i="150"/>
  <c r="E130" i="150" s="1"/>
  <c r="D116" i="150"/>
  <c r="D130" i="150" s="1"/>
  <c r="D156" i="150" s="1"/>
  <c r="C116" i="150"/>
  <c r="F115" i="150"/>
  <c r="G115" i="150"/>
  <c r="F114" i="150"/>
  <c r="G114" i="150" s="1"/>
  <c r="F113" i="150"/>
  <c r="G113" i="150"/>
  <c r="F112" i="150"/>
  <c r="G112" i="150"/>
  <c r="F111" i="150"/>
  <c r="G111" i="150" s="1"/>
  <c r="F110" i="150"/>
  <c r="G110" i="150" s="1"/>
  <c r="G109" i="150"/>
  <c r="F109" i="150"/>
  <c r="F108" i="150"/>
  <c r="G108" i="150"/>
  <c r="F107" i="150"/>
  <c r="G107" i="150"/>
  <c r="F106" i="150"/>
  <c r="G106" i="150" s="1"/>
  <c r="G105" i="150"/>
  <c r="F105" i="150"/>
  <c r="F104" i="150"/>
  <c r="G104" i="150" s="1"/>
  <c r="F103" i="150"/>
  <c r="G103" i="150" s="1"/>
  <c r="F102" i="150"/>
  <c r="G102" i="150" s="1"/>
  <c r="F101" i="150"/>
  <c r="G101" i="150" s="1"/>
  <c r="F100" i="150"/>
  <c r="G100" i="150" s="1"/>
  <c r="G95" i="150" s="1"/>
  <c r="F99" i="150"/>
  <c r="G99" i="150" s="1"/>
  <c r="F98" i="150"/>
  <c r="G98" i="150" s="1"/>
  <c r="G97" i="150"/>
  <c r="F97" i="150"/>
  <c r="G96" i="150"/>
  <c r="F96" i="150"/>
  <c r="F95" i="150" s="1"/>
  <c r="E95" i="150"/>
  <c r="D95" i="150"/>
  <c r="C95" i="150"/>
  <c r="C130" i="150" s="1"/>
  <c r="C92" i="150"/>
  <c r="G91" i="150"/>
  <c r="G159" i="150"/>
  <c r="F86" i="150"/>
  <c r="G86" i="150" s="1"/>
  <c r="F85" i="150"/>
  <c r="G85" i="150" s="1"/>
  <c r="F84" i="150"/>
  <c r="G84" i="150"/>
  <c r="F83" i="150"/>
  <c r="G83" i="150"/>
  <c r="G82" i="150"/>
  <c r="F82" i="150"/>
  <c r="F81" i="150"/>
  <c r="G81" i="150" s="1"/>
  <c r="E80" i="150"/>
  <c r="D80" i="150"/>
  <c r="C80" i="150"/>
  <c r="F79" i="150"/>
  <c r="G79" i="150"/>
  <c r="F78" i="150"/>
  <c r="G78" i="150" s="1"/>
  <c r="F77" i="150"/>
  <c r="G77" i="150"/>
  <c r="E76" i="150"/>
  <c r="D76" i="150"/>
  <c r="C76" i="150"/>
  <c r="F75" i="150"/>
  <c r="G75" i="150" s="1"/>
  <c r="F74" i="150"/>
  <c r="G74" i="150"/>
  <c r="E73" i="150"/>
  <c r="D73" i="150"/>
  <c r="C73" i="150"/>
  <c r="F72" i="150"/>
  <c r="G72" i="150" s="1"/>
  <c r="F71" i="150"/>
  <c r="G71" i="150"/>
  <c r="F70" i="150"/>
  <c r="G70" i="150"/>
  <c r="F69" i="150"/>
  <c r="G69" i="150" s="1"/>
  <c r="G68" i="150" s="1"/>
  <c r="E68" i="150"/>
  <c r="D68" i="150"/>
  <c r="C68" i="150"/>
  <c r="G67" i="150"/>
  <c r="F67" i="150"/>
  <c r="F66" i="150"/>
  <c r="G66" i="150"/>
  <c r="F65" i="150"/>
  <c r="G65" i="150" s="1"/>
  <c r="F64" i="150"/>
  <c r="E64" i="150"/>
  <c r="E87" i="150"/>
  <c r="D64" i="150"/>
  <c r="D87" i="150" s="1"/>
  <c r="D161" i="150" s="1"/>
  <c r="C64" i="150"/>
  <c r="F62" i="150"/>
  <c r="G62" i="150" s="1"/>
  <c r="F61" i="150"/>
  <c r="G61" i="150" s="1"/>
  <c r="F60" i="150"/>
  <c r="G60" i="150" s="1"/>
  <c r="F59" i="150"/>
  <c r="E58" i="150"/>
  <c r="D58" i="150"/>
  <c r="C58" i="150"/>
  <c r="F57" i="150"/>
  <c r="G57" i="150"/>
  <c r="F56" i="150"/>
  <c r="G56" i="150" s="1"/>
  <c r="F55" i="150"/>
  <c r="G55" i="150"/>
  <c r="F54" i="150"/>
  <c r="G54" i="150" s="1"/>
  <c r="G53" i="150" s="1"/>
  <c r="E53" i="150"/>
  <c r="D53" i="150"/>
  <c r="C53" i="150"/>
  <c r="F52" i="150"/>
  <c r="G52" i="150" s="1"/>
  <c r="F51" i="150"/>
  <c r="G51" i="150" s="1"/>
  <c r="F50" i="150"/>
  <c r="G50" i="150" s="1"/>
  <c r="G49" i="150"/>
  <c r="F49" i="150"/>
  <c r="F48" i="150"/>
  <c r="G48" i="150" s="1"/>
  <c r="E47" i="150"/>
  <c r="D47" i="150"/>
  <c r="C47" i="150"/>
  <c r="F46" i="150"/>
  <c r="G46" i="150" s="1"/>
  <c r="F45" i="150"/>
  <c r="G45" i="150"/>
  <c r="F44" i="150"/>
  <c r="G44" i="150"/>
  <c r="F43" i="150"/>
  <c r="G43" i="150" s="1"/>
  <c r="F42" i="150"/>
  <c r="G42" i="150" s="1"/>
  <c r="F41" i="150"/>
  <c r="G41" i="150"/>
  <c r="F40" i="150"/>
  <c r="G40" i="150"/>
  <c r="F39" i="150"/>
  <c r="F35" i="150" s="1"/>
  <c r="G39" i="150"/>
  <c r="F38" i="150"/>
  <c r="G38" i="150" s="1"/>
  <c r="F37" i="150"/>
  <c r="G37" i="150"/>
  <c r="F36" i="150"/>
  <c r="E35" i="150"/>
  <c r="D35" i="150"/>
  <c r="C35" i="150"/>
  <c r="F34" i="150"/>
  <c r="G34" i="150" s="1"/>
  <c r="F33" i="150"/>
  <c r="G33" i="150" s="1"/>
  <c r="F32" i="150"/>
  <c r="G32" i="150"/>
  <c r="F31" i="150"/>
  <c r="G31" i="150" s="1"/>
  <c r="F30" i="150"/>
  <c r="G30" i="150" s="1"/>
  <c r="G29" i="150"/>
  <c r="F29" i="150"/>
  <c r="F28" i="150"/>
  <c r="G28" i="150" s="1"/>
  <c r="E27" i="150"/>
  <c r="D27" i="150"/>
  <c r="C27" i="150"/>
  <c r="F26" i="150"/>
  <c r="G26" i="150"/>
  <c r="F25" i="150"/>
  <c r="G25" i="150"/>
  <c r="F24" i="150"/>
  <c r="G24" i="150"/>
  <c r="F23" i="150"/>
  <c r="G23" i="150" s="1"/>
  <c r="F22" i="150"/>
  <c r="G22" i="150"/>
  <c r="F21" i="150"/>
  <c r="F20" i="150" s="1"/>
  <c r="E20" i="150"/>
  <c r="D20" i="150"/>
  <c r="C20" i="150"/>
  <c r="F19" i="150"/>
  <c r="G19" i="150" s="1"/>
  <c r="F18" i="150"/>
  <c r="G18" i="150"/>
  <c r="F17" i="150"/>
  <c r="G17" i="150" s="1"/>
  <c r="F16" i="150"/>
  <c r="G16" i="150" s="1"/>
  <c r="F15" i="150"/>
  <c r="G15" i="150" s="1"/>
  <c r="F14" i="150"/>
  <c r="G14" i="150"/>
  <c r="F13" i="150"/>
  <c r="E13" i="150"/>
  <c r="D13" i="150"/>
  <c r="C13" i="150"/>
  <c r="F12" i="150"/>
  <c r="G12" i="150" s="1"/>
  <c r="F11" i="150"/>
  <c r="G11" i="150" s="1"/>
  <c r="F10" i="150"/>
  <c r="G10" i="150" s="1"/>
  <c r="F9" i="150"/>
  <c r="G9" i="150" s="1"/>
  <c r="F8" i="150"/>
  <c r="G8" i="150" s="1"/>
  <c r="F7" i="150"/>
  <c r="G7" i="150"/>
  <c r="E6" i="150"/>
  <c r="E63" i="150"/>
  <c r="D6" i="150"/>
  <c r="D63" i="150" s="1"/>
  <c r="C6" i="150"/>
  <c r="C3" i="150"/>
  <c r="G154" i="149"/>
  <c r="F154" i="149"/>
  <c r="F153" i="149"/>
  <c r="G153" i="149" s="1"/>
  <c r="F152" i="149"/>
  <c r="G152" i="149" s="1"/>
  <c r="F151" i="149"/>
  <c r="G151" i="149" s="1"/>
  <c r="F150" i="149"/>
  <c r="G150" i="149"/>
  <c r="F149" i="149"/>
  <c r="G149" i="149" s="1"/>
  <c r="F148" i="149"/>
  <c r="E147" i="149"/>
  <c r="D147" i="149"/>
  <c r="D155" i="149" s="1"/>
  <c r="D156" i="149" s="1"/>
  <c r="C147" i="149"/>
  <c r="F146" i="149"/>
  <c r="G146" i="149"/>
  <c r="F145" i="149"/>
  <c r="G145" i="149" s="1"/>
  <c r="F144" i="149"/>
  <c r="G144" i="149"/>
  <c r="F143" i="149"/>
  <c r="F142" i="149" s="1"/>
  <c r="G143" i="149"/>
  <c r="E142" i="149"/>
  <c r="D142" i="149"/>
  <c r="C142" i="149"/>
  <c r="F141" i="149"/>
  <c r="G141" i="149"/>
  <c r="F140" i="149"/>
  <c r="G140" i="149"/>
  <c r="F139" i="149"/>
  <c r="G139" i="149" s="1"/>
  <c r="G138" i="149"/>
  <c r="F138" i="149"/>
  <c r="F137" i="149"/>
  <c r="G137" i="149"/>
  <c r="F136" i="149"/>
  <c r="G136" i="149" s="1"/>
  <c r="E135" i="149"/>
  <c r="D135" i="149"/>
  <c r="C135" i="149"/>
  <c r="F134" i="149"/>
  <c r="G134" i="149"/>
  <c r="F133" i="149"/>
  <c r="G133" i="149"/>
  <c r="F132" i="149"/>
  <c r="G132" i="149"/>
  <c r="G131" i="149" s="1"/>
  <c r="E131" i="149"/>
  <c r="D131" i="149"/>
  <c r="C131" i="149"/>
  <c r="C155" i="149" s="1"/>
  <c r="F129" i="149"/>
  <c r="G129" i="149"/>
  <c r="F128" i="149"/>
  <c r="G128" i="149"/>
  <c r="F127" i="149"/>
  <c r="G127" i="149"/>
  <c r="G126" i="149"/>
  <c r="F126" i="149"/>
  <c r="F125" i="149"/>
  <c r="G125" i="149"/>
  <c r="F124" i="149"/>
  <c r="G124" i="149" s="1"/>
  <c r="F123" i="149"/>
  <c r="G123" i="149"/>
  <c r="G122" i="149"/>
  <c r="F122" i="149"/>
  <c r="F121" i="149"/>
  <c r="G121" i="149"/>
  <c r="F120" i="149"/>
  <c r="G120" i="149" s="1"/>
  <c r="F119" i="149"/>
  <c r="F116" i="149" s="1"/>
  <c r="G119" i="149"/>
  <c r="G118" i="149"/>
  <c r="F118" i="149"/>
  <c r="F117" i="149"/>
  <c r="G117" i="149"/>
  <c r="E116" i="149"/>
  <c r="E130" i="149" s="1"/>
  <c r="D116" i="149"/>
  <c r="C116" i="149"/>
  <c r="F115" i="149"/>
  <c r="G115" i="149" s="1"/>
  <c r="F114" i="149"/>
  <c r="G114" i="149"/>
  <c r="F113" i="149"/>
  <c r="G113" i="149"/>
  <c r="F112" i="149"/>
  <c r="G112" i="149"/>
  <c r="G111" i="149"/>
  <c r="F111" i="149"/>
  <c r="F110" i="149"/>
  <c r="G110" i="149"/>
  <c r="F109" i="149"/>
  <c r="G109" i="149" s="1"/>
  <c r="F108" i="149"/>
  <c r="G108" i="149"/>
  <c r="G107" i="149"/>
  <c r="F107" i="149"/>
  <c r="F106" i="149"/>
  <c r="G106" i="149"/>
  <c r="F105" i="149"/>
  <c r="G105" i="149"/>
  <c r="F104" i="149"/>
  <c r="G104" i="149"/>
  <c r="F103" i="149"/>
  <c r="G103" i="149" s="1"/>
  <c r="F102" i="149"/>
  <c r="G102" i="149"/>
  <c r="F101" i="149"/>
  <c r="G101" i="149" s="1"/>
  <c r="F100" i="149"/>
  <c r="G100" i="149"/>
  <c r="G99" i="149"/>
  <c r="F99" i="149"/>
  <c r="F98" i="149"/>
  <c r="G98" i="149"/>
  <c r="F97" i="149"/>
  <c r="G97" i="149" s="1"/>
  <c r="G95" i="149" s="1"/>
  <c r="G130" i="149" s="1"/>
  <c r="F96" i="149"/>
  <c r="G96" i="149"/>
  <c r="F95" i="149"/>
  <c r="F130" i="149" s="1"/>
  <c r="E95" i="149"/>
  <c r="D95" i="149"/>
  <c r="D130" i="149"/>
  <c r="C95" i="149"/>
  <c r="C130" i="149" s="1"/>
  <c r="C92" i="149"/>
  <c r="G91" i="149"/>
  <c r="G159" i="149" s="1"/>
  <c r="F86" i="149"/>
  <c r="G86" i="149"/>
  <c r="F85" i="149"/>
  <c r="G85" i="149" s="1"/>
  <c r="F84" i="149"/>
  <c r="G84" i="149"/>
  <c r="G83" i="149"/>
  <c r="F83" i="149"/>
  <c r="F82" i="149"/>
  <c r="F80" i="149" s="1"/>
  <c r="G82" i="149"/>
  <c r="G81" i="149"/>
  <c r="G80" i="149" s="1"/>
  <c r="F81" i="149"/>
  <c r="E80" i="149"/>
  <c r="D80" i="149"/>
  <c r="C80" i="149"/>
  <c r="F79" i="149"/>
  <c r="G79" i="149"/>
  <c r="F78" i="149"/>
  <c r="G78" i="149" s="1"/>
  <c r="F77" i="149"/>
  <c r="E76" i="149"/>
  <c r="D76" i="149"/>
  <c r="C76" i="149"/>
  <c r="F75" i="149"/>
  <c r="F73" i="149" s="1"/>
  <c r="G75" i="149"/>
  <c r="F74" i="149"/>
  <c r="G74" i="149" s="1"/>
  <c r="G73" i="149" s="1"/>
  <c r="E73" i="149"/>
  <c r="D73" i="149"/>
  <c r="C73" i="149"/>
  <c r="F72" i="149"/>
  <c r="G72" i="149"/>
  <c r="F71" i="149"/>
  <c r="G71" i="149"/>
  <c r="F70" i="149"/>
  <c r="G70" i="149" s="1"/>
  <c r="G68" i="149" s="1"/>
  <c r="F69" i="149"/>
  <c r="G69" i="149"/>
  <c r="F68" i="149"/>
  <c r="E68" i="149"/>
  <c r="E87" i="149" s="1"/>
  <c r="D68" i="149"/>
  <c r="C68" i="149"/>
  <c r="F67" i="149"/>
  <c r="G67" i="149" s="1"/>
  <c r="F66" i="149"/>
  <c r="G66" i="149" s="1"/>
  <c r="F65" i="149"/>
  <c r="G65" i="149" s="1"/>
  <c r="E64" i="149"/>
  <c r="D64" i="149"/>
  <c r="D87" i="149" s="1"/>
  <c r="C64" i="149"/>
  <c r="C87" i="149" s="1"/>
  <c r="F62" i="149"/>
  <c r="G62" i="149" s="1"/>
  <c r="F61" i="149"/>
  <c r="G61" i="149" s="1"/>
  <c r="F60" i="149"/>
  <c r="G60" i="149" s="1"/>
  <c r="F59" i="149"/>
  <c r="G59" i="149" s="1"/>
  <c r="E58" i="149"/>
  <c r="D58" i="149"/>
  <c r="C58" i="149"/>
  <c r="F57" i="149"/>
  <c r="G57" i="149" s="1"/>
  <c r="F56" i="149"/>
  <c r="G56" i="149"/>
  <c r="F55" i="149"/>
  <c r="G55" i="149" s="1"/>
  <c r="G53" i="149" s="1"/>
  <c r="F54" i="149"/>
  <c r="G54" i="149"/>
  <c r="F53" i="149"/>
  <c r="E53" i="149"/>
  <c r="D53" i="149"/>
  <c r="C53" i="149"/>
  <c r="G52" i="149"/>
  <c r="F52" i="149"/>
  <c r="F51" i="149"/>
  <c r="G51" i="149" s="1"/>
  <c r="G47" i="149" s="1"/>
  <c r="G50" i="149"/>
  <c r="F50" i="149"/>
  <c r="F47" i="149" s="1"/>
  <c r="F49" i="149"/>
  <c r="G49" i="149"/>
  <c r="G48" i="149"/>
  <c r="F48" i="149"/>
  <c r="E47" i="149"/>
  <c r="D47" i="149"/>
  <c r="D63" i="149" s="1"/>
  <c r="C47" i="149"/>
  <c r="F46" i="149"/>
  <c r="G46" i="149"/>
  <c r="F45" i="149"/>
  <c r="G45" i="149" s="1"/>
  <c r="F44" i="149"/>
  <c r="G44" i="149" s="1"/>
  <c r="F43" i="149"/>
  <c r="G43" i="149" s="1"/>
  <c r="F42" i="149"/>
  <c r="G42" i="149"/>
  <c r="F41" i="149"/>
  <c r="G41" i="149" s="1"/>
  <c r="F40" i="149"/>
  <c r="G40" i="149" s="1"/>
  <c r="F39" i="149"/>
  <c r="G39" i="149" s="1"/>
  <c r="F38" i="149"/>
  <c r="G38" i="149"/>
  <c r="F37" i="149"/>
  <c r="G37" i="149" s="1"/>
  <c r="F36" i="149"/>
  <c r="G36" i="149" s="1"/>
  <c r="F35" i="149"/>
  <c r="E35" i="149"/>
  <c r="E63" i="149" s="1"/>
  <c r="D35" i="149"/>
  <c r="C35" i="149"/>
  <c r="G34" i="149"/>
  <c r="F34" i="149"/>
  <c r="F33" i="149"/>
  <c r="G33" i="149" s="1"/>
  <c r="G32" i="149"/>
  <c r="F32" i="149"/>
  <c r="F31" i="149"/>
  <c r="G31" i="149"/>
  <c r="G30" i="149"/>
  <c r="F30" i="149"/>
  <c r="F29" i="149"/>
  <c r="G29" i="149" s="1"/>
  <c r="G28" i="149"/>
  <c r="F28" i="149"/>
  <c r="E27" i="149"/>
  <c r="D27" i="149"/>
  <c r="C27" i="149"/>
  <c r="F26" i="149"/>
  <c r="G26" i="149"/>
  <c r="F25" i="149"/>
  <c r="G25" i="149" s="1"/>
  <c r="F24" i="149"/>
  <c r="G24" i="149"/>
  <c r="F23" i="149"/>
  <c r="G23" i="149"/>
  <c r="F22" i="149"/>
  <c r="G22" i="149"/>
  <c r="F21" i="149"/>
  <c r="G21" i="149" s="1"/>
  <c r="G20" i="149" s="1"/>
  <c r="E20" i="149"/>
  <c r="D20" i="149"/>
  <c r="C20" i="149"/>
  <c r="G19" i="149"/>
  <c r="F19" i="149"/>
  <c r="F18" i="149"/>
  <c r="G18" i="149" s="1"/>
  <c r="F17" i="149"/>
  <c r="G17" i="149" s="1"/>
  <c r="F16" i="149"/>
  <c r="G16" i="149" s="1"/>
  <c r="G15" i="149"/>
  <c r="F15" i="149"/>
  <c r="F14" i="149"/>
  <c r="G14" i="149" s="1"/>
  <c r="E13" i="149"/>
  <c r="D13" i="149"/>
  <c r="C13" i="149"/>
  <c r="F12" i="149"/>
  <c r="G12" i="149"/>
  <c r="F11" i="149"/>
  <c r="G11" i="149"/>
  <c r="F10" i="149"/>
  <c r="G10" i="149" s="1"/>
  <c r="F9" i="149"/>
  <c r="G9" i="149"/>
  <c r="F8" i="149"/>
  <c r="G8" i="149"/>
  <c r="F7" i="149"/>
  <c r="G7" i="149"/>
  <c r="G6" i="149" s="1"/>
  <c r="E6" i="149"/>
  <c r="D6" i="149"/>
  <c r="C6" i="149"/>
  <c r="C63" i="149"/>
  <c r="C3" i="149"/>
  <c r="G154" i="148"/>
  <c r="F154" i="148"/>
  <c r="F153" i="148"/>
  <c r="G153" i="148" s="1"/>
  <c r="F152" i="148"/>
  <c r="G152" i="148"/>
  <c r="F151" i="148"/>
  <c r="G151" i="148" s="1"/>
  <c r="F150" i="148"/>
  <c r="G150" i="148"/>
  <c r="F149" i="148"/>
  <c r="G149" i="148" s="1"/>
  <c r="F148" i="148"/>
  <c r="G148" i="148" s="1"/>
  <c r="E147" i="148"/>
  <c r="D147" i="148"/>
  <c r="C147" i="148"/>
  <c r="F146" i="148"/>
  <c r="G146" i="148" s="1"/>
  <c r="F145" i="148"/>
  <c r="G145" i="148" s="1"/>
  <c r="F144" i="148"/>
  <c r="G144" i="148"/>
  <c r="F143" i="148"/>
  <c r="F142" i="148" s="1"/>
  <c r="E142" i="148"/>
  <c r="D142" i="148"/>
  <c r="C142" i="148"/>
  <c r="F141" i="148"/>
  <c r="G141" i="148"/>
  <c r="F140" i="148"/>
  <c r="G140" i="148" s="1"/>
  <c r="G139" i="148"/>
  <c r="F139" i="148"/>
  <c r="G138" i="148"/>
  <c r="F138" i="148"/>
  <c r="F137" i="148"/>
  <c r="G137" i="148" s="1"/>
  <c r="F136" i="148"/>
  <c r="F135" i="148" s="1"/>
  <c r="E135" i="148"/>
  <c r="D135" i="148"/>
  <c r="D155" i="148" s="1"/>
  <c r="C135" i="148"/>
  <c r="F134" i="148"/>
  <c r="G134" i="148" s="1"/>
  <c r="F133" i="148"/>
  <c r="G133" i="148"/>
  <c r="F132" i="148"/>
  <c r="G132" i="148"/>
  <c r="E131" i="148"/>
  <c r="E155" i="148" s="1"/>
  <c r="E156" i="148" s="1"/>
  <c r="D131" i="148"/>
  <c r="C131" i="148"/>
  <c r="C155" i="148" s="1"/>
  <c r="G129" i="148"/>
  <c r="F128" i="148"/>
  <c r="G128" i="148"/>
  <c r="F127" i="148"/>
  <c r="G127" i="148" s="1"/>
  <c r="F126" i="148"/>
  <c r="G126" i="148" s="1"/>
  <c r="F125" i="148"/>
  <c r="G125" i="148" s="1"/>
  <c r="F124" i="148"/>
  <c r="G124" i="148" s="1"/>
  <c r="G123" i="148"/>
  <c r="F123" i="148"/>
  <c r="F122" i="148"/>
  <c r="G122" i="148" s="1"/>
  <c r="F121" i="148"/>
  <c r="G121" i="148"/>
  <c r="F120" i="148"/>
  <c r="G120" i="148" s="1"/>
  <c r="F119" i="148"/>
  <c r="G119" i="148" s="1"/>
  <c r="G116" i="148" s="1"/>
  <c r="F117" i="148"/>
  <c r="G117" i="148"/>
  <c r="E116" i="148"/>
  <c r="D116" i="148"/>
  <c r="C116" i="148"/>
  <c r="F115" i="148"/>
  <c r="G115" i="148" s="1"/>
  <c r="F114" i="148"/>
  <c r="G114" i="148"/>
  <c r="F113" i="148"/>
  <c r="G113" i="148" s="1"/>
  <c r="F112" i="148"/>
  <c r="G112" i="148" s="1"/>
  <c r="F111" i="148"/>
  <c r="G111" i="148" s="1"/>
  <c r="F110" i="148"/>
  <c r="G110" i="148"/>
  <c r="F109" i="148"/>
  <c r="G109" i="148" s="1"/>
  <c r="F108" i="148"/>
  <c r="G108" i="148" s="1"/>
  <c r="F107" i="148"/>
  <c r="G107" i="148" s="1"/>
  <c r="F106" i="148"/>
  <c r="G106" i="148"/>
  <c r="F105" i="148"/>
  <c r="G105" i="148" s="1"/>
  <c r="F104" i="148"/>
  <c r="G104" i="148" s="1"/>
  <c r="F103" i="148"/>
  <c r="G103" i="148" s="1"/>
  <c r="F102" i="148"/>
  <c r="G102" i="148"/>
  <c r="F101" i="148"/>
  <c r="G101" i="148" s="1"/>
  <c r="F100" i="148"/>
  <c r="G100" i="148" s="1"/>
  <c r="F99" i="148"/>
  <c r="G99" i="148" s="1"/>
  <c r="F98" i="148"/>
  <c r="G98" i="148"/>
  <c r="F97" i="148"/>
  <c r="G97" i="148" s="1"/>
  <c r="F96" i="148"/>
  <c r="G96" i="148" s="1"/>
  <c r="E95" i="148"/>
  <c r="D95" i="148"/>
  <c r="D130" i="148" s="1"/>
  <c r="C95" i="148"/>
  <c r="C92" i="148"/>
  <c r="G91" i="148"/>
  <c r="G159" i="148" s="1"/>
  <c r="F86" i="148"/>
  <c r="G86" i="148" s="1"/>
  <c r="F85" i="148"/>
  <c r="G85" i="148" s="1"/>
  <c r="F84" i="148"/>
  <c r="G84" i="148" s="1"/>
  <c r="G83" i="148"/>
  <c r="F83" i="148"/>
  <c r="F82" i="148"/>
  <c r="G82" i="148" s="1"/>
  <c r="F81" i="148"/>
  <c r="G81" i="148" s="1"/>
  <c r="E80" i="148"/>
  <c r="D80" i="148"/>
  <c r="C80" i="148"/>
  <c r="F79" i="148"/>
  <c r="G79" i="148" s="1"/>
  <c r="G76" i="148" s="1"/>
  <c r="F78" i="148"/>
  <c r="G78" i="148"/>
  <c r="F77" i="148"/>
  <c r="F76" i="148"/>
  <c r="G77" i="148"/>
  <c r="E76" i="148"/>
  <c r="D76" i="148"/>
  <c r="C76" i="148"/>
  <c r="F75" i="148"/>
  <c r="G75" i="148"/>
  <c r="F74" i="148"/>
  <c r="G74" i="148"/>
  <c r="G73" i="148" s="1"/>
  <c r="F73" i="148"/>
  <c r="E73" i="148"/>
  <c r="D73" i="148"/>
  <c r="C73" i="148"/>
  <c r="F72" i="148"/>
  <c r="G72" i="148" s="1"/>
  <c r="F71" i="148"/>
  <c r="G71" i="148" s="1"/>
  <c r="F70" i="148"/>
  <c r="G70" i="148" s="1"/>
  <c r="F69" i="148"/>
  <c r="F68" i="148" s="1"/>
  <c r="E68" i="148"/>
  <c r="D68" i="148"/>
  <c r="C68" i="148"/>
  <c r="F67" i="148"/>
  <c r="G67" i="148" s="1"/>
  <c r="F66" i="148"/>
  <c r="G66" i="148" s="1"/>
  <c r="F65" i="148"/>
  <c r="G65" i="148" s="1"/>
  <c r="E64" i="148"/>
  <c r="E87" i="148" s="1"/>
  <c r="D64" i="148"/>
  <c r="D87" i="148" s="1"/>
  <c r="C64" i="148"/>
  <c r="C87" i="148" s="1"/>
  <c r="F62" i="148"/>
  <c r="G62" i="148"/>
  <c r="F61" i="148"/>
  <c r="G61" i="148"/>
  <c r="F60" i="148"/>
  <c r="G60" i="148" s="1"/>
  <c r="F59" i="148"/>
  <c r="G59" i="148" s="1"/>
  <c r="G58" i="148" s="1"/>
  <c r="E58" i="148"/>
  <c r="D58" i="148"/>
  <c r="C58" i="148"/>
  <c r="F57" i="148"/>
  <c r="G57" i="148" s="1"/>
  <c r="F56" i="148"/>
  <c r="G56" i="148"/>
  <c r="F55" i="148"/>
  <c r="G55" i="148" s="1"/>
  <c r="F54" i="148"/>
  <c r="E53" i="148"/>
  <c r="D53" i="148"/>
  <c r="C53" i="148"/>
  <c r="F52" i="148"/>
  <c r="G52" i="148" s="1"/>
  <c r="G51" i="148"/>
  <c r="F51" i="148"/>
  <c r="F50" i="148"/>
  <c r="G50" i="148" s="1"/>
  <c r="F49" i="148"/>
  <c r="G49" i="148" s="1"/>
  <c r="F48" i="148"/>
  <c r="G48" i="148"/>
  <c r="E47" i="148"/>
  <c r="D47" i="148"/>
  <c r="C47" i="148"/>
  <c r="F46" i="148"/>
  <c r="G46" i="148" s="1"/>
  <c r="F45" i="148"/>
  <c r="G45" i="148" s="1"/>
  <c r="F44" i="148"/>
  <c r="G44" i="148" s="1"/>
  <c r="F43" i="148"/>
  <c r="G43" i="148" s="1"/>
  <c r="F42" i="148"/>
  <c r="G42" i="148" s="1"/>
  <c r="F41" i="148"/>
  <c r="G41" i="148" s="1"/>
  <c r="F40" i="148"/>
  <c r="G40" i="148" s="1"/>
  <c r="F39" i="148"/>
  <c r="G39" i="148" s="1"/>
  <c r="F38" i="148"/>
  <c r="G38" i="148" s="1"/>
  <c r="F37" i="148"/>
  <c r="G37" i="148" s="1"/>
  <c r="F36" i="148"/>
  <c r="G36" i="148" s="1"/>
  <c r="G35" i="148" s="1"/>
  <c r="E35" i="148"/>
  <c r="D35" i="148"/>
  <c r="C35" i="148"/>
  <c r="F34" i="148"/>
  <c r="G34" i="148"/>
  <c r="F33" i="148"/>
  <c r="G33" i="148"/>
  <c r="F32" i="148"/>
  <c r="G32" i="148"/>
  <c r="F31" i="148"/>
  <c r="G31" i="148" s="1"/>
  <c r="F30" i="148"/>
  <c r="G30" i="148"/>
  <c r="F29" i="148"/>
  <c r="G29" i="148"/>
  <c r="F28" i="148"/>
  <c r="E27" i="148"/>
  <c r="D27" i="148"/>
  <c r="C27" i="148"/>
  <c r="F26" i="148"/>
  <c r="G26" i="148"/>
  <c r="F25" i="148"/>
  <c r="G25" i="148"/>
  <c r="F24" i="148"/>
  <c r="G24" i="148" s="1"/>
  <c r="G23" i="148"/>
  <c r="F23" i="148"/>
  <c r="F22" i="148"/>
  <c r="G22" i="148" s="1"/>
  <c r="G21" i="148"/>
  <c r="F21" i="148"/>
  <c r="F20" i="148"/>
  <c r="E20" i="148"/>
  <c r="D20" i="148"/>
  <c r="C20" i="148"/>
  <c r="F19" i="148"/>
  <c r="G19" i="148" s="1"/>
  <c r="F18" i="148"/>
  <c r="G18" i="148" s="1"/>
  <c r="F17" i="148"/>
  <c r="G17" i="148" s="1"/>
  <c r="F16" i="148"/>
  <c r="G16" i="148"/>
  <c r="F15" i="148"/>
  <c r="G15" i="148" s="1"/>
  <c r="F14" i="148"/>
  <c r="G14" i="148"/>
  <c r="G13" i="148" s="1"/>
  <c r="E13" i="148"/>
  <c r="D13" i="148"/>
  <c r="C13" i="148"/>
  <c r="F12" i="148"/>
  <c r="G12" i="148" s="1"/>
  <c r="F11" i="148"/>
  <c r="G11" i="148" s="1"/>
  <c r="F10" i="148"/>
  <c r="G10" i="148" s="1"/>
  <c r="F9" i="148"/>
  <c r="G9" i="148" s="1"/>
  <c r="F8" i="148"/>
  <c r="G8" i="148" s="1"/>
  <c r="F7" i="148"/>
  <c r="G7" i="148" s="1"/>
  <c r="E6" i="148"/>
  <c r="D6" i="148"/>
  <c r="D63" i="148" s="1"/>
  <c r="C6" i="148"/>
  <c r="C3" i="148"/>
  <c r="H7" i="147"/>
  <c r="H4" i="73"/>
  <c r="E23" i="147"/>
  <c r="D23" i="147"/>
  <c r="B23" i="147"/>
  <c r="H22" i="147"/>
  <c r="I22" i="147"/>
  <c r="H21" i="147"/>
  <c r="I21" i="147"/>
  <c r="H20" i="147"/>
  <c r="I20" i="147"/>
  <c r="H19" i="147"/>
  <c r="I19" i="147" s="1"/>
  <c r="H18" i="147"/>
  <c r="I18" i="147"/>
  <c r="H17" i="147"/>
  <c r="I17" i="147"/>
  <c r="H16" i="147"/>
  <c r="I16" i="147"/>
  <c r="H15" i="147"/>
  <c r="I15" i="147" s="1"/>
  <c r="H14" i="147"/>
  <c r="I14" i="147"/>
  <c r="H13" i="147"/>
  <c r="I13" i="147"/>
  <c r="H12" i="147"/>
  <c r="I12" i="147"/>
  <c r="H11" i="147"/>
  <c r="I11" i="147" s="1"/>
  <c r="H10" i="147"/>
  <c r="I10" i="147"/>
  <c r="H9" i="147"/>
  <c r="I9" i="147"/>
  <c r="H8" i="147"/>
  <c r="I8" i="147"/>
  <c r="I7" i="147"/>
  <c r="H6" i="147"/>
  <c r="H5" i="147"/>
  <c r="E3" i="147"/>
  <c r="D3" i="147"/>
  <c r="H6" i="63"/>
  <c r="I6" i="63" s="1"/>
  <c r="H7" i="63"/>
  <c r="I7" i="63"/>
  <c r="H8" i="63"/>
  <c r="H9" i="63"/>
  <c r="I9" i="63" s="1"/>
  <c r="H10" i="63"/>
  <c r="H11" i="63"/>
  <c r="I11" i="63"/>
  <c r="H12" i="63"/>
  <c r="H13" i="63"/>
  <c r="H14" i="63"/>
  <c r="I14" i="63" s="1"/>
  <c r="H15" i="63"/>
  <c r="I15" i="63"/>
  <c r="H16" i="63"/>
  <c r="I16" i="63"/>
  <c r="H17" i="63"/>
  <c r="I17" i="63" s="1"/>
  <c r="H18" i="63"/>
  <c r="I18" i="63" s="1"/>
  <c r="H19" i="63"/>
  <c r="I19" i="63" s="1"/>
  <c r="H20" i="63"/>
  <c r="H21" i="63"/>
  <c r="H22" i="63"/>
  <c r="H5" i="63"/>
  <c r="I5" i="63"/>
  <c r="F93" i="3"/>
  <c r="E93" i="3"/>
  <c r="E128" i="3" s="1"/>
  <c r="E155" i="3" s="1"/>
  <c r="G91" i="1"/>
  <c r="G159" i="1"/>
  <c r="E23" i="63"/>
  <c r="I22" i="63"/>
  <c r="I21" i="63"/>
  <c r="I20" i="63"/>
  <c r="I13" i="63"/>
  <c r="I12" i="63"/>
  <c r="I10" i="63"/>
  <c r="I8" i="63"/>
  <c r="E3" i="63"/>
  <c r="E29" i="61"/>
  <c r="E28" i="61"/>
  <c r="E27" i="61"/>
  <c r="E26" i="61"/>
  <c r="E24" i="61" s="1"/>
  <c r="E25" i="61"/>
  <c r="E23" i="61"/>
  <c r="E22" i="61"/>
  <c r="E21" i="61"/>
  <c r="E20" i="61"/>
  <c r="E19" i="61"/>
  <c r="E18" i="61" s="1"/>
  <c r="E30" i="61" s="1"/>
  <c r="E7" i="61"/>
  <c r="E8" i="61"/>
  <c r="E17" i="61" s="1"/>
  <c r="E9" i="61"/>
  <c r="E10" i="61"/>
  <c r="E11" i="61"/>
  <c r="E12" i="61"/>
  <c r="E13" i="61"/>
  <c r="E14" i="61"/>
  <c r="E15" i="61"/>
  <c r="E16" i="61"/>
  <c r="E6" i="61"/>
  <c r="I28" i="73"/>
  <c r="I27" i="73"/>
  <c r="I26" i="73"/>
  <c r="I25" i="73"/>
  <c r="I24" i="73"/>
  <c r="I23" i="73"/>
  <c r="I29" i="73" s="1"/>
  <c r="I22" i="73"/>
  <c r="I21" i="73"/>
  <c r="I20" i="73"/>
  <c r="I19" i="73"/>
  <c r="I7" i="73"/>
  <c r="I8" i="73"/>
  <c r="I9" i="73"/>
  <c r="I10" i="73"/>
  <c r="I11" i="73"/>
  <c r="I12" i="73"/>
  <c r="I13" i="73"/>
  <c r="I14" i="73"/>
  <c r="I15" i="73"/>
  <c r="I16" i="73"/>
  <c r="I17" i="73"/>
  <c r="I6" i="73"/>
  <c r="E28" i="73"/>
  <c r="E27" i="73"/>
  <c r="E26" i="73"/>
  <c r="E25" i="73"/>
  <c r="E24" i="73"/>
  <c r="E21" i="73"/>
  <c r="E22" i="73"/>
  <c r="E23" i="73"/>
  <c r="E20" i="73"/>
  <c r="E7" i="73"/>
  <c r="E8" i="73"/>
  <c r="E9" i="73"/>
  <c r="E10" i="73"/>
  <c r="E11" i="73"/>
  <c r="E12" i="73"/>
  <c r="E13" i="73"/>
  <c r="E14" i="73"/>
  <c r="E15" i="73"/>
  <c r="E16" i="73"/>
  <c r="E6" i="73"/>
  <c r="A31" i="75"/>
  <c r="A28" i="76" s="1"/>
  <c r="A37" i="75"/>
  <c r="A34" i="76" s="1"/>
  <c r="A19" i="75"/>
  <c r="A16" i="76" s="1"/>
  <c r="A13" i="75"/>
  <c r="A10" i="76" s="1"/>
  <c r="D93" i="3"/>
  <c r="D128" i="3" s="1"/>
  <c r="D155" i="3" s="1"/>
  <c r="A4" i="76"/>
  <c r="A25" i="75"/>
  <c r="A22" i="76"/>
  <c r="D17" i="61"/>
  <c r="H32" i="61" s="1"/>
  <c r="D18" i="61"/>
  <c r="D24" i="61"/>
  <c r="D30" i="61"/>
  <c r="H18" i="73"/>
  <c r="H29" i="73"/>
  <c r="H30" i="73"/>
  <c r="D32" i="76" s="1"/>
  <c r="D18" i="73"/>
  <c r="D19" i="73"/>
  <c r="D29" i="73"/>
  <c r="D13" i="76" s="1"/>
  <c r="D24" i="73"/>
  <c r="C92" i="1"/>
  <c r="C3" i="1"/>
  <c r="C18" i="73"/>
  <c r="C93" i="3"/>
  <c r="C128" i="3" s="1"/>
  <c r="C155" i="3" s="1"/>
  <c r="G29" i="73"/>
  <c r="D3" i="63"/>
  <c r="C17" i="61"/>
  <c r="G32" i="61" s="1"/>
  <c r="D6" i="76"/>
  <c r="D25" i="76"/>
  <c r="C18" i="61"/>
  <c r="C30" i="61" s="1"/>
  <c r="G18" i="73"/>
  <c r="C19" i="73"/>
  <c r="C29" i="73"/>
  <c r="C24" i="61"/>
  <c r="C24" i="73"/>
  <c r="B23" i="63"/>
  <c r="D23" i="63"/>
  <c r="I5" i="147"/>
  <c r="G49" i="159"/>
  <c r="G66" i="159"/>
  <c r="G129" i="159"/>
  <c r="G15" i="160"/>
  <c r="G37" i="160"/>
  <c r="G55" i="160"/>
  <c r="G70" i="160"/>
  <c r="G75" i="160"/>
  <c r="G78" i="160"/>
  <c r="G37" i="161"/>
  <c r="G55" i="161"/>
  <c r="G70" i="161"/>
  <c r="G75" i="161"/>
  <c r="G78" i="161"/>
  <c r="G8" i="155"/>
  <c r="G55" i="155"/>
  <c r="G60" i="155"/>
  <c r="G140" i="155"/>
  <c r="G8" i="156"/>
  <c r="G82" i="156"/>
  <c r="G66" i="157"/>
  <c r="G75" i="157"/>
  <c r="G78" i="157"/>
  <c r="G133" i="157"/>
  <c r="G140" i="157"/>
  <c r="G129" i="156"/>
  <c r="G15" i="157"/>
  <c r="G8" i="152"/>
  <c r="G8" i="153"/>
  <c r="G37" i="153"/>
  <c r="G146" i="153"/>
  <c r="G22" i="152"/>
  <c r="G66" i="152"/>
  <c r="G75" i="152"/>
  <c r="G129" i="152"/>
  <c r="C4" i="61"/>
  <c r="G4" i="61" s="1"/>
  <c r="C4" i="73"/>
  <c r="G4" i="73" s="1"/>
  <c r="I2" i="73"/>
  <c r="I2" i="61"/>
  <c r="E88" i="150"/>
  <c r="G73" i="150"/>
  <c r="G116" i="149"/>
  <c r="G142" i="149"/>
  <c r="F6" i="148"/>
  <c r="F47" i="148"/>
  <c r="G54" i="148"/>
  <c r="G53" i="148" s="1"/>
  <c r="F64" i="148"/>
  <c r="G69" i="148"/>
  <c r="F131" i="148"/>
  <c r="F6" i="149"/>
  <c r="F13" i="149"/>
  <c r="F27" i="150"/>
  <c r="G36" i="150"/>
  <c r="G35" i="150" s="1"/>
  <c r="F53" i="150"/>
  <c r="F73" i="150"/>
  <c r="F76" i="150"/>
  <c r="F142" i="150"/>
  <c r="F147" i="150"/>
  <c r="D65" i="151"/>
  <c r="D90" i="151" s="1"/>
  <c r="F49" i="151"/>
  <c r="G70" i="152"/>
  <c r="G89" i="152" s="1"/>
  <c r="F13" i="148"/>
  <c r="G143" i="148"/>
  <c r="G142" i="148" s="1"/>
  <c r="F20" i="149"/>
  <c r="G77" i="149"/>
  <c r="G76" i="149" s="1"/>
  <c r="F131" i="149"/>
  <c r="F6" i="150"/>
  <c r="G21" i="150"/>
  <c r="G20" i="150" s="1"/>
  <c r="F80" i="150"/>
  <c r="E155" i="150"/>
  <c r="G9" i="151"/>
  <c r="F60" i="151"/>
  <c r="G63" i="151"/>
  <c r="G60" i="151" s="1"/>
  <c r="G82" i="152"/>
  <c r="C87" i="150"/>
  <c r="G117" i="150"/>
  <c r="G116" i="150" s="1"/>
  <c r="G24" i="151"/>
  <c r="F22" i="151"/>
  <c r="G38" i="151"/>
  <c r="G67" i="151"/>
  <c r="G66" i="151" s="1"/>
  <c r="F66" i="151"/>
  <c r="D90" i="155"/>
  <c r="F8" i="152"/>
  <c r="G115" i="152"/>
  <c r="G114" i="152" s="1"/>
  <c r="F114" i="152"/>
  <c r="C154" i="152"/>
  <c r="C155" i="152"/>
  <c r="F129" i="152"/>
  <c r="G142" i="152"/>
  <c r="G140" i="152"/>
  <c r="F140" i="152"/>
  <c r="F55" i="153"/>
  <c r="G56" i="153"/>
  <c r="G55" i="153" s="1"/>
  <c r="E89" i="153"/>
  <c r="G114" i="153"/>
  <c r="G16" i="155"/>
  <c r="G15" i="155" s="1"/>
  <c r="F15" i="155"/>
  <c r="G66" i="155"/>
  <c r="F70" i="155"/>
  <c r="G71" i="155"/>
  <c r="G70" i="155"/>
  <c r="D155" i="155"/>
  <c r="F129" i="155"/>
  <c r="G130" i="155"/>
  <c r="G129" i="155"/>
  <c r="G133" i="155"/>
  <c r="F8" i="156"/>
  <c r="G24" i="156"/>
  <c r="G22" i="156" s="1"/>
  <c r="F22" i="156"/>
  <c r="G38" i="156"/>
  <c r="G37" i="156"/>
  <c r="F37" i="156"/>
  <c r="F55" i="156"/>
  <c r="F70" i="156"/>
  <c r="G71" i="156"/>
  <c r="G70" i="156" s="1"/>
  <c r="F82" i="156"/>
  <c r="D90" i="157"/>
  <c r="G82" i="157"/>
  <c r="G82" i="159"/>
  <c r="G130" i="151"/>
  <c r="G129" i="151" s="1"/>
  <c r="F146" i="151"/>
  <c r="F22" i="152"/>
  <c r="F29" i="152"/>
  <c r="F55" i="152"/>
  <c r="F78" i="152"/>
  <c r="F133" i="152"/>
  <c r="F8" i="153"/>
  <c r="F37" i="153"/>
  <c r="G140" i="153"/>
  <c r="E89" i="155"/>
  <c r="G82" i="155"/>
  <c r="D65" i="156"/>
  <c r="D90" i="156" s="1"/>
  <c r="F49" i="156"/>
  <c r="G52" i="156"/>
  <c r="G49" i="156" s="1"/>
  <c r="G62" i="156"/>
  <c r="G60" i="156" s="1"/>
  <c r="F60" i="156"/>
  <c r="G66" i="156"/>
  <c r="G70" i="157"/>
  <c r="G89" i="157" s="1"/>
  <c r="G93" i="157"/>
  <c r="G29" i="159"/>
  <c r="G50" i="153"/>
  <c r="G49" i="153"/>
  <c r="F49" i="153"/>
  <c r="G80" i="153"/>
  <c r="G78" i="153" s="1"/>
  <c r="F78" i="153"/>
  <c r="G38" i="155"/>
  <c r="G37" i="155" s="1"/>
  <c r="F37" i="155"/>
  <c r="G80" i="155"/>
  <c r="G78" i="155" s="1"/>
  <c r="F78" i="155"/>
  <c r="G80" i="156"/>
  <c r="G78" i="156" s="1"/>
  <c r="F78" i="156"/>
  <c r="G29" i="158"/>
  <c r="F93" i="152"/>
  <c r="F128" i="152"/>
  <c r="F155" i="152"/>
  <c r="C65" i="153"/>
  <c r="F22" i="153"/>
  <c r="D89" i="153"/>
  <c r="D90" i="153" s="1"/>
  <c r="G66" i="153"/>
  <c r="F70" i="153"/>
  <c r="G71" i="153"/>
  <c r="G70" i="153" s="1"/>
  <c r="D155" i="153"/>
  <c r="F93" i="153"/>
  <c r="F128" i="153" s="1"/>
  <c r="F155" i="153" s="1"/>
  <c r="F129" i="153"/>
  <c r="G130" i="153"/>
  <c r="G129" i="153" s="1"/>
  <c r="F146" i="153"/>
  <c r="F93" i="154"/>
  <c r="F128" i="154" s="1"/>
  <c r="F155" i="154" s="1"/>
  <c r="G24" i="155"/>
  <c r="G22" i="155"/>
  <c r="F22" i="155"/>
  <c r="G94" i="155"/>
  <c r="G29" i="156"/>
  <c r="D89" i="156"/>
  <c r="G93" i="156"/>
  <c r="G128" i="156"/>
  <c r="G70" i="159"/>
  <c r="G89" i="159" s="1"/>
  <c r="F146" i="155"/>
  <c r="F133" i="156"/>
  <c r="G25" i="157"/>
  <c r="G22" i="157"/>
  <c r="G30" i="157"/>
  <c r="F49" i="157"/>
  <c r="F60" i="157"/>
  <c r="G130" i="157"/>
  <c r="G129" i="157"/>
  <c r="G9" i="158"/>
  <c r="F22" i="158"/>
  <c r="G18" i="159"/>
  <c r="G15" i="159" s="1"/>
  <c r="F49" i="159"/>
  <c r="G56" i="159"/>
  <c r="G55" i="159" s="1"/>
  <c r="F78" i="159"/>
  <c r="F82" i="159"/>
  <c r="C154" i="159"/>
  <c r="F8" i="160"/>
  <c r="G9" i="160"/>
  <c r="G8" i="160" s="1"/>
  <c r="F22" i="160"/>
  <c r="G25" i="160"/>
  <c r="G22" i="160" s="1"/>
  <c r="F82" i="160"/>
  <c r="G83" i="160"/>
  <c r="G82" i="160"/>
  <c r="F140" i="160"/>
  <c r="F29" i="161"/>
  <c r="G30" i="161"/>
  <c r="G29" i="161"/>
  <c r="G94" i="161"/>
  <c r="G93" i="161"/>
  <c r="F93" i="161"/>
  <c r="F140" i="161"/>
  <c r="G141" i="161"/>
  <c r="G140" i="161" s="1"/>
  <c r="F66" i="161"/>
  <c r="G67" i="161"/>
  <c r="G66" i="161"/>
  <c r="G89" i="161" s="1"/>
  <c r="F133" i="161"/>
  <c r="G134" i="161"/>
  <c r="G133" i="161"/>
  <c r="F82" i="157"/>
  <c r="F93" i="158"/>
  <c r="F37" i="159"/>
  <c r="F70" i="159"/>
  <c r="G76" i="159"/>
  <c r="G75" i="159"/>
  <c r="F93" i="159"/>
  <c r="F128" i="159" s="1"/>
  <c r="F155" i="159" s="1"/>
  <c r="G141" i="159"/>
  <c r="G140" i="159" s="1"/>
  <c r="F15" i="160"/>
  <c r="F29" i="160"/>
  <c r="G32" i="160"/>
  <c r="G29" i="160"/>
  <c r="F37" i="160"/>
  <c r="G93" i="160"/>
  <c r="F66" i="160"/>
  <c r="G69" i="160"/>
  <c r="G66" i="160"/>
  <c r="G89" i="160"/>
  <c r="F70" i="160"/>
  <c r="F75" i="160"/>
  <c r="G147" i="160"/>
  <c r="G146" i="160"/>
  <c r="F146" i="160"/>
  <c r="D90" i="161"/>
  <c r="E65" i="161"/>
  <c r="E90" i="161"/>
  <c r="F70" i="161"/>
  <c r="F78" i="161"/>
  <c r="E128" i="161"/>
  <c r="E155" i="161" s="1"/>
  <c r="F93" i="160"/>
  <c r="G134" i="160"/>
  <c r="G133" i="160" s="1"/>
  <c r="G154" i="160" s="1"/>
  <c r="G141" i="160"/>
  <c r="G140" i="160"/>
  <c r="F15" i="161"/>
  <c r="G61" i="161"/>
  <c r="G60" i="161"/>
  <c r="E161" i="150"/>
  <c r="F65" i="153"/>
  <c r="F65" i="156"/>
  <c r="F93" i="155"/>
  <c r="E128" i="155"/>
  <c r="E155" i="155"/>
  <c r="G93" i="155"/>
  <c r="G128" i="155"/>
  <c r="G89" i="155"/>
  <c r="F75" i="155"/>
  <c r="C90" i="155"/>
  <c r="E65" i="155"/>
  <c r="E90" i="155"/>
  <c r="G76" i="151"/>
  <c r="G75" i="151"/>
  <c r="G71" i="151"/>
  <c r="G70" i="151"/>
  <c r="F37" i="151"/>
  <c r="F29" i="151"/>
  <c r="E65" i="151"/>
  <c r="E90" i="151" s="1"/>
  <c r="C65" i="151"/>
  <c r="C90" i="151" s="1"/>
  <c r="F8" i="151"/>
  <c r="F140" i="151"/>
  <c r="G134" i="151"/>
  <c r="G133" i="151" s="1"/>
  <c r="G115" i="151"/>
  <c r="G114" i="151"/>
  <c r="F93" i="151"/>
  <c r="G94" i="151"/>
  <c r="G93" i="151" s="1"/>
  <c r="G128" i="151"/>
  <c r="F58" i="148"/>
  <c r="F53" i="148"/>
  <c r="F35" i="148"/>
  <c r="F27" i="148"/>
  <c r="F63" i="148" s="1"/>
  <c r="G28" i="148"/>
  <c r="G27" i="148" s="1"/>
  <c r="C63" i="148"/>
  <c r="C88" i="148" s="1"/>
  <c r="E63" i="148"/>
  <c r="G136" i="148"/>
  <c r="F116" i="148"/>
  <c r="E130" i="148"/>
  <c r="E160" i="148" s="1"/>
  <c r="C130" i="148"/>
  <c r="C160" i="148" s="1"/>
  <c r="F95" i="148"/>
  <c r="F114" i="159"/>
  <c r="F89" i="159"/>
  <c r="E65" i="159"/>
  <c r="E90" i="159"/>
  <c r="G37" i="159"/>
  <c r="F130" i="148"/>
  <c r="D31" i="76"/>
  <c r="H31" i="73"/>
  <c r="I18" i="73"/>
  <c r="D36" i="76" s="1"/>
  <c r="G30" i="73"/>
  <c r="D26" i="76" s="1"/>
  <c r="E19" i="73"/>
  <c r="E29" i="73" s="1"/>
  <c r="D19" i="76" s="1"/>
  <c r="C30" i="73"/>
  <c r="G32" i="73" s="1"/>
  <c r="D30" i="73"/>
  <c r="D14" i="76" s="1"/>
  <c r="H32" i="73"/>
  <c r="D31" i="73"/>
  <c r="D12" i="76"/>
  <c r="E18" i="73"/>
  <c r="C31" i="73"/>
  <c r="G31" i="73"/>
  <c r="B25" i="76"/>
  <c r="E25" i="76"/>
  <c r="D161" i="1"/>
  <c r="F135" i="1"/>
  <c r="F142" i="1"/>
  <c r="E161" i="1"/>
  <c r="B24" i="76"/>
  <c r="D160" i="1"/>
  <c r="D88" i="1"/>
  <c r="G80" i="1"/>
  <c r="C161" i="1"/>
  <c r="B7" i="76"/>
  <c r="G68" i="1"/>
  <c r="G87" i="1"/>
  <c r="B19" i="76" s="1"/>
  <c r="C88" i="1"/>
  <c r="B8" i="76"/>
  <c r="C160" i="1"/>
  <c r="B6" i="76"/>
  <c r="E6" i="76" s="1"/>
  <c r="G27" i="1"/>
  <c r="G7" i="1"/>
  <c r="G6" i="1" s="1"/>
  <c r="G54" i="1"/>
  <c r="G53" i="1" s="1"/>
  <c r="G70" i="1"/>
  <c r="G77" i="1"/>
  <c r="G76" i="1"/>
  <c r="G14" i="1"/>
  <c r="G13" i="1" s="1"/>
  <c r="G48" i="1"/>
  <c r="G47" i="1"/>
  <c r="G59" i="1"/>
  <c r="G58" i="1"/>
  <c r="C32" i="73"/>
  <c r="D32" i="73"/>
  <c r="D24" i="76"/>
  <c r="E24" i="76"/>
  <c r="C32" i="61"/>
  <c r="D30" i="76"/>
  <c r="D32" i="61"/>
  <c r="D31" i="61"/>
  <c r="H33" i="61" s="1"/>
  <c r="G131" i="158"/>
  <c r="G142" i="158"/>
  <c r="G140" i="158"/>
  <c r="G70" i="158"/>
  <c r="G56" i="158"/>
  <c r="G55" i="158"/>
  <c r="G79" i="158"/>
  <c r="G78" i="158"/>
  <c r="G134" i="154"/>
  <c r="G133" i="154"/>
  <c r="G147" i="154"/>
  <c r="G146" i="154"/>
  <c r="G49" i="154"/>
  <c r="G60" i="154"/>
  <c r="G66" i="154"/>
  <c r="G89" i="154" s="1"/>
  <c r="G15" i="154"/>
  <c r="G78" i="154"/>
  <c r="G82" i="154"/>
  <c r="F8" i="154"/>
  <c r="F66" i="154"/>
  <c r="F75" i="154"/>
  <c r="F89" i="154" s="1"/>
  <c r="F82" i="154"/>
  <c r="G23" i="154"/>
  <c r="G22" i="154" s="1"/>
  <c r="G38" i="154"/>
  <c r="G71" i="154"/>
  <c r="G70" i="154"/>
  <c r="G133" i="3"/>
  <c r="G154" i="3" s="1"/>
  <c r="G146" i="3"/>
  <c r="G93" i="3"/>
  <c r="F133" i="3"/>
  <c r="F146" i="3"/>
  <c r="C90" i="3"/>
  <c r="G60" i="3"/>
  <c r="G66" i="3"/>
  <c r="G29" i="3"/>
  <c r="G15" i="3"/>
  <c r="G82" i="3"/>
  <c r="F15" i="3"/>
  <c r="F49" i="3"/>
  <c r="F66" i="3"/>
  <c r="F89" i="3" s="1"/>
  <c r="F75" i="3"/>
  <c r="F82" i="3"/>
  <c r="G31" i="61"/>
  <c r="C128" i="151"/>
  <c r="C155" i="151"/>
  <c r="I2" i="63"/>
  <c r="I2" i="147"/>
  <c r="H23" i="63"/>
  <c r="H23" i="147"/>
  <c r="I6" i="147"/>
  <c r="E30" i="73" l="1"/>
  <c r="G95" i="148"/>
  <c r="G130" i="148" s="1"/>
  <c r="G13" i="149"/>
  <c r="G35" i="149"/>
  <c r="G135" i="149"/>
  <c r="G6" i="150"/>
  <c r="G27" i="150"/>
  <c r="E160" i="150"/>
  <c r="E156" i="150"/>
  <c r="G131" i="150"/>
  <c r="G133" i="153"/>
  <c r="G154" i="153" s="1"/>
  <c r="G155" i="153" s="1"/>
  <c r="E161" i="148"/>
  <c r="E88" i="148"/>
  <c r="G27" i="149"/>
  <c r="C156" i="149"/>
  <c r="I23" i="63"/>
  <c r="D160" i="148"/>
  <c r="D88" i="148"/>
  <c r="G20" i="148"/>
  <c r="D160" i="150"/>
  <c r="D88" i="150"/>
  <c r="G135" i="148"/>
  <c r="G154" i="151"/>
  <c r="G155" i="151" s="1"/>
  <c r="G68" i="148"/>
  <c r="D7" i="76"/>
  <c r="E7" i="76" s="1"/>
  <c r="C31" i="61"/>
  <c r="E32" i="61"/>
  <c r="D18" i="76"/>
  <c r="I32" i="61"/>
  <c r="E31" i="61"/>
  <c r="G47" i="148"/>
  <c r="C161" i="148"/>
  <c r="G147" i="148"/>
  <c r="C161" i="149"/>
  <c r="C88" i="149"/>
  <c r="G13" i="150"/>
  <c r="G47" i="150"/>
  <c r="G6" i="148"/>
  <c r="D161" i="148"/>
  <c r="G80" i="148"/>
  <c r="C156" i="148"/>
  <c r="D161" i="149"/>
  <c r="I23" i="147"/>
  <c r="G64" i="148"/>
  <c r="G87" i="148" s="1"/>
  <c r="D156" i="148"/>
  <c r="C160" i="149"/>
  <c r="E88" i="149"/>
  <c r="E160" i="149"/>
  <c r="G64" i="149"/>
  <c r="G87" i="149" s="1"/>
  <c r="G128" i="152"/>
  <c r="E19" i="76"/>
  <c r="F160" i="148"/>
  <c r="G131" i="148"/>
  <c r="D88" i="149"/>
  <c r="D160" i="149"/>
  <c r="G58" i="149"/>
  <c r="G63" i="149" s="1"/>
  <c r="G160" i="149" s="1"/>
  <c r="G130" i="150"/>
  <c r="D33" i="61"/>
  <c r="E31" i="73"/>
  <c r="E4" i="61"/>
  <c r="I4" i="61" s="1"/>
  <c r="E4" i="73"/>
  <c r="I4" i="73" s="1"/>
  <c r="F80" i="148"/>
  <c r="F87" i="148" s="1"/>
  <c r="E155" i="149"/>
  <c r="E161" i="149" s="1"/>
  <c r="G64" i="150"/>
  <c r="F135" i="150"/>
  <c r="F155" i="150" s="1"/>
  <c r="F15" i="152"/>
  <c r="F65" i="152" s="1"/>
  <c r="G55" i="152"/>
  <c r="G65" i="152" s="1"/>
  <c r="G90" i="152" s="1"/>
  <c r="G15" i="153"/>
  <c r="G65" i="153" s="1"/>
  <c r="G60" i="153"/>
  <c r="G82" i="153"/>
  <c r="G89" i="153" s="1"/>
  <c r="C155" i="156"/>
  <c r="E90" i="157"/>
  <c r="G49" i="157"/>
  <c r="F58" i="149"/>
  <c r="F64" i="149"/>
  <c r="F87" i="149" s="1"/>
  <c r="F76" i="149"/>
  <c r="F68" i="150"/>
  <c r="F87" i="150" s="1"/>
  <c r="F116" i="150"/>
  <c r="F15" i="151"/>
  <c r="F65" i="151" s="1"/>
  <c r="G78" i="151"/>
  <c r="G89" i="151" s="1"/>
  <c r="D154" i="151"/>
  <c r="D155" i="157"/>
  <c r="I31" i="73"/>
  <c r="F27" i="149"/>
  <c r="C63" i="150"/>
  <c r="G76" i="150"/>
  <c r="G80" i="150"/>
  <c r="C155" i="150"/>
  <c r="G61" i="152"/>
  <c r="G60" i="152" s="1"/>
  <c r="F60" i="152"/>
  <c r="D8" i="76"/>
  <c r="E8" i="76" s="1"/>
  <c r="I30" i="73"/>
  <c r="F147" i="148"/>
  <c r="F155" i="148" s="1"/>
  <c r="F135" i="149"/>
  <c r="F155" i="149" s="1"/>
  <c r="F82" i="151"/>
  <c r="F89" i="151" s="1"/>
  <c r="D155" i="151"/>
  <c r="D65" i="152"/>
  <c r="D90" i="152" s="1"/>
  <c r="E89" i="152"/>
  <c r="E90" i="152" s="1"/>
  <c r="E65" i="153"/>
  <c r="E90" i="153" s="1"/>
  <c r="G146" i="155"/>
  <c r="G154" i="155" s="1"/>
  <c r="G155" i="155" s="1"/>
  <c r="G59" i="150"/>
  <c r="G58" i="150" s="1"/>
  <c r="F58" i="150"/>
  <c r="F47" i="150"/>
  <c r="F63" i="150" s="1"/>
  <c r="F130" i="150"/>
  <c r="F156" i="150" s="1"/>
  <c r="C90" i="156"/>
  <c r="G148" i="149"/>
  <c r="G147" i="149" s="1"/>
  <c r="F147" i="149"/>
  <c r="G57" i="151"/>
  <c r="G55" i="151" s="1"/>
  <c r="F114" i="151"/>
  <c r="F128" i="151" s="1"/>
  <c r="F155" i="151" s="1"/>
  <c r="D155" i="152"/>
  <c r="C89" i="153"/>
  <c r="C90" i="153" s="1"/>
  <c r="G22" i="151"/>
  <c r="G65" i="151" s="1"/>
  <c r="G90" i="151" s="1"/>
  <c r="G133" i="152"/>
  <c r="G154" i="152" s="1"/>
  <c r="F133" i="151"/>
  <c r="F75" i="152"/>
  <c r="F75" i="153"/>
  <c r="F89" i="153" s="1"/>
  <c r="F90" i="153" s="1"/>
  <c r="G50" i="155"/>
  <c r="G49" i="155" s="1"/>
  <c r="G65" i="155" s="1"/>
  <c r="G90" i="155" s="1"/>
  <c r="F60" i="155"/>
  <c r="F114" i="155"/>
  <c r="F128" i="155" s="1"/>
  <c r="F155" i="155" s="1"/>
  <c r="F133" i="155"/>
  <c r="F140" i="155"/>
  <c r="G16" i="156"/>
  <c r="G15" i="156" s="1"/>
  <c r="G65" i="156" s="1"/>
  <c r="D155" i="156"/>
  <c r="D154" i="156"/>
  <c r="C154" i="156"/>
  <c r="F70" i="157"/>
  <c r="G114" i="157"/>
  <c r="G128" i="157" s="1"/>
  <c r="F8" i="159"/>
  <c r="F65" i="159" s="1"/>
  <c r="F90" i="159" s="1"/>
  <c r="G10" i="159"/>
  <c r="G8" i="159" s="1"/>
  <c r="G65" i="159" s="1"/>
  <c r="G90" i="159" s="1"/>
  <c r="G24" i="159"/>
  <c r="G22" i="159" s="1"/>
  <c r="G93" i="159"/>
  <c r="F49" i="152"/>
  <c r="C89" i="156"/>
  <c r="G10" i="157"/>
  <c r="G8" i="157" s="1"/>
  <c r="F8" i="157"/>
  <c r="F65" i="157" s="1"/>
  <c r="G31" i="157"/>
  <c r="G29" i="157" s="1"/>
  <c r="F29" i="157"/>
  <c r="F140" i="157"/>
  <c r="E90" i="160"/>
  <c r="G114" i="160"/>
  <c r="G128" i="160" s="1"/>
  <c r="G155" i="160" s="1"/>
  <c r="F129" i="156"/>
  <c r="D65" i="158"/>
  <c r="D90" i="158" s="1"/>
  <c r="F82" i="152"/>
  <c r="F133" i="153"/>
  <c r="G133" i="156"/>
  <c r="G154" i="156" s="1"/>
  <c r="G155" i="156" s="1"/>
  <c r="G142" i="156"/>
  <c r="G140" i="156" s="1"/>
  <c r="F140" i="156"/>
  <c r="C65" i="157"/>
  <c r="C90" i="157" s="1"/>
  <c r="G57" i="157"/>
  <c r="G55" i="157" s="1"/>
  <c r="G60" i="157"/>
  <c r="F78" i="157"/>
  <c r="F114" i="157"/>
  <c r="G117" i="157"/>
  <c r="E65" i="158"/>
  <c r="E90" i="158" s="1"/>
  <c r="C65" i="159"/>
  <c r="C90" i="159" s="1"/>
  <c r="G114" i="159"/>
  <c r="G60" i="160"/>
  <c r="G8" i="161"/>
  <c r="F55" i="155"/>
  <c r="F65" i="155" s="1"/>
  <c r="F90" i="155" s="1"/>
  <c r="F66" i="155"/>
  <c r="F89" i="155" s="1"/>
  <c r="F66" i="156"/>
  <c r="F89" i="156" s="1"/>
  <c r="F90" i="156" s="1"/>
  <c r="F75" i="157"/>
  <c r="F133" i="157"/>
  <c r="C155" i="159"/>
  <c r="F75" i="156"/>
  <c r="G76" i="156"/>
  <c r="G75" i="156" s="1"/>
  <c r="G89" i="156" s="1"/>
  <c r="F146" i="156"/>
  <c r="F93" i="157"/>
  <c r="F128" i="157" s="1"/>
  <c r="F155" i="157" s="1"/>
  <c r="F129" i="157"/>
  <c r="G148" i="157"/>
  <c r="G146" i="157" s="1"/>
  <c r="G154" i="157" s="1"/>
  <c r="F15" i="158"/>
  <c r="G18" i="158"/>
  <c r="G15" i="158" s="1"/>
  <c r="F29" i="159"/>
  <c r="F55" i="159"/>
  <c r="D155" i="161"/>
  <c r="G146" i="156"/>
  <c r="G38" i="157"/>
  <c r="G37" i="157" s="1"/>
  <c r="F37" i="157"/>
  <c r="F8" i="158"/>
  <c r="F65" i="158" s="1"/>
  <c r="G11" i="158"/>
  <c r="G8" i="158" s="1"/>
  <c r="G61" i="159"/>
  <c r="G60" i="159" s="1"/>
  <c r="F140" i="159"/>
  <c r="F60" i="161"/>
  <c r="F114" i="161"/>
  <c r="F128" i="161" s="1"/>
  <c r="F155" i="161" s="1"/>
  <c r="F146" i="161"/>
  <c r="F68" i="1"/>
  <c r="G119" i="1"/>
  <c r="F29" i="3"/>
  <c r="G50" i="160"/>
  <c r="G49" i="160" s="1"/>
  <c r="G65" i="160" s="1"/>
  <c r="G90" i="160" s="1"/>
  <c r="F60" i="160"/>
  <c r="F65" i="160" s="1"/>
  <c r="F75" i="161"/>
  <c r="F89" i="161" s="1"/>
  <c r="G148" i="161"/>
  <c r="F35" i="1"/>
  <c r="F80" i="1"/>
  <c r="G49" i="3"/>
  <c r="G93" i="154"/>
  <c r="G93" i="158"/>
  <c r="G128" i="158" s="1"/>
  <c r="G155" i="158" s="1"/>
  <c r="F8" i="161"/>
  <c r="G115" i="161"/>
  <c r="G114" i="161" s="1"/>
  <c r="G128" i="161" s="1"/>
  <c r="F6" i="1"/>
  <c r="F63" i="1" s="1"/>
  <c r="E63" i="1"/>
  <c r="F27" i="1"/>
  <c r="F53" i="1"/>
  <c r="G66" i="158"/>
  <c r="G135" i="159"/>
  <c r="G133" i="159" s="1"/>
  <c r="G154" i="159" s="1"/>
  <c r="F78" i="160"/>
  <c r="F89" i="160" s="1"/>
  <c r="F22" i="161"/>
  <c r="G52" i="161"/>
  <c r="G49" i="161" s="1"/>
  <c r="C156" i="1"/>
  <c r="B26" i="76" s="1"/>
  <c r="E26" i="76" s="1"/>
  <c r="F22" i="3"/>
  <c r="F65" i="3" s="1"/>
  <c r="F90" i="3" s="1"/>
  <c r="G70" i="3"/>
  <c r="G89" i="3" s="1"/>
  <c r="G8" i="154"/>
  <c r="G75" i="158"/>
  <c r="F114" i="160"/>
  <c r="F128" i="160" s="1"/>
  <c r="F155" i="160" s="1"/>
  <c r="F37" i="161"/>
  <c r="G22" i="1"/>
  <c r="G20" i="1" s="1"/>
  <c r="G63" i="1" s="1"/>
  <c r="G22" i="3"/>
  <c r="G116" i="1"/>
  <c r="G132" i="1"/>
  <c r="G131" i="1" s="1"/>
  <c r="F131" i="1"/>
  <c r="F155" i="1" s="1"/>
  <c r="F87" i="1"/>
  <c r="G147" i="1"/>
  <c r="G146" i="161"/>
  <c r="G154" i="161" s="1"/>
  <c r="F13" i="1"/>
  <c r="G96" i="1"/>
  <c r="G95" i="1" s="1"/>
  <c r="F95" i="1"/>
  <c r="F130" i="1" s="1"/>
  <c r="I30" i="61"/>
  <c r="I31" i="61" s="1"/>
  <c r="G114" i="3"/>
  <c r="G128" i="3" s="1"/>
  <c r="G155" i="3" s="1"/>
  <c r="F49" i="154"/>
  <c r="F70" i="158"/>
  <c r="F89" i="158" s="1"/>
  <c r="F140" i="158"/>
  <c r="F60" i="3"/>
  <c r="F15" i="154"/>
  <c r="F22" i="154"/>
  <c r="F37" i="158"/>
  <c r="G83" i="158"/>
  <c r="G82" i="158" s="1"/>
  <c r="F114" i="158"/>
  <c r="F128" i="158" s="1"/>
  <c r="F155" i="158" s="1"/>
  <c r="F114" i="3"/>
  <c r="F128" i="3" s="1"/>
  <c r="F155" i="3" s="1"/>
  <c r="F129" i="3"/>
  <c r="G40" i="154"/>
  <c r="G37" i="154" s="1"/>
  <c r="G58" i="154"/>
  <c r="G55" i="154" s="1"/>
  <c r="G132" i="154"/>
  <c r="G129" i="154" s="1"/>
  <c r="G154" i="154" s="1"/>
  <c r="G117" i="154"/>
  <c r="G114" i="154" s="1"/>
  <c r="G143" i="154"/>
  <c r="G140" i="154" s="1"/>
  <c r="F75" i="158"/>
  <c r="G130" i="158"/>
  <c r="G129" i="158" s="1"/>
  <c r="G154" i="158" s="1"/>
  <c r="F146" i="158"/>
  <c r="G63" i="158"/>
  <c r="G60" i="158" s="1"/>
  <c r="G88" i="1" l="1"/>
  <c r="B20" i="76" s="1"/>
  <c r="B18" i="76"/>
  <c r="E18" i="76" s="1"/>
  <c r="G160" i="1"/>
  <c r="F90" i="160"/>
  <c r="F156" i="149"/>
  <c r="G155" i="149"/>
  <c r="G156" i="149" s="1"/>
  <c r="F161" i="148"/>
  <c r="F88" i="148"/>
  <c r="G155" i="148"/>
  <c r="G161" i="148" s="1"/>
  <c r="F156" i="148"/>
  <c r="F88" i="150"/>
  <c r="F160" i="150"/>
  <c r="F90" i="151"/>
  <c r="F65" i="154"/>
  <c r="F90" i="154" s="1"/>
  <c r="G130" i="1"/>
  <c r="G65" i="3"/>
  <c r="G90" i="3" s="1"/>
  <c r="G128" i="159"/>
  <c r="G155" i="159" s="1"/>
  <c r="F89" i="152"/>
  <c r="F90" i="152" s="1"/>
  <c r="F161" i="149"/>
  <c r="G90" i="153"/>
  <c r="F161" i="1"/>
  <c r="B13" i="76"/>
  <c r="E13" i="76" s="1"/>
  <c r="E160" i="1"/>
  <c r="E88" i="1"/>
  <c r="G90" i="156"/>
  <c r="G63" i="148"/>
  <c r="G33" i="61"/>
  <c r="C33" i="61"/>
  <c r="D37" i="76"/>
  <c r="G63" i="150"/>
  <c r="G160" i="150" s="1"/>
  <c r="G155" i="161"/>
  <c r="C156" i="150"/>
  <c r="G155" i="150"/>
  <c r="C161" i="150"/>
  <c r="G156" i="150"/>
  <c r="F65" i="161"/>
  <c r="F90" i="161" s="1"/>
  <c r="G155" i="157"/>
  <c r="G87" i="150"/>
  <c r="I32" i="73"/>
  <c r="E32" i="73"/>
  <c r="D20" i="76"/>
  <c r="B12" i="76"/>
  <c r="E12" i="76" s="1"/>
  <c r="F88" i="1"/>
  <c r="B14" i="76" s="1"/>
  <c r="E14" i="76" s="1"/>
  <c r="F160" i="1"/>
  <c r="G155" i="1"/>
  <c r="B31" i="76"/>
  <c r="E31" i="76" s="1"/>
  <c r="G65" i="154"/>
  <c r="G90" i="154" s="1"/>
  <c r="G89" i="158"/>
  <c r="E33" i="61"/>
  <c r="I33" i="61"/>
  <c r="G65" i="161"/>
  <c r="G90" i="161" s="1"/>
  <c r="G65" i="157"/>
  <c r="G90" i="157" s="1"/>
  <c r="F89" i="157"/>
  <c r="F90" i="157" s="1"/>
  <c r="G128" i="154"/>
  <c r="G155" i="154" s="1"/>
  <c r="G65" i="158"/>
  <c r="C88" i="150"/>
  <c r="C160" i="150"/>
  <c r="F161" i="150"/>
  <c r="G155" i="152"/>
  <c r="E156" i="149"/>
  <c r="B30" i="76"/>
  <c r="E30" i="76" s="1"/>
  <c r="F156" i="1"/>
  <c r="B32" i="76" s="1"/>
  <c r="E32" i="76" s="1"/>
  <c r="F90" i="158"/>
  <c r="D38" i="76"/>
  <c r="F63" i="149"/>
  <c r="G161" i="149"/>
  <c r="F160" i="149" l="1"/>
  <c r="F88" i="149"/>
  <c r="E20" i="76"/>
  <c r="G161" i="150"/>
  <c r="G156" i="1"/>
  <c r="B38" i="76" s="1"/>
  <c r="E38" i="76" s="1"/>
  <c r="B36" i="76"/>
  <c r="E36" i="76" s="1"/>
  <c r="G90" i="158"/>
  <c r="G156" i="148"/>
  <c r="G88" i="148"/>
  <c r="G160" i="148"/>
  <c r="B37" i="76"/>
  <c r="E37" i="76" s="1"/>
  <c r="G161" i="1"/>
</calcChain>
</file>

<file path=xl/sharedStrings.xml><?xml version="1.0" encoding="utf-8"?>
<sst xmlns="http://schemas.openxmlformats.org/spreadsheetml/2006/main" count="5446" uniqueCount="508">
  <si>
    <t>Beruházási (felhalmozási) kiadások előirányzata beruházásonként</t>
  </si>
  <si>
    <t>Felújítási kiadások előirányzata felújításonként</t>
  </si>
  <si>
    <t>Felhalmozási bevételek</t>
  </si>
  <si>
    <t>B E V É T E L E K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</si>
  <si>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</si>
  <si>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</si>
  <si>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</si>
  <si>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</si>
  <si>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</si>
  <si>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</si>
  <si>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</si>
  <si>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</si>
  <si>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</si>
  <si>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</si>
  <si>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</si>
  <si>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</si>
  <si>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</si>
  <si>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</si>
  <si>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</si>
  <si>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</si>
  <si>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</si>
  <si>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</si>
  <si>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</si>
  <si>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</si>
  <si>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</si>
  <si>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</si>
  <si>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</si>
  <si>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</si>
  <si>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</si>
  <si>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</si>
  <si>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</si>
  <si>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</si>
  <si>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</si>
  <si>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K I A D Á S O K</t>
  </si>
  <si>
    <t>Személyi  juttatások</t>
  </si>
  <si>
    <t>Tartalékok</t>
  </si>
  <si>
    <t>01</t>
  </si>
  <si>
    <t>Bevételek</t>
  </si>
  <si>
    <t>Kiadások</t>
  </si>
  <si>
    <t>02</t>
  </si>
  <si>
    <t>03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</si>
  <si>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</si>
  <si>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</si>
  <si>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</si>
  <si>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</si>
  <si>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</si>
  <si>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</si>
  <si>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</si>
  <si>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</si>
  <si>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</si>
  <si>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</si>
  <si>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</si>
  <si>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</si>
  <si>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</si>
  <si>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</si>
  <si>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</si>
  <si>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</si>
  <si>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</si>
  <si>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</si>
  <si>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</si>
  <si>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</si>
  <si>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</si>
  <si>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</si>
  <si>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</si>
  <si>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</si>
  <si>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</si>
  <si>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</si>
  <si>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</si>
  <si>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</si>
  <si>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</si>
  <si>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</si>
  <si>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1.5</t>
  </si>
  <si>
    <t>1.8.</t>
  </si>
  <si>
    <t>1.9.</t>
  </si>
  <si>
    <t>1.10.</t>
  </si>
  <si>
    <t>1.11.</t>
  </si>
  <si>
    <t>2.6.</t>
  </si>
  <si>
    <t>1.12.</t>
  </si>
  <si>
    <t>2.7.</t>
  </si>
  <si>
    <t>Dologi  kiadások</t>
  </si>
  <si>
    <t>1.5.</t>
  </si>
  <si>
    <t>11.1.</t>
  </si>
  <si>
    <t>11.2.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</si>
  <si>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</si>
  <si>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</si>
  <si>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</si>
  <si>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</si>
  <si>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</si>
  <si>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</si>
  <si>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</si>
  <si>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</si>
  <si>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</si>
  <si>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</si>
  <si>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</si>
  <si>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</si>
  <si>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</si>
  <si>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</si>
  <si>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</si>
  <si>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</si>
  <si>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</si>
  <si>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</si>
  <si>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</si>
  <si>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</si>
  <si>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</si>
  <si>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</si>
  <si>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</si>
  <si>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</si>
  <si>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</si>
  <si>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</si>
  <si>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</si>
  <si>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</si>
  <si>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</si>
  <si>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</si>
  <si>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</si>
  <si>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</si>
  <si>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</si>
  <si>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</si>
  <si>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</si>
  <si>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</si>
  <si>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Száma</t>
  </si>
  <si>
    <t>Közfoglalkoztatottak létszáma (fő)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</si>
  <si>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</si>
  <si>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</si>
  <si>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</si>
  <si>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</si>
  <si>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</si>
  <si>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</si>
  <si>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</si>
  <si>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</si>
  <si>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</si>
  <si>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</si>
  <si>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</si>
  <si>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</si>
  <si>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</si>
  <si>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</si>
  <si>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</si>
  <si>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</si>
  <si>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</si>
  <si>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</si>
  <si>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</si>
  <si>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</si>
  <si>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</si>
  <si>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</si>
  <si>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</si>
  <si>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</si>
  <si>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</si>
  <si>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</si>
  <si>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</si>
  <si>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</si>
  <si>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</si>
  <si>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</si>
  <si>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</si>
  <si>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</si>
  <si>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</si>
  <si>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</si>
  <si>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</si>
  <si>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</si>
  <si>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4.1.</t>
  </si>
  <si>
    <t>4.2.</t>
  </si>
  <si>
    <t>4.3.</t>
  </si>
  <si>
    <t>4.4.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</si>
  <si>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</si>
  <si>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</si>
  <si>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</si>
  <si>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</si>
  <si>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</si>
  <si>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</si>
  <si>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</si>
  <si>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</si>
  <si>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</si>
  <si>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</si>
  <si>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</si>
  <si>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</si>
  <si>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</si>
  <si>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</si>
  <si>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</si>
  <si>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</si>
  <si>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</si>
  <si>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</si>
  <si>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</si>
  <si>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</si>
  <si>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</si>
  <si>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</si>
  <si>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</si>
  <si>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</si>
  <si>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</si>
  <si>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</si>
  <si>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</si>
  <si>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</si>
  <si>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</si>
  <si>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</si>
  <si>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</si>
  <si>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</si>
  <si>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</si>
  <si>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</si>
  <si>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</si>
  <si>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</si>
  <si>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</si>
  <si>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</si>
  <si>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</si>
  <si>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</si>
  <si>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</si>
  <si>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</si>
  <si>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</si>
  <si>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</si>
  <si>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Befektetési célú belföldi értékpapírok beváltása,  értékesítése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</si>
  <si>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</si>
  <si>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</si>
  <si>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</si>
  <si>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</si>
  <si>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</si>
  <si>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</si>
  <si>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</si>
  <si>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</si>
  <si>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</si>
  <si>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</si>
  <si>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</si>
  <si>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</si>
  <si>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</si>
  <si>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</si>
  <si>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</si>
  <si>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</si>
  <si>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</si>
  <si>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</si>
  <si>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</si>
  <si>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</si>
  <si>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</si>
  <si>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</si>
  <si>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</si>
  <si>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</si>
  <si>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</si>
  <si>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</si>
  <si>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</si>
  <si>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</si>
  <si>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</si>
  <si>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</si>
  <si>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</si>
  <si>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</si>
  <si>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</si>
  <si>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</si>
  <si>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</si>
  <si>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</si>
  <si>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</si>
  <si>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</si>
  <si>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</si>
  <si>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</si>
  <si>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</si>
  <si>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</si>
  <si>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</si>
  <si>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</si>
  <si>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</si>
  <si>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</si>
  <si>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</si>
  <si>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</si>
  <si>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</si>
  <si>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</si>
  <si>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</si>
  <si>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</si>
  <si>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</si>
  <si>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</si>
  <si>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</si>
  <si>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</si>
  <si>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</si>
  <si>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</si>
  <si>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</si>
  <si>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</si>
  <si>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</si>
  <si>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 xml:space="preserve">   Értékpapírok bevételei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</si>
  <si>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</si>
  <si>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</si>
  <si>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</si>
  <si>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</si>
  <si>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</si>
  <si>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</si>
  <si>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</si>
  <si>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</si>
  <si>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</si>
  <si>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</si>
  <si>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</si>
  <si>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</si>
  <si>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</si>
  <si>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</si>
  <si>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</si>
  <si>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</si>
  <si>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</si>
  <si>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</si>
  <si>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</si>
  <si>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</si>
  <si>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</si>
  <si>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Kötelező feladatok bevételei, kiadásai</t>
  </si>
  <si>
    <t>Önként vállalt feladatok bevételei, kiadásai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</si>
  <si>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</si>
  <si>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</si>
  <si>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</si>
  <si>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</si>
  <si>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</si>
  <si>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</si>
  <si>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</si>
  <si>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</si>
  <si>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</si>
  <si>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</si>
  <si>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</si>
  <si>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</si>
  <si>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</si>
  <si>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</si>
  <si>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</si>
  <si>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</si>
  <si>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</si>
  <si>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</si>
  <si>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</si>
  <si>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</si>
  <si>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</si>
  <si>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</si>
  <si>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</si>
  <si>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</si>
  <si>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</si>
  <si>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</si>
  <si>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</si>
  <si>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</si>
  <si>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</si>
  <si>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</si>
  <si>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</si>
  <si>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</si>
  <si>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</si>
  <si>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</si>
  <si>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</si>
  <si>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</si>
  <si>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</si>
  <si>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</si>
  <si>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</si>
  <si>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</si>
  <si>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</si>
  <si>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</si>
  <si>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</si>
  <si>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</si>
  <si>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</si>
  <si>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</si>
  <si>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</si>
  <si>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</si>
  <si>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</si>
  <si>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</si>
  <si>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</si>
  <si>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</si>
  <si>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</si>
  <si>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</si>
  <si>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</si>
  <si>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</si>
  <si>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</si>
  <si>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</si>
  <si>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</si>
  <si>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</si>
  <si>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</si>
  <si>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</si>
  <si>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</si>
  <si>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>A</t>
  </si>
  <si>
    <t>B</t>
  </si>
  <si>
    <t>C</t>
  </si>
  <si>
    <t>E</t>
  </si>
  <si>
    <t>D</t>
  </si>
  <si>
    <t>F</t>
  </si>
  <si>
    <t>G</t>
  </si>
  <si>
    <t>H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</si>
  <si>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</si>
  <si>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</si>
  <si>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</si>
  <si>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</si>
  <si>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</si>
  <si>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</si>
  <si>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</si>
  <si>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</si>
  <si>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</si>
  <si>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</si>
  <si>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</si>
  <si>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</si>
  <si>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</si>
  <si>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</si>
  <si>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Államigazgatási feladatok bevételei, kiadásai</t>
  </si>
  <si>
    <t>Központi, irányító szervi támogatás</t>
  </si>
  <si>
    <t>Belföldi finanszírozás kiadásai (6.1. + … + 6.5.)</t>
  </si>
  <si>
    <t>Eredeti
előirányzat</t>
  </si>
  <si>
    <t>Kiadási jogcím</t>
  </si>
  <si>
    <t>Hitel-, kölcsöntörlesztés államházt-on kívülre (4.1. + … + 4.3.)</t>
  </si>
  <si>
    <t xml:space="preserve">2.1. melléklet </t>
  </si>
  <si>
    <t xml:space="preserve">F </t>
  </si>
  <si>
    <t>2.2. melléklet</t>
  </si>
  <si>
    <t>2.1. számú melléklet C. oszlop 13. sor + 2.2. számú melléklet C. oszlop 12. sor</t>
  </si>
  <si>
    <t>2.1. számú melléklet D. oszlop 13. sor + 2.2. számú melléklet D. oszlop 12. sor</t>
  </si>
  <si>
    <t>2.1. számú melléklet E. oszlop 13. sor + 2.2. számú melléklet E. oszlop 12. sor</t>
  </si>
  <si>
    <t>2.1. számú melléklet G. oszlop 13. sor + 2.2. számú melléklet G. oszlop 12. sor</t>
  </si>
  <si>
    <t>2.1. számú melléklet H. oszlop 13. sor + 2.2. számú melléklet H. oszlop 12. sor</t>
  </si>
  <si>
    <t>2.1. számú melléklet I. oszlop 13. sor + 2.2. számú melléklet I. oszlop 12. sor</t>
  </si>
  <si>
    <t>2.1. számú melléklet C. oszlop 24. sor + 2.2. számú melléklet C. oszlop 25. sor</t>
  </si>
  <si>
    <t>2.1. számú melléklet C. oszlop 25. sor + 2.2. számú melléklet C. oszlop 26. sor</t>
  </si>
  <si>
    <t>2.1. számú melléklet D. oszlop 24. sor + 2.2. számú melléklet D. oszlop 25. sor</t>
  </si>
  <si>
    <t>2.1. számú melléklet D. oszlop 25. sor + 2.2. számú melléklet D. oszlop 26. sor</t>
  </si>
  <si>
    <t>2.1. számú melléklet E. oszlop 24. sor + 2.2. számú melléklet E. oszlop 25. sor</t>
  </si>
  <si>
    <t>2.1. számú melléklet E. oszlop 25. sor + 2.2. számú melléklet E. oszlop 26. sor</t>
  </si>
  <si>
    <t>2.1. számú melléklet G. oszlop 24. sor + 2.2. számú melléklet G. oszlop 25. sor</t>
  </si>
  <si>
    <t>2.1. számú melléklet G. oszlop 25. sor + 2.2. számú melléklet G. oszlop 26. sor</t>
  </si>
  <si>
    <t>2.1. számú melléklet H. oszlop 24. sor + 2.2. számú melléklet H. oszlop 25. sor</t>
  </si>
  <si>
    <t>2.1. számú melléklet H. oszlop 25. sor + 2.2. számú melléklet H. oszlop 26. sor</t>
  </si>
  <si>
    <t>2.1. számú melléklet I. oszlop 24. sor + 2.2. számú melléklet I. oszlop 25. sor</t>
  </si>
  <si>
    <t>2.1. számú melléklet I. oszlop 25. sor + 2.2. számú melléklet I. oszlop 26. sor</t>
  </si>
  <si>
    <t>1.1 sz. melléklet Bevételek táblázat C. oszlop 17 sora =</t>
  </si>
  <si>
    <t>1.1 sz. melléklet Bevételek táblázat C. oszlop 18 sora =</t>
  </si>
  <si>
    <t>1.1. sz. melléklet Bevételek táblázat C. oszlop 9 sora =</t>
  </si>
  <si>
    <t>1.1. sz. melléklet Bevételek táblázat D. oszlop 9 sora =</t>
  </si>
  <si>
    <t>1.1. sz. melléklet Bevételek táblázat D. oszlop 17 sora =</t>
  </si>
  <si>
    <t>1.1. sz. melléklet Bevételek táblázat D. oszlop 18 sora =</t>
  </si>
  <si>
    <t>1.1. sz. melléklet Bevételek táblázat E. oszlop 9 sora =</t>
  </si>
  <si>
    <t>1.1. sz. melléklet Bevételek táblázat E. oszlop 17 sora =</t>
  </si>
  <si>
    <t>1.1. sz. melléklet Bevételek táblázat E. oszlop 18 sora =</t>
  </si>
  <si>
    <t>1.1.sz. melléklet Kiadások táblázat C. oszlop 3 sora =</t>
  </si>
  <si>
    <t>1.1. sz. melléklet Kiadások táblázat C. oszlop 10 sora =</t>
  </si>
  <si>
    <t>1.1. sz. melléklet Kiadások táblázat C. oszlop 11 sora =</t>
  </si>
  <si>
    <t>1.1. sz. melléklet Kiadások táblázat D. oszlop 3 sora =</t>
  </si>
  <si>
    <t>1.1. sz. melléklet Kiadások táblázat D. oszlop 10 sora =</t>
  </si>
  <si>
    <t>1.1. sz. melléklet Kiadások táblázat D. oszlop 11 sora =</t>
  </si>
  <si>
    <t>1.1. sz. melléklet Kiadások táblázat E. oszlop 3 sora =</t>
  </si>
  <si>
    <t>1.1. sz. melléklet Kiadások táblázat E. oszlop 10 sora =</t>
  </si>
  <si>
    <t>1.1.sz. melléklet Kiadások táblázat E. oszlop 11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</si>
  <si>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</si>
  <si>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</si>
  <si>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</si>
  <si>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E. oszlop 11 sora =</t>
  </si>
  <si>
    <t>Építményadó</t>
  </si>
  <si>
    <t>Idegenforgalmi adó</t>
  </si>
  <si>
    <t>Iparűzési adó</t>
  </si>
  <si>
    <t>Talajterhelési díj</t>
  </si>
  <si>
    <t>4.5.</t>
  </si>
  <si>
    <t>4.6.</t>
  </si>
  <si>
    <t>4.7.</t>
  </si>
  <si>
    <t>Közhatalmi bevételek (4.1.+...+4.7.)</t>
  </si>
  <si>
    <t>Kamatbevételek és más nyereségjellegű bevételek</t>
  </si>
  <si>
    <t>Költségvetési rendelet módosítás űrlapjainak összefüggései:</t>
  </si>
  <si>
    <t xml:space="preserve">   Váltóbevételek</t>
  </si>
  <si>
    <t>5.1. melléklet</t>
  </si>
  <si>
    <t>5.2. melléklet</t>
  </si>
  <si>
    <t>5.3. melléklet</t>
  </si>
  <si>
    <t>Költségvetés módosítás űrlapjainak összefüggései:</t>
  </si>
  <si>
    <t>E=C±D</t>
  </si>
  <si>
    <t>I=G±H</t>
  </si>
  <si>
    <t>Kiemelt előirányzat, előirányzat megnevezése</t>
  </si>
  <si>
    <t>Forintban!</t>
  </si>
  <si>
    <t>Bruttó  hiány:</t>
  </si>
  <si>
    <t>Bruttó  többlet:</t>
  </si>
  <si>
    <t>2018. évi eredeti előirányzat BEVÉTELEK</t>
  </si>
  <si>
    <t>Éven belüli lejáratú belföldi értékpapírok kibocsátása</t>
  </si>
  <si>
    <t>Éven túli lejáratú belföldi értékpapírok kibocsátása</t>
  </si>
  <si>
    <t>Lejötött betétek megszüntetése</t>
  </si>
  <si>
    <t>Eddigi módosítások összege 2018-ban</t>
  </si>
  <si>
    <t>Módosítások összesen</t>
  </si>
  <si>
    <t>I=(E+H)</t>
  </si>
  <si>
    <t>H=(F+G)</t>
  </si>
  <si>
    <t>….számú módosítás utáni előirányzat</t>
  </si>
  <si>
    <t xml:space="preserve">Korábbi módosítások </t>
  </si>
  <si>
    <t xml:space="preserve">.... sz. módosítás </t>
  </si>
  <si>
    <t>F=(D+…+E)</t>
  </si>
  <si>
    <t>G=(C+F)</t>
  </si>
  <si>
    <t>5.1. 1.melléklet</t>
  </si>
  <si>
    <t>5.1. 2.melléklet</t>
  </si>
  <si>
    <t>5.1. 3.melléklet</t>
  </si>
  <si>
    <t>5.2. 1.melléklet</t>
  </si>
  <si>
    <t>5.2. 2.melléklet</t>
  </si>
  <si>
    <t>5.2. 3.melléklet</t>
  </si>
  <si>
    <t>5.3. 1.melléklet</t>
  </si>
  <si>
    <t>5.3. 2.melléklet</t>
  </si>
  <si>
    <t>5.3. 3.melléklet</t>
  </si>
  <si>
    <t>Sajószöged Községi Önkormányzat</t>
  </si>
  <si>
    <t xml:space="preserve">1. sz. módosítás </t>
  </si>
  <si>
    <t>Építményadó és Telekadó</t>
  </si>
  <si>
    <t>Sajószögedi Polgármesteri Hivatal</t>
  </si>
  <si>
    <t xml:space="preserve">.1. sz. módosítás </t>
  </si>
  <si>
    <t>Központi, irányítószervi támogatás</t>
  </si>
  <si>
    <t>Sajószögedi Általános Művelődési Központ</t>
  </si>
  <si>
    <t>Inétzményfinanszírozás bevétele</t>
  </si>
  <si>
    <t>Építményadó és telekadó</t>
  </si>
  <si>
    <t>1.számú módosítás utáni előirányzat</t>
  </si>
  <si>
    <t>Halmozott módosítás 2018. 12.31.-ig</t>
  </si>
  <si>
    <t>ÁH-n belüli megelőlegezések</t>
  </si>
  <si>
    <t>Halmozott módosítás 2018. XII.31.-ig</t>
  </si>
  <si>
    <t>1. sz. módosítás</t>
  </si>
  <si>
    <t>Módosítások összesen 2018. XII.31.-ig</t>
  </si>
  <si>
    <t>1 számú módosítás utáni előirányzat</t>
  </si>
  <si>
    <t>Önkormányzat tulajdonában lévő építmények felújítása</t>
  </si>
  <si>
    <t>2018/2018</t>
  </si>
  <si>
    <t>Orvosi rendelő kerítés felújítása</t>
  </si>
  <si>
    <t>Óvoda gázterv</t>
  </si>
  <si>
    <t>Óvoda udvar felújítása</t>
  </si>
  <si>
    <t>2018/2019</t>
  </si>
  <si>
    <t>1. számú módosítás utáni előirányzat</t>
  </si>
  <si>
    <t>Óvoda TOP 1-4-1-15-BO1-2016-00080</t>
  </si>
  <si>
    <t>Iskola TOP 3-2-1-16-BO1-2017-00055</t>
  </si>
  <si>
    <t>Bölcsőde TOP1-4-1-16-BO1-2017-00018</t>
  </si>
  <si>
    <t>2019/2019</t>
  </si>
  <si>
    <t>2017/2019</t>
  </si>
  <si>
    <t>Telekrész vásárlás</t>
  </si>
  <si>
    <t>Térfigyelő rendszer beüzemelése</t>
  </si>
  <si>
    <t>Garázs építés PH udvarra</t>
  </si>
  <si>
    <t>Ideiglenes óvoda kialakítása</t>
  </si>
  <si>
    <t>Számítástechnikai eszközök beszerzése ASP</t>
  </si>
  <si>
    <t>Eszközbeszerzés PH</t>
  </si>
  <si>
    <t>Eszközbeszerzés ÁMK</t>
  </si>
  <si>
    <t>Eszközbeszerzés ÖNK</t>
  </si>
  <si>
    <t>2014/2019</t>
  </si>
  <si>
    <t>Járdaépítés Fittnesspark</t>
  </si>
  <si>
    <t xml:space="preserve">1.sz. módosítás </t>
  </si>
  <si>
    <t xml:space="preserve">1 sz. módosítás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</si>
</sst>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\ _F_t_-;\-* #,##0.00\ _F_t_-;_-* &quot;-&quot;??\ _F_t_-;_-@_-"/>
    <numFmt numFmtId="166" formatCode="#,###"/>
  </numFmts>
  <fonts count="47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sz val="7"/>
      <name val="Times New Roman CE"/>
      <family val="1"/>
      <charset val="238"/>
    </font>
    <font>
      <b/>
      <sz val="7"/>
      <name val="Times New Roman CE"/>
      <family val="1"/>
      <charset val="238"/>
    </font>
    <font>
      <b/>
      <sz val="7"/>
      <name val="Times New Roman"/>
      <family val="1"/>
      <charset val="238"/>
    </font>
    <font>
      <b/>
      <sz val="7"/>
      <name val="Times New Roman CE"/>
      <charset val="238"/>
    </font>
    <font>
      <b/>
      <sz val="9"/>
      <color theme="1"/>
      <name val="Times New Roman CE"/>
      <family val="1"/>
      <charset val="238"/>
    </font>
    <font>
      <b/>
      <sz val="8"/>
      <color theme="1"/>
      <name val="Times New Roman CE"/>
      <family val="1"/>
      <charset val="238"/>
    </font>
    <font>
      <b/>
      <sz val="8"/>
      <color rgb="FF000000"/>
      <name val="Times New Roman CE"/>
      <family val="1"/>
      <charset val="238"/>
    </font>
    <font>
      <b/>
      <sz val="9"/>
      <color rgb="FF000000"/>
      <name val="Times New Roman CE"/>
      <family val="1"/>
      <charset val="238"/>
    </font>
    <font>
      <b/>
      <sz val="10"/>
      <color theme="1"/>
      <name val="Times New Roman CE"/>
      <family val="1"/>
      <charset val="238"/>
    </font>
    <font>
      <b/>
      <sz val="14"/>
      <color rgb="FFFF000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385">
    <xf numFmtId="0" fontId="0" fillId="0" borderId="0" xfId="0"/>
    <xf numFmtId="166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5" applyFont="1" applyFill="1" applyBorder="1" applyAlignment="1" applyProtection="1">
      <alignment horizontal="center" vertical="center" wrapText="1"/>
    </xf>
    <xf numFmtId="0" fontId="6" fillId="0" borderId="0" xfId="5" applyFont="1" applyFill="1" applyBorder="1" applyAlignment="1" applyProtection="1">
      <alignment vertical="center" wrapText="1"/>
    </xf>
    <xf numFmtId="0" fontId="18" fillId="0" borderId="1" xfId="5" applyFont="1" applyFill="1" applyBorder="1" applyAlignment="1" applyProtection="1">
      <alignment horizontal="left" vertical="center" wrapText="1" indent="1"/>
    </xf>
    <xf numFmtId="0" fontId="18" fillId="0" borderId="2" xfId="5" applyFont="1" applyFill="1" applyBorder="1" applyAlignment="1" applyProtection="1">
      <alignment horizontal="left" vertical="center" wrapText="1" indent="1"/>
    </xf>
    <xf numFmtId="0" fontId="18" fillId="0" borderId="3" xfId="5" applyFont="1" applyFill="1" applyBorder="1" applyAlignment="1" applyProtection="1">
      <alignment horizontal="left" vertical="center" wrapText="1" indent="1"/>
    </xf>
    <xf numFmtId="0" fontId="18" fillId="0" borderId="4" xfId="5" applyFont="1" applyFill="1" applyBorder="1" applyAlignment="1" applyProtection="1">
      <alignment horizontal="left" vertical="center" wrapText="1" indent="1"/>
    </xf>
    <xf numFmtId="0" fontId="18" fillId="0" borderId="5" xfId="5" applyFont="1" applyFill="1" applyBorder="1" applyAlignment="1" applyProtection="1">
      <alignment horizontal="left" vertical="center" wrapText="1" indent="1"/>
    </xf>
    <xf numFmtId="0" fontId="18" fillId="0" borderId="6" xfId="5" applyFont="1" applyFill="1" applyBorder="1" applyAlignment="1" applyProtection="1">
      <alignment horizontal="left" vertical="center" wrapText="1" indent="1"/>
    </xf>
    <xf numFmtId="49" fontId="18" fillId="0" borderId="7" xfId="5" applyNumberFormat="1" applyFont="1" applyFill="1" applyBorder="1" applyAlignment="1" applyProtection="1">
      <alignment horizontal="left" vertical="center" wrapText="1" indent="1"/>
    </xf>
    <xf numFmtId="49" fontId="18" fillId="0" borderId="8" xfId="5" applyNumberFormat="1" applyFont="1" applyFill="1" applyBorder="1" applyAlignment="1" applyProtection="1">
      <alignment horizontal="left" vertical="center" wrapText="1" indent="1"/>
    </xf>
    <xf numFmtId="49" fontId="18" fillId="0" borderId="9" xfId="5" applyNumberFormat="1" applyFont="1" applyFill="1" applyBorder="1" applyAlignment="1" applyProtection="1">
      <alignment horizontal="left" vertical="center" wrapText="1" indent="1"/>
    </xf>
    <xf numFmtId="49" fontId="18" fillId="0" borderId="10" xfId="5" applyNumberFormat="1" applyFont="1" applyFill="1" applyBorder="1" applyAlignment="1" applyProtection="1">
      <alignment horizontal="left" vertical="center" wrapText="1" indent="1"/>
    </xf>
    <xf numFmtId="49" fontId="18" fillId="0" borderId="11" xfId="5" applyNumberFormat="1" applyFont="1" applyFill="1" applyBorder="1" applyAlignment="1" applyProtection="1">
      <alignment horizontal="left" vertical="center" wrapText="1" indent="1"/>
    </xf>
    <xf numFmtId="49" fontId="18" fillId="0" borderId="12" xfId="5" applyNumberFormat="1" applyFont="1" applyFill="1" applyBorder="1" applyAlignment="1" applyProtection="1">
      <alignment horizontal="left" vertical="center" wrapText="1" indent="1"/>
    </xf>
    <xf numFmtId="0" fontId="18" fillId="0" borderId="0" xfId="5" applyFont="1" applyFill="1" applyBorder="1" applyAlignment="1" applyProtection="1">
      <alignment horizontal="left" vertical="center" wrapText="1" indent="1"/>
    </xf>
    <xf numFmtId="0" fontId="17" fillId="0" borderId="13" xfId="5" applyFont="1" applyFill="1" applyBorder="1" applyAlignment="1" applyProtection="1">
      <alignment horizontal="left" vertical="center" wrapText="1" indent="1"/>
    </xf>
    <xf numFmtId="0" fontId="17" fillId="0" borderId="14" xfId="5" applyFont="1" applyFill="1" applyBorder="1" applyAlignment="1" applyProtection="1">
      <alignment horizontal="left" vertical="center" wrapText="1" indent="1"/>
    </xf>
    <xf numFmtId="0" fontId="17" fillId="0" borderId="15" xfId="5" applyFont="1" applyFill="1" applyBorder="1" applyAlignment="1" applyProtection="1">
      <alignment horizontal="left" vertical="center" wrapText="1" indent="1"/>
    </xf>
    <xf numFmtId="166" fontId="18" fillId="0" borderId="2" xfId="0" applyNumberFormat="1" applyFont="1" applyFill="1" applyBorder="1" applyAlignment="1" applyProtection="1">
      <alignment vertical="center" wrapText="1"/>
      <protection locked="0"/>
    </xf>
    <xf numFmtId="166" fontId="18" fillId="0" borderId="6" xfId="0" applyNumberFormat="1" applyFont="1" applyFill="1" applyBorder="1" applyAlignment="1" applyProtection="1">
      <alignment vertical="center" wrapText="1"/>
      <protection locked="0"/>
    </xf>
    <xf numFmtId="0" fontId="17" fillId="0" borderId="14" xfId="5" applyFont="1" applyFill="1" applyBorder="1" applyAlignment="1" applyProtection="1">
      <alignment vertical="center" wrapText="1"/>
    </xf>
    <xf numFmtId="0" fontId="17" fillId="0" borderId="16" xfId="5" applyFont="1" applyFill="1" applyBorder="1" applyAlignment="1" applyProtection="1">
      <alignment vertical="center" wrapText="1"/>
    </xf>
    <xf numFmtId="0" fontId="17" fillId="0" borderId="13" xfId="5" applyFont="1" applyFill="1" applyBorder="1" applyAlignment="1" applyProtection="1">
      <alignment horizontal="center" vertical="center" wrapText="1"/>
    </xf>
    <xf numFmtId="0" fontId="17" fillId="0" borderId="14" xfId="5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66" fontId="18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5" fillId="0" borderId="0" xfId="0" applyNumberFormat="1" applyFont="1" applyFill="1" applyAlignment="1" applyProtection="1">
      <alignment horizontal="right" wrapText="1"/>
    </xf>
    <xf numFmtId="166" fontId="17" fillId="0" borderId="17" xfId="0" applyNumberFormat="1" applyFont="1" applyFill="1" applyBorder="1" applyAlignment="1" applyProtection="1">
      <alignment horizontal="center" vertical="center" wrapText="1"/>
    </xf>
    <xf numFmtId="166" fontId="17" fillId="0" borderId="18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vertical="center" wrapText="1"/>
    </xf>
    <xf numFmtId="166" fontId="18" fillId="0" borderId="19" xfId="0" applyNumberFormat="1" applyFont="1" applyFill="1" applyBorder="1" applyAlignment="1" applyProtection="1">
      <alignment vertical="center" wrapText="1"/>
    </xf>
    <xf numFmtId="166" fontId="18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20" xfId="0" applyNumberFormat="1" applyFont="1" applyFill="1" applyBorder="1" applyAlignment="1" applyProtection="1">
      <alignment vertical="center" wrapText="1"/>
    </xf>
    <xf numFmtId="166" fontId="17" fillId="0" borderId="14" xfId="0" applyNumberFormat="1" applyFont="1" applyFill="1" applyBorder="1" applyAlignment="1" applyProtection="1">
      <alignment vertical="center" wrapText="1"/>
    </xf>
    <xf numFmtId="166" fontId="17" fillId="0" borderId="21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166" fontId="25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166" fontId="17" fillId="2" borderId="14" xfId="0" applyNumberFormat="1" applyFont="1" applyFill="1" applyBorder="1" applyAlignment="1" applyProtection="1">
      <alignment vertical="center" wrapText="1"/>
    </xf>
    <xf numFmtId="166" fontId="18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14" xfId="5" applyFont="1" applyFill="1" applyBorder="1" applyAlignment="1" applyProtection="1">
      <alignment horizontal="left" vertical="center" wrapText="1" indent="1"/>
    </xf>
    <xf numFmtId="166" fontId="24" fillId="0" borderId="13" xfId="0" applyNumberFormat="1" applyFont="1" applyFill="1" applyBorder="1" applyAlignment="1" applyProtection="1">
      <alignment horizontal="left" vertical="center" wrapText="1" indent="1"/>
    </xf>
    <xf numFmtId="0" fontId="5" fillId="0" borderId="22" xfId="0" applyFont="1" applyFill="1" applyBorder="1" applyAlignment="1" applyProtection="1">
      <alignment horizontal="right"/>
    </xf>
    <xf numFmtId="0" fontId="18" fillId="0" borderId="2" xfId="5" applyFont="1" applyFill="1" applyBorder="1" applyAlignment="1" applyProtection="1">
      <alignment horizontal="left" indent="6"/>
    </xf>
    <xf numFmtId="0" fontId="18" fillId="0" borderId="2" xfId="5" applyFont="1" applyFill="1" applyBorder="1" applyAlignment="1" applyProtection="1">
      <alignment horizontal="left" vertical="center" wrapText="1" indent="6"/>
    </xf>
    <xf numFmtId="0" fontId="18" fillId="0" borderId="6" xfId="5" applyFont="1" applyFill="1" applyBorder="1" applyAlignment="1" applyProtection="1">
      <alignment horizontal="left" vertical="center" wrapText="1" indent="6"/>
    </xf>
    <xf numFmtId="0" fontId="18" fillId="0" borderId="23" xfId="5" applyFont="1" applyFill="1" applyBorder="1" applyAlignment="1" applyProtection="1">
      <alignment horizontal="left" vertical="center" wrapText="1" indent="6"/>
    </xf>
    <xf numFmtId="0" fontId="34" fillId="0" borderId="0" xfId="0" applyFont="1"/>
    <xf numFmtId="166" fontId="0" fillId="0" borderId="0" xfId="0" applyNumberFormat="1" applyFill="1" applyAlignment="1" applyProtection="1">
      <alignment horizontal="center" vertical="center" wrapText="1"/>
    </xf>
    <xf numFmtId="166" fontId="7" fillId="0" borderId="13" xfId="0" applyNumberFormat="1" applyFont="1" applyFill="1" applyBorder="1" applyAlignment="1" applyProtection="1">
      <alignment horizontal="center" vertical="center" wrapText="1"/>
    </xf>
    <xf numFmtId="166" fontId="7" fillId="0" borderId="14" xfId="0" applyNumberFormat="1" applyFont="1" applyFill="1" applyBorder="1" applyAlignment="1" applyProtection="1">
      <alignment horizontal="center" vertical="center" wrapText="1"/>
    </xf>
    <xf numFmtId="166" fontId="7" fillId="0" borderId="13" xfId="0" applyNumberFormat="1" applyFont="1" applyFill="1" applyBorder="1" applyAlignment="1" applyProtection="1">
      <alignment horizontal="left" vertical="center" wrapText="1"/>
    </xf>
    <xf numFmtId="0" fontId="17" fillId="0" borderId="13" xfId="0" applyFont="1" applyFill="1" applyBorder="1" applyAlignment="1" applyProtection="1">
      <alignment horizontal="center" vertical="center" wrapText="1"/>
    </xf>
    <xf numFmtId="0" fontId="17" fillId="0" borderId="14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Fill="1" applyProtection="1"/>
    <xf numFmtId="0" fontId="19" fillId="0" borderId="0" xfId="0" applyFont="1" applyFill="1" applyProtection="1"/>
    <xf numFmtId="166" fontId="3" fillId="0" borderId="0" xfId="0" applyNumberFormat="1" applyFont="1" applyFill="1" applyAlignment="1" applyProtection="1">
      <alignment horizontal="left" vertical="center" wrapText="1"/>
    </xf>
    <xf numFmtId="166" fontId="16" fillId="0" borderId="0" xfId="0" applyNumberFormat="1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/>
    </xf>
    <xf numFmtId="0" fontId="7" fillId="0" borderId="16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24" xfId="0" applyFont="1" applyFill="1" applyBorder="1" applyAlignment="1" applyProtection="1">
      <alignment vertical="center" wrapText="1"/>
    </xf>
    <xf numFmtId="16" fontId="0" fillId="0" borderId="0" xfId="0" applyNumberFormat="1" applyFill="1" applyAlignment="1">
      <alignment vertical="center" wrapText="1"/>
    </xf>
    <xf numFmtId="166" fontId="17" fillId="0" borderId="25" xfId="5" applyNumberFormat="1" applyFont="1" applyFill="1" applyBorder="1" applyAlignment="1" applyProtection="1">
      <alignment horizontal="right" vertical="center" wrapText="1" indent="1"/>
    </xf>
    <xf numFmtId="0" fontId="23" fillId="0" borderId="14" xfId="0" applyFont="1" applyBorder="1" applyAlignment="1" applyProtection="1">
      <alignment horizontal="left" vertical="center" wrapText="1" indent="1"/>
    </xf>
    <xf numFmtId="0" fontId="22" fillId="0" borderId="2" xfId="0" applyFont="1" applyBorder="1" applyAlignment="1" applyProtection="1">
      <alignment horizontal="left" vertical="center" wrapText="1" indent="1"/>
    </xf>
    <xf numFmtId="0" fontId="22" fillId="0" borderId="6" xfId="0" applyFont="1" applyBorder="1" applyAlignment="1" applyProtection="1">
      <alignment horizontal="left" vertical="center" wrapText="1" indent="1"/>
    </xf>
    <xf numFmtId="0" fontId="23" fillId="0" borderId="17" xfId="0" applyFont="1" applyBorder="1" applyAlignment="1" applyProtection="1">
      <alignment horizontal="left" vertical="center" wrapText="1" indent="1"/>
    </xf>
    <xf numFmtId="166" fontId="6" fillId="0" borderId="0" xfId="5" applyNumberFormat="1" applyFont="1" applyFill="1" applyBorder="1" applyAlignment="1" applyProtection="1">
      <alignment horizontal="right" vertical="center" wrapText="1" indent="1"/>
    </xf>
    <xf numFmtId="0" fontId="5" fillId="0" borderId="22" xfId="0" applyFont="1" applyFill="1" applyBorder="1" applyAlignment="1" applyProtection="1">
      <alignment horizontal="right" vertical="center"/>
    </xf>
    <xf numFmtId="166" fontId="18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14" xfId="0" applyNumberFormat="1" applyFont="1" applyFill="1" applyBorder="1" applyAlignment="1" applyProtection="1">
      <alignment horizontal="right" vertical="center" wrapText="1" indent="1"/>
    </xf>
    <xf numFmtId="166" fontId="25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6" fillId="0" borderId="0" xfId="0" applyNumberFormat="1" applyFont="1" applyFill="1" applyAlignment="1" applyProtection="1">
      <alignment horizontal="centerContinuous" vertical="center" wrapText="1"/>
    </xf>
    <xf numFmtId="166" fontId="0" fillId="0" borderId="0" xfId="0" applyNumberFormat="1" applyFill="1" applyAlignment="1" applyProtection="1">
      <alignment horizontal="centerContinuous" vertical="center"/>
    </xf>
    <xf numFmtId="166" fontId="5" fillId="0" borderId="0" xfId="0" applyNumberFormat="1" applyFont="1" applyFill="1" applyAlignment="1" applyProtection="1">
      <alignment horizontal="right" vertical="center"/>
    </xf>
    <xf numFmtId="166" fontId="7" fillId="0" borderId="13" xfId="0" applyNumberFormat="1" applyFont="1" applyFill="1" applyBorder="1" applyAlignment="1" applyProtection="1">
      <alignment horizontal="centerContinuous" vertical="center" wrapText="1"/>
    </xf>
    <xf numFmtId="166" fontId="7" fillId="0" borderId="14" xfId="0" applyNumberFormat="1" applyFont="1" applyFill="1" applyBorder="1" applyAlignment="1" applyProtection="1">
      <alignment horizontal="centerContinuous" vertical="center" wrapText="1"/>
    </xf>
    <xf numFmtId="166" fontId="7" fillId="0" borderId="21" xfId="0" applyNumberFormat="1" applyFont="1" applyFill="1" applyBorder="1" applyAlignment="1" applyProtection="1">
      <alignment horizontal="centerContinuous" vertical="center" wrapText="1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4" fillId="0" borderId="27" xfId="0" applyNumberFormat="1" applyFont="1" applyFill="1" applyBorder="1" applyAlignment="1" applyProtection="1">
      <alignment horizontal="center" vertical="center" wrapText="1"/>
    </xf>
    <xf numFmtId="166" fontId="24" fillId="0" borderId="13" xfId="0" applyNumberFormat="1" applyFont="1" applyFill="1" applyBorder="1" applyAlignment="1" applyProtection="1">
      <alignment horizontal="center" vertical="center" wrapText="1"/>
    </xf>
    <xf numFmtId="166" fontId="24" fillId="0" borderId="14" xfId="0" applyNumberFormat="1" applyFont="1" applyFill="1" applyBorder="1" applyAlignment="1" applyProtection="1">
      <alignment horizontal="center" vertical="center" wrapText="1"/>
    </xf>
    <xf numFmtId="166" fontId="24" fillId="0" borderId="0" xfId="0" applyNumberFormat="1" applyFont="1" applyFill="1" applyAlignment="1" applyProtection="1">
      <alignment horizontal="center" vertical="center" wrapText="1"/>
    </xf>
    <xf numFmtId="166" fontId="0" fillId="0" borderId="28" xfId="0" applyNumberFormat="1" applyFill="1" applyBorder="1" applyAlignment="1" applyProtection="1">
      <alignment horizontal="left" vertical="center" wrapText="1" indent="1"/>
    </xf>
    <xf numFmtId="166" fontId="18" fillId="0" borderId="9" xfId="0" applyNumberFormat="1" applyFont="1" applyFill="1" applyBorder="1" applyAlignment="1" applyProtection="1">
      <alignment horizontal="left" vertical="center" wrapText="1" indent="1"/>
    </xf>
    <xf numFmtId="166" fontId="0" fillId="0" borderId="29" xfId="0" applyNumberFormat="1" applyFill="1" applyBorder="1" applyAlignment="1" applyProtection="1">
      <alignment horizontal="left" vertical="center" wrapText="1" indent="1"/>
    </xf>
    <xf numFmtId="166" fontId="18" fillId="0" borderId="8" xfId="0" applyNumberFormat="1" applyFont="1" applyFill="1" applyBorder="1" applyAlignment="1" applyProtection="1">
      <alignment horizontal="left" vertical="center" wrapText="1" indent="1"/>
    </xf>
    <xf numFmtId="166" fontId="18" fillId="0" borderId="30" xfId="0" applyNumberFormat="1" applyFont="1" applyFill="1" applyBorder="1" applyAlignment="1" applyProtection="1">
      <alignment horizontal="left" vertical="center" wrapText="1" indent="1"/>
    </xf>
    <xf numFmtId="166" fontId="27" fillId="0" borderId="27" xfId="0" applyNumberFormat="1" applyFont="1" applyFill="1" applyBorder="1" applyAlignment="1" applyProtection="1">
      <alignment horizontal="left" vertical="center" wrapText="1" indent="1"/>
    </xf>
    <xf numFmtId="166" fontId="1" fillId="0" borderId="31" xfId="0" applyNumberFormat="1" applyFont="1" applyFill="1" applyBorder="1" applyAlignment="1" applyProtection="1">
      <alignment horizontal="left" vertical="center" wrapText="1" indent="1"/>
    </xf>
    <xf numFmtId="166" fontId="25" fillId="0" borderId="7" xfId="0" applyNumberFormat="1" applyFont="1" applyFill="1" applyBorder="1" applyAlignment="1" applyProtection="1">
      <alignment horizontal="left" vertical="center" wrapText="1" indent="1"/>
    </xf>
    <xf numFmtId="166" fontId="25" fillId="0" borderId="8" xfId="0" applyNumberFormat="1" applyFont="1" applyFill="1" applyBorder="1" applyAlignment="1" applyProtection="1">
      <alignment horizontal="left" vertical="center" wrapText="1" indent="1"/>
    </xf>
    <xf numFmtId="166" fontId="1" fillId="0" borderId="29" xfId="0" applyNumberFormat="1" applyFont="1" applyFill="1" applyBorder="1" applyAlignment="1" applyProtection="1">
      <alignment horizontal="left" vertical="center" wrapText="1" indent="1"/>
    </xf>
    <xf numFmtId="166" fontId="28" fillId="0" borderId="2" xfId="0" applyNumberFormat="1" applyFont="1" applyFill="1" applyBorder="1" applyAlignment="1" applyProtection="1">
      <alignment horizontal="right" vertical="center" wrapText="1" indent="1"/>
    </xf>
    <xf numFmtId="166" fontId="27" fillId="0" borderId="13" xfId="0" applyNumberFormat="1" applyFont="1" applyFill="1" applyBorder="1" applyAlignment="1" applyProtection="1">
      <alignment horizontal="left" vertical="center" wrapText="1" indent="1"/>
    </xf>
    <xf numFmtId="166" fontId="25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6" fontId="28" fillId="0" borderId="7" xfId="0" applyNumberFormat="1" applyFont="1" applyFill="1" applyBorder="1" applyAlignment="1" applyProtection="1">
      <alignment horizontal="left" vertical="center" wrapText="1" indent="1"/>
    </xf>
    <xf numFmtId="166" fontId="25" fillId="0" borderId="8" xfId="0" applyNumberFormat="1" applyFont="1" applyFill="1" applyBorder="1" applyAlignment="1" applyProtection="1">
      <alignment horizontal="left" vertical="center" wrapText="1" indent="2"/>
    </xf>
    <xf numFmtId="166" fontId="25" fillId="0" borderId="2" xfId="0" applyNumberFormat="1" applyFont="1" applyFill="1" applyBorder="1" applyAlignment="1" applyProtection="1">
      <alignment horizontal="left" vertical="center" wrapText="1" indent="2"/>
    </xf>
    <xf numFmtId="166" fontId="28" fillId="0" borderId="2" xfId="0" applyNumberFormat="1" applyFont="1" applyFill="1" applyBorder="1" applyAlignment="1" applyProtection="1">
      <alignment horizontal="left" vertical="center" wrapText="1" indent="1"/>
    </xf>
    <xf numFmtId="166" fontId="25" fillId="0" borderId="9" xfId="0" applyNumberFormat="1" applyFont="1" applyFill="1" applyBorder="1" applyAlignment="1" applyProtection="1">
      <alignment horizontal="left" vertical="center" wrapText="1" indent="1"/>
    </xf>
    <xf numFmtId="166" fontId="18" fillId="0" borderId="9" xfId="0" applyNumberFormat="1" applyFont="1" applyFill="1" applyBorder="1" applyAlignment="1" applyProtection="1">
      <alignment horizontal="left" vertical="center" wrapText="1" indent="2"/>
    </xf>
    <xf numFmtId="166" fontId="18" fillId="0" borderId="10" xfId="0" applyNumberFormat="1" applyFont="1" applyFill="1" applyBorder="1" applyAlignment="1" applyProtection="1">
      <alignment horizontal="left" vertical="center" wrapText="1" indent="2"/>
    </xf>
    <xf numFmtId="166" fontId="28" fillId="0" borderId="3" xfId="0" applyNumberFormat="1" applyFont="1" applyFill="1" applyBorder="1" applyAlignment="1" applyProtection="1">
      <alignment horizontal="right" vertical="center" wrapText="1" indent="1"/>
    </xf>
    <xf numFmtId="166" fontId="24" fillId="0" borderId="25" xfId="0" applyNumberFormat="1" applyFont="1" applyFill="1" applyBorder="1" applyAlignment="1" applyProtection="1">
      <alignment horizontal="right" vertical="center" wrapText="1" indent="1"/>
    </xf>
    <xf numFmtId="166" fontId="17" fillId="0" borderId="0" xfId="0" applyNumberFormat="1" applyFont="1" applyFill="1" applyBorder="1" applyAlignment="1" applyProtection="1">
      <alignment horizontal="right" vertical="center" wrapText="1" indent="1"/>
    </xf>
    <xf numFmtId="0" fontId="21" fillId="0" borderId="18" xfId="0" applyFont="1" applyBorder="1" applyAlignment="1" applyProtection="1">
      <alignment horizontal="left" vertical="center" wrapText="1" indent="1"/>
    </xf>
    <xf numFmtId="0" fontId="10" fillId="0" borderId="0" xfId="5" applyFont="1" applyFill="1" applyProtection="1"/>
    <xf numFmtId="0" fontId="10" fillId="0" borderId="0" xfId="5" applyFont="1" applyFill="1" applyAlignment="1" applyProtection="1">
      <alignment horizontal="right" vertical="center" indent="1"/>
    </xf>
    <xf numFmtId="0" fontId="35" fillId="0" borderId="0" xfId="0" applyFont="1" applyFill="1" applyAlignment="1" applyProtection="1">
      <alignment horizontal="left" vertical="center" wrapText="1"/>
    </xf>
    <xf numFmtId="0" fontId="35" fillId="0" borderId="0" xfId="0" applyFont="1" applyFill="1" applyAlignment="1" applyProtection="1">
      <alignment vertical="center" wrapText="1"/>
    </xf>
    <xf numFmtId="0" fontId="35" fillId="0" borderId="0" xfId="0" applyFont="1" applyFill="1" applyAlignment="1" applyProtection="1">
      <alignment horizontal="right" vertical="center" wrapText="1" inden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166" fontId="0" fillId="0" borderId="31" xfId="0" applyNumberFormat="1" applyFill="1" applyBorder="1" applyAlignment="1" applyProtection="1">
      <alignment horizontal="left" vertical="center" wrapText="1" indent="1"/>
    </xf>
    <xf numFmtId="166" fontId="18" fillId="0" borderId="7" xfId="0" applyNumberFormat="1" applyFont="1" applyFill="1" applyBorder="1" applyAlignment="1" applyProtection="1">
      <alignment horizontal="left" vertical="center" wrapText="1" indent="1"/>
    </xf>
    <xf numFmtId="166" fontId="18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16" xfId="5" applyNumberFormat="1" applyFont="1" applyFill="1" applyBorder="1" applyAlignment="1" applyProtection="1">
      <alignment horizontal="right" vertical="center" wrapText="1" indent="1"/>
    </xf>
    <xf numFmtId="166" fontId="17" fillId="0" borderId="14" xfId="5" applyNumberFormat="1" applyFont="1" applyFill="1" applyBorder="1" applyAlignment="1" applyProtection="1">
      <alignment horizontal="right" vertical="center" wrapText="1" indent="1"/>
    </xf>
    <xf numFmtId="166" fontId="18" fillId="0" borderId="2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6" xfId="5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14" xfId="5" applyNumberFormat="1" applyFont="1" applyFill="1" applyBorder="1" applyAlignment="1" applyProtection="1">
      <alignment horizontal="right" vertical="center" wrapText="1" indent="1"/>
    </xf>
    <xf numFmtId="0" fontId="7" fillId="0" borderId="33" xfId="0" applyFont="1" applyFill="1" applyBorder="1" applyAlignment="1" applyProtection="1">
      <alignment horizontal="center" vertical="center" wrapText="1"/>
    </xf>
    <xf numFmtId="0" fontId="17" fillId="0" borderId="15" xfId="5" applyFont="1" applyFill="1" applyBorder="1" applyAlignment="1" applyProtection="1">
      <alignment horizontal="center" vertical="center" wrapText="1"/>
    </xf>
    <xf numFmtId="0" fontId="17" fillId="0" borderId="16" xfId="5" applyFont="1" applyFill="1" applyBorder="1" applyAlignment="1" applyProtection="1">
      <alignment horizontal="center" vertical="center" wrapText="1"/>
    </xf>
    <xf numFmtId="0" fontId="18" fillId="0" borderId="3" xfId="5" applyFont="1" applyFill="1" applyBorder="1" applyAlignment="1" applyProtection="1">
      <alignment horizontal="left" vertical="center" wrapText="1" indent="6"/>
    </xf>
    <xf numFmtId="0" fontId="10" fillId="0" borderId="0" xfId="5" applyFill="1" applyProtection="1"/>
    <xf numFmtId="0" fontId="18" fillId="0" borderId="0" xfId="5" applyFont="1" applyFill="1" applyProtection="1"/>
    <xf numFmtId="0" fontId="13" fillId="0" borderId="0" xfId="5" applyFont="1" applyFill="1" applyProtection="1"/>
    <xf numFmtId="0" fontId="22" fillId="0" borderId="3" xfId="0" applyFont="1" applyBorder="1" applyAlignment="1" applyProtection="1">
      <alignment horizontal="left" wrapText="1" indent="1"/>
    </xf>
    <xf numFmtId="0" fontId="22" fillId="0" borderId="2" xfId="0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horizontal="left" wrapText="1" indent="1"/>
    </xf>
    <xf numFmtId="0" fontId="22" fillId="0" borderId="9" xfId="0" applyFont="1" applyBorder="1" applyAlignment="1" applyProtection="1">
      <alignment wrapText="1"/>
    </xf>
    <xf numFmtId="0" fontId="22" fillId="0" borderId="8" xfId="0" applyFont="1" applyBorder="1" applyAlignment="1" applyProtection="1">
      <alignment wrapText="1"/>
    </xf>
    <xf numFmtId="0" fontId="22" fillId="0" borderId="10" xfId="0" applyFont="1" applyBorder="1" applyAlignment="1" applyProtection="1">
      <alignment wrapText="1"/>
    </xf>
    <xf numFmtId="0" fontId="23" fillId="0" borderId="14" xfId="0" applyFont="1" applyBorder="1" applyAlignment="1" applyProtection="1">
      <alignment wrapText="1"/>
    </xf>
    <xf numFmtId="0" fontId="23" fillId="0" borderId="18" xfId="0" applyFont="1" applyBorder="1" applyAlignment="1" applyProtection="1">
      <alignment wrapText="1"/>
    </xf>
    <xf numFmtId="0" fontId="10" fillId="0" borderId="0" xfId="5" applyFill="1" applyAlignment="1" applyProtection="1"/>
    <xf numFmtId="0" fontId="20" fillId="0" borderId="0" xfId="5" applyFont="1" applyFill="1" applyProtection="1"/>
    <xf numFmtId="0" fontId="19" fillId="0" borderId="0" xfId="5" applyFont="1" applyFill="1" applyProtection="1"/>
    <xf numFmtId="166" fontId="25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18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5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18" fillId="0" borderId="9" xfId="5" applyNumberFormat="1" applyFont="1" applyFill="1" applyBorder="1" applyAlignment="1" applyProtection="1">
      <alignment horizontal="center" vertical="center" wrapText="1"/>
    </xf>
    <xf numFmtId="49" fontId="18" fillId="0" borderId="8" xfId="5" applyNumberFormat="1" applyFont="1" applyFill="1" applyBorder="1" applyAlignment="1" applyProtection="1">
      <alignment horizontal="center" vertical="center" wrapText="1"/>
    </xf>
    <xf numFmtId="49" fontId="18" fillId="0" borderId="10" xfId="5" applyNumberFormat="1" applyFont="1" applyFill="1" applyBorder="1" applyAlignment="1" applyProtection="1">
      <alignment horizontal="center" vertical="center" wrapText="1"/>
    </xf>
    <xf numFmtId="0" fontId="23" fillId="0" borderId="13" xfId="0" applyFont="1" applyBorder="1" applyAlignment="1" applyProtection="1">
      <alignment horizontal="center" wrapText="1"/>
    </xf>
    <xf numFmtId="0" fontId="22" fillId="0" borderId="9" xfId="0" applyFont="1" applyBorder="1" applyAlignment="1" applyProtection="1">
      <alignment horizontal="center" wrapText="1"/>
    </xf>
    <xf numFmtId="0" fontId="22" fillId="0" borderId="8" xfId="0" applyFont="1" applyBorder="1" applyAlignment="1" applyProtection="1">
      <alignment horizontal="center" wrapText="1"/>
    </xf>
    <xf numFmtId="0" fontId="22" fillId="0" borderId="10" xfId="0" applyFont="1" applyBorder="1" applyAlignment="1" applyProtection="1">
      <alignment horizontal="center" wrapText="1"/>
    </xf>
    <xf numFmtId="0" fontId="23" fillId="0" borderId="17" xfId="0" applyFont="1" applyBorder="1" applyAlignment="1" applyProtection="1">
      <alignment horizontal="center" wrapText="1"/>
    </xf>
    <xf numFmtId="49" fontId="18" fillId="0" borderId="11" xfId="5" applyNumberFormat="1" applyFont="1" applyFill="1" applyBorder="1" applyAlignment="1" applyProtection="1">
      <alignment horizontal="center" vertical="center" wrapText="1"/>
    </xf>
    <xf numFmtId="49" fontId="18" fillId="0" borderId="7" xfId="5" applyNumberFormat="1" applyFont="1" applyFill="1" applyBorder="1" applyAlignment="1" applyProtection="1">
      <alignment horizontal="center" vertical="center" wrapText="1"/>
    </xf>
    <xf numFmtId="49" fontId="18" fillId="0" borderId="12" xfId="5" applyNumberFormat="1" applyFont="1" applyFill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166" fontId="24" fillId="0" borderId="25" xfId="5" applyNumberFormat="1" applyFont="1" applyFill="1" applyBorder="1" applyAlignment="1" applyProtection="1">
      <alignment horizontal="right" vertical="center" wrapText="1" indent="1"/>
    </xf>
    <xf numFmtId="166" fontId="18" fillId="0" borderId="34" xfId="5" applyNumberFormat="1" applyFont="1" applyFill="1" applyBorder="1" applyAlignment="1" applyProtection="1">
      <alignment horizontal="right" vertical="center" wrapText="1" indent="1"/>
    </xf>
    <xf numFmtId="166" fontId="18" fillId="0" borderId="3" xfId="5" applyNumberFormat="1" applyFont="1" applyFill="1" applyBorder="1" applyAlignment="1" applyProtection="1">
      <alignment horizontal="right" vertical="center" wrapText="1" indent="1"/>
    </xf>
    <xf numFmtId="166" fontId="25" fillId="0" borderId="3" xfId="5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13" xfId="0" applyFont="1" applyBorder="1" applyAlignment="1" applyProtection="1">
      <alignment vertical="center" wrapText="1"/>
    </xf>
    <xf numFmtId="0" fontId="23" fillId="0" borderId="17" xfId="0" applyFont="1" applyBorder="1" applyAlignment="1" applyProtection="1">
      <alignment vertical="center" wrapText="1"/>
    </xf>
    <xf numFmtId="166" fontId="17" fillId="0" borderId="14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8" xfId="0" applyNumberFormat="1" applyFont="1" applyFill="1" applyBorder="1" applyAlignment="1" applyProtection="1">
      <alignment horizontal="left" vertical="center" wrapText="1"/>
      <protection locked="0"/>
    </xf>
    <xf numFmtId="166" fontId="0" fillId="0" borderId="7" xfId="0" applyNumberFormat="1" applyFill="1" applyBorder="1" applyAlignment="1" applyProtection="1">
      <alignment horizontal="left" vertical="center" wrapText="1"/>
      <protection locked="0"/>
    </xf>
    <xf numFmtId="49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7" xfId="5" applyFont="1" applyFill="1" applyBorder="1" applyAlignment="1" applyProtection="1">
      <alignment horizontal="left" vertical="center" wrapText="1" indent="1"/>
    </xf>
    <xf numFmtId="0" fontId="17" fillId="0" borderId="18" xfId="5" applyFont="1" applyFill="1" applyBorder="1" applyAlignment="1" applyProtection="1">
      <alignment vertical="center" wrapText="1"/>
    </xf>
    <xf numFmtId="0" fontId="18" fillId="0" borderId="23" xfId="5" applyFont="1" applyFill="1" applyBorder="1" applyAlignment="1" applyProtection="1">
      <alignment horizontal="left" vertical="center" wrapText="1" indent="7"/>
    </xf>
    <xf numFmtId="0" fontId="17" fillId="0" borderId="13" xfId="5" applyFont="1" applyFill="1" applyBorder="1" applyAlignment="1" applyProtection="1">
      <alignment horizontal="left" vertical="center" wrapText="1"/>
    </xf>
    <xf numFmtId="166" fontId="28" fillId="0" borderId="1" xfId="0" applyNumberFormat="1" applyFont="1" applyFill="1" applyBorder="1" applyAlignment="1" applyProtection="1">
      <alignment horizontal="right" vertical="center" wrapText="1" indent="1"/>
    </xf>
    <xf numFmtId="49" fontId="24" fillId="0" borderId="13" xfId="5" applyNumberFormat="1" applyFont="1" applyFill="1" applyBorder="1" applyAlignment="1" applyProtection="1">
      <alignment horizontal="center" vertical="center" wrapText="1"/>
    </xf>
    <xf numFmtId="166" fontId="17" fillId="0" borderId="35" xfId="5" applyNumberFormat="1" applyFont="1" applyFill="1" applyBorder="1" applyAlignment="1" applyProtection="1">
      <alignment horizontal="right" vertical="center" wrapText="1" indent="1"/>
    </xf>
    <xf numFmtId="166" fontId="17" fillId="0" borderId="36" xfId="5" applyNumberFormat="1" applyFont="1" applyFill="1" applyBorder="1" applyAlignment="1" applyProtection="1">
      <alignment horizontal="right" vertical="center" wrapText="1" indent="1"/>
    </xf>
    <xf numFmtId="166" fontId="23" fillId="0" borderId="25" xfId="0" applyNumberFormat="1" applyFont="1" applyBorder="1" applyAlignment="1" applyProtection="1">
      <alignment horizontal="right" vertical="center" wrapText="1" indent="1"/>
    </xf>
    <xf numFmtId="166" fontId="21" fillId="0" borderId="25" xfId="0" quotePrefix="1" applyNumberFormat="1" applyFont="1" applyBorder="1" applyAlignment="1" applyProtection="1">
      <alignment horizontal="right" vertical="center" wrapText="1" indent="1"/>
    </xf>
    <xf numFmtId="166" fontId="18" fillId="0" borderId="4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3" xfId="5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18" xfId="5" applyNumberFormat="1" applyFont="1" applyFill="1" applyBorder="1" applyAlignment="1" applyProtection="1">
      <alignment horizontal="right" vertical="center" wrapText="1" indent="1"/>
    </xf>
    <xf numFmtId="166" fontId="23" fillId="0" borderId="14" xfId="0" applyNumberFormat="1" applyFont="1" applyBorder="1" applyAlignment="1" applyProtection="1">
      <alignment horizontal="right" vertical="center" wrapText="1" indent="1"/>
    </xf>
    <xf numFmtId="166" fontId="23" fillId="0" borderId="14" xfId="0" applyNumberFormat="1" applyFont="1" applyBorder="1" applyAlignment="1" applyProtection="1">
      <alignment horizontal="right" vertical="center" wrapText="1" indent="1"/>
      <protection locked="0"/>
    </xf>
    <xf numFmtId="166" fontId="21" fillId="0" borderId="14" xfId="0" quotePrefix="1" applyNumberFormat="1" applyFont="1" applyBorder="1" applyAlignment="1" applyProtection="1">
      <alignment horizontal="right" vertical="center" wrapText="1" indent="1"/>
    </xf>
    <xf numFmtId="0" fontId="5" fillId="0" borderId="0" xfId="0" applyFont="1" applyFill="1" applyBorder="1" applyAlignment="1" applyProtection="1">
      <alignment horizontal="right" vertical="center"/>
    </xf>
    <xf numFmtId="166" fontId="17" fillId="0" borderId="37" xfId="5" applyNumberFormat="1" applyFont="1" applyFill="1" applyBorder="1" applyAlignment="1" applyProtection="1">
      <alignment horizontal="right" vertical="center" wrapText="1" indent="1"/>
    </xf>
    <xf numFmtId="166" fontId="17" fillId="0" borderId="24" xfId="5" applyNumberFormat="1" applyFont="1" applyFill="1" applyBorder="1" applyAlignment="1" applyProtection="1">
      <alignment horizontal="right" vertical="center" wrapText="1" indent="1"/>
    </xf>
    <xf numFmtId="166" fontId="18" fillId="0" borderId="38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9" xfId="5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4" xfId="5" applyNumberFormat="1" applyFont="1" applyFill="1" applyBorder="1" applyAlignment="1" applyProtection="1">
      <alignment horizontal="right" vertical="center" wrapText="1" indent="1"/>
    </xf>
    <xf numFmtId="166" fontId="23" fillId="0" borderId="24" xfId="0" applyNumberFormat="1" applyFont="1" applyBorder="1" applyAlignment="1" applyProtection="1">
      <alignment horizontal="right" vertical="center" wrapText="1" indent="1"/>
    </xf>
    <xf numFmtId="166" fontId="23" fillId="0" borderId="24" xfId="0" applyNumberFormat="1" applyFont="1" applyBorder="1" applyAlignment="1" applyProtection="1">
      <alignment horizontal="right" vertical="center" wrapText="1" indent="1"/>
      <protection locked="0"/>
    </xf>
    <xf numFmtId="166" fontId="21" fillId="0" borderId="24" xfId="0" quotePrefix="1" applyNumberFormat="1" applyFont="1" applyBorder="1" applyAlignment="1" applyProtection="1">
      <alignment horizontal="right" vertical="center" wrapText="1" indent="1"/>
    </xf>
    <xf numFmtId="166" fontId="7" fillId="0" borderId="24" xfId="0" applyNumberFormat="1" applyFont="1" applyFill="1" applyBorder="1" applyAlignment="1" applyProtection="1">
      <alignment horizontal="centerContinuous" vertical="center" wrapText="1"/>
    </xf>
    <xf numFmtId="166" fontId="24" fillId="0" borderId="24" xfId="0" applyNumberFormat="1" applyFont="1" applyFill="1" applyBorder="1" applyAlignment="1" applyProtection="1">
      <alignment horizontal="center" vertical="center" wrapText="1"/>
    </xf>
    <xf numFmtId="166" fontId="24" fillId="0" borderId="24" xfId="0" applyNumberFormat="1" applyFont="1" applyFill="1" applyBorder="1" applyAlignment="1" applyProtection="1">
      <alignment horizontal="right" vertical="center" wrapText="1" indent="1"/>
    </xf>
    <xf numFmtId="166" fontId="7" fillId="0" borderId="40" xfId="0" applyNumberFormat="1" applyFont="1" applyFill="1" applyBorder="1" applyAlignment="1" applyProtection="1">
      <alignment horizontal="centerContinuous" vertical="center" wrapText="1"/>
    </xf>
    <xf numFmtId="166" fontId="7" fillId="0" borderId="35" xfId="0" applyNumberFormat="1" applyFont="1" applyFill="1" applyBorder="1" applyAlignment="1" applyProtection="1">
      <alignment horizontal="centerContinuous" vertical="center" wrapText="1"/>
    </xf>
    <xf numFmtId="166" fontId="18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0" fontId="31" fillId="0" borderId="0" xfId="0" applyFont="1" applyProtection="1"/>
    <xf numFmtId="0" fontId="20" fillId="0" borderId="0" xfId="0" applyFont="1" applyAlignment="1" applyProtection="1">
      <alignment horizontal="center"/>
    </xf>
    <xf numFmtId="0" fontId="32" fillId="0" borderId="0" xfId="0" applyFont="1" applyFill="1" applyProtection="1"/>
    <xf numFmtId="3" fontId="32" fillId="0" borderId="0" xfId="0" applyNumberFormat="1" applyFont="1" applyFill="1" applyAlignment="1" applyProtection="1">
      <alignment horizontal="right" indent="1"/>
    </xf>
    <xf numFmtId="0" fontId="32" fillId="0" borderId="0" xfId="0" applyFont="1" applyFill="1" applyAlignment="1" applyProtection="1">
      <alignment horizontal="right" indent="1"/>
    </xf>
    <xf numFmtId="3" fontId="26" fillId="0" borderId="0" xfId="0" applyNumberFormat="1" applyFont="1" applyFill="1" applyAlignment="1" applyProtection="1">
      <alignment horizontal="right" indent="1"/>
    </xf>
    <xf numFmtId="0" fontId="33" fillId="0" borderId="0" xfId="0" applyFont="1" applyFill="1" applyProtection="1"/>
    <xf numFmtId="0" fontId="29" fillId="0" borderId="0" xfId="0" applyFont="1" applyFill="1" applyProtection="1"/>
    <xf numFmtId="0" fontId="19" fillId="0" borderId="0" xfId="0" applyFont="1" applyProtection="1"/>
    <xf numFmtId="0" fontId="29" fillId="0" borderId="0" xfId="0" applyFont="1" applyProtection="1"/>
    <xf numFmtId="0" fontId="36" fillId="0" borderId="0" xfId="0" applyFont="1" applyAlignment="1" applyProtection="1">
      <alignment horizontal="right" vertical="top"/>
      <protection locked="0"/>
    </xf>
    <xf numFmtId="0" fontId="7" fillId="0" borderId="27" xfId="0" applyFont="1" applyFill="1" applyBorder="1" applyAlignment="1" applyProtection="1">
      <alignment horizontal="center" vertical="center" wrapText="1"/>
    </xf>
    <xf numFmtId="166" fontId="25" fillId="0" borderId="5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9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8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41" xfId="5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2" xfId="5" applyNumberFormat="1" applyFont="1" applyFill="1" applyBorder="1" applyAlignment="1" applyProtection="1">
      <alignment horizontal="right" vertical="center" wrapText="1" indent="1"/>
    </xf>
    <xf numFmtId="166" fontId="18" fillId="0" borderId="43" xfId="5" applyNumberFormat="1" applyFont="1" applyFill="1" applyBorder="1" applyAlignment="1" applyProtection="1">
      <alignment horizontal="right" vertical="center" wrapText="1" indent="1"/>
    </xf>
    <xf numFmtId="166" fontId="25" fillId="0" borderId="42" xfId="5" applyNumberFormat="1" applyFont="1" applyFill="1" applyBorder="1" applyAlignment="1" applyProtection="1">
      <alignment horizontal="right" vertical="center" wrapText="1" indent="1"/>
    </xf>
    <xf numFmtId="166" fontId="25" fillId="0" borderId="34" xfId="5" applyNumberFormat="1" applyFont="1" applyFill="1" applyBorder="1" applyAlignment="1" applyProtection="1">
      <alignment horizontal="right" vertical="center" wrapText="1" indent="1"/>
    </xf>
    <xf numFmtId="166" fontId="18" fillId="0" borderId="44" xfId="5" applyNumberFormat="1" applyFont="1" applyFill="1" applyBorder="1" applyAlignment="1" applyProtection="1">
      <alignment horizontal="right" vertical="center" wrapText="1" indent="1"/>
    </xf>
    <xf numFmtId="166" fontId="18" fillId="0" borderId="45" xfId="5" applyNumberFormat="1" applyFont="1" applyFill="1" applyBorder="1" applyAlignment="1" applyProtection="1">
      <alignment horizontal="right" vertical="center" wrapText="1" indent="1"/>
    </xf>
    <xf numFmtId="166" fontId="18" fillId="0" borderId="3" xfId="0" applyNumberFormat="1" applyFont="1" applyFill="1" applyBorder="1" applyAlignment="1" applyProtection="1">
      <alignment horizontal="right" vertical="center" wrapText="1" indent="1"/>
    </xf>
    <xf numFmtId="166" fontId="18" fillId="0" borderId="6" xfId="0" applyNumberFormat="1" applyFont="1" applyFill="1" applyBorder="1" applyAlignment="1" applyProtection="1">
      <alignment horizontal="right" vertical="center" wrapText="1" indent="1"/>
    </xf>
    <xf numFmtId="166" fontId="25" fillId="0" borderId="2" xfId="0" applyNumberFormat="1" applyFont="1" applyFill="1" applyBorder="1" applyAlignment="1" applyProtection="1">
      <alignment horizontal="right" vertical="center" wrapText="1" indent="1"/>
    </xf>
    <xf numFmtId="166" fontId="25" fillId="0" borderId="1" xfId="0" applyNumberFormat="1" applyFont="1" applyFill="1" applyBorder="1" applyAlignment="1" applyProtection="1">
      <alignment horizontal="right" vertical="center" wrapText="1" indent="1"/>
    </xf>
    <xf numFmtId="166" fontId="18" fillId="0" borderId="34" xfId="0" applyNumberFormat="1" applyFont="1" applyFill="1" applyBorder="1" applyAlignment="1" applyProtection="1">
      <alignment horizontal="right" vertical="center" wrapText="1" indent="1"/>
    </xf>
    <xf numFmtId="166" fontId="25" fillId="0" borderId="46" xfId="0" applyNumberFormat="1" applyFont="1" applyFill="1" applyBorder="1" applyAlignment="1" applyProtection="1">
      <alignment horizontal="right" vertical="center" wrapText="1" indent="1"/>
    </xf>
    <xf numFmtId="166" fontId="25" fillId="0" borderId="42" xfId="0" applyNumberFormat="1" applyFont="1" applyFill="1" applyBorder="1" applyAlignment="1" applyProtection="1">
      <alignment horizontal="right" vertical="center" wrapText="1" indent="1"/>
    </xf>
    <xf numFmtId="166" fontId="18" fillId="0" borderId="47" xfId="0" applyNumberFormat="1" applyFont="1" applyFill="1" applyBorder="1" applyAlignment="1" applyProtection="1">
      <alignment horizontal="right" vertical="center" wrapText="1" indent="1"/>
    </xf>
    <xf numFmtId="166" fontId="18" fillId="0" borderId="42" xfId="0" applyNumberFormat="1" applyFont="1" applyFill="1" applyBorder="1" applyAlignment="1" applyProtection="1">
      <alignment horizontal="right" vertical="center" wrapText="1" indent="1"/>
    </xf>
    <xf numFmtId="166" fontId="18" fillId="0" borderId="46" xfId="0" applyNumberFormat="1" applyFont="1" applyFill="1" applyBorder="1" applyAlignment="1" applyProtection="1">
      <alignment horizontal="right" vertical="center" wrapText="1" indent="1"/>
    </xf>
    <xf numFmtId="166" fontId="25" fillId="0" borderId="34" xfId="0" applyNumberFormat="1" applyFont="1" applyFill="1" applyBorder="1" applyAlignment="1" applyProtection="1">
      <alignment horizontal="right" vertical="center" wrapText="1" indent="1"/>
    </xf>
    <xf numFmtId="0" fontId="5" fillId="0" borderId="35" xfId="0" applyFont="1" applyFill="1" applyBorder="1" applyAlignment="1" applyProtection="1">
      <alignment horizontal="right"/>
    </xf>
    <xf numFmtId="166" fontId="24" fillId="0" borderId="21" xfId="0" applyNumberFormat="1" applyFont="1" applyFill="1" applyBorder="1" applyAlignment="1" applyProtection="1">
      <alignment horizontal="center" vertical="center" wrapText="1"/>
    </xf>
    <xf numFmtId="166" fontId="26" fillId="0" borderId="14" xfId="0" applyNumberFormat="1" applyFont="1" applyFill="1" applyBorder="1" applyAlignment="1" applyProtection="1">
      <alignment horizontal="right" vertical="center" wrapText="1" indent="1"/>
    </xf>
    <xf numFmtId="166" fontId="26" fillId="0" borderId="25" xfId="0" applyNumberFormat="1" applyFont="1" applyFill="1" applyBorder="1" applyAlignment="1" applyProtection="1">
      <alignment horizontal="right" vertical="center" wrapText="1" indent="1"/>
    </xf>
    <xf numFmtId="166" fontId="26" fillId="0" borderId="21" xfId="0" applyNumberFormat="1" applyFont="1" applyFill="1" applyBorder="1" applyAlignment="1" applyProtection="1">
      <alignment horizontal="right" vertical="center" wrapText="1" indent="1"/>
    </xf>
    <xf numFmtId="0" fontId="22" fillId="0" borderId="3" xfId="0" applyFont="1" applyBorder="1" applyAlignment="1">
      <alignment horizontal="left" wrapText="1" indent="1"/>
    </xf>
    <xf numFmtId="0" fontId="22" fillId="0" borderId="1" xfId="0" applyFont="1" applyBorder="1" applyAlignment="1">
      <alignment horizontal="left" vertical="center" wrapText="1" indent="1"/>
    </xf>
    <xf numFmtId="0" fontId="22" fillId="0" borderId="6" xfId="0" applyFont="1" applyBorder="1" applyAlignment="1">
      <alignment horizontal="left" vertical="center" wrapText="1" indent="1"/>
    </xf>
    <xf numFmtId="0" fontId="7" fillId="0" borderId="48" xfId="0" applyFont="1" applyFill="1" applyBorder="1" applyAlignment="1" applyProtection="1">
      <alignment horizontal="center" vertical="center"/>
    </xf>
    <xf numFmtId="166" fontId="17" fillId="0" borderId="48" xfId="5" applyNumberFormat="1" applyFont="1" applyFill="1" applyBorder="1" applyAlignment="1" applyProtection="1">
      <alignment horizontal="right" vertical="center" wrapText="1" indent="1"/>
    </xf>
    <xf numFmtId="166" fontId="18" fillId="0" borderId="49" xfId="5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8" xfId="5" applyNumberFormat="1" applyFont="1" applyFill="1" applyBorder="1" applyAlignment="1" applyProtection="1">
      <alignment horizontal="right" vertical="center" wrapText="1" indent="1"/>
    </xf>
    <xf numFmtId="166" fontId="18" fillId="0" borderId="50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1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2" xfId="5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48" xfId="0" applyNumberFormat="1" applyFont="1" applyBorder="1" applyAlignment="1" applyProtection="1">
      <alignment horizontal="right" vertical="center" wrapText="1" indent="1"/>
    </xf>
    <xf numFmtId="166" fontId="23" fillId="0" borderId="48" xfId="0" applyNumberFormat="1" applyFont="1" applyBorder="1" applyAlignment="1" applyProtection="1">
      <alignment horizontal="right" vertical="center" wrapText="1" indent="1"/>
      <protection locked="0"/>
    </xf>
    <xf numFmtId="166" fontId="21" fillId="0" borderId="48" xfId="0" quotePrefix="1" applyNumberFormat="1" applyFont="1" applyBorder="1" applyAlignment="1" applyProtection="1">
      <alignment horizontal="right" vertical="center" wrapText="1" indent="1"/>
    </xf>
    <xf numFmtId="166" fontId="18" fillId="0" borderId="1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1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5" xfId="5" applyNumberFormat="1" applyFont="1" applyFill="1" applyBorder="1" applyAlignment="1" applyProtection="1">
      <alignment horizontal="right" vertical="center" wrapText="1" indent="1"/>
    </xf>
    <xf numFmtId="166" fontId="23" fillId="0" borderId="1" xfId="0" applyNumberFormat="1" applyFont="1" applyBorder="1" applyAlignment="1" applyProtection="1">
      <alignment horizontal="right" vertical="center" wrapText="1" indent="1"/>
      <protection locked="0"/>
    </xf>
    <xf numFmtId="166" fontId="25" fillId="0" borderId="23" xfId="5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1" xfId="5" applyNumberFormat="1" applyFont="1" applyFill="1" applyBorder="1" applyAlignment="1" applyProtection="1">
      <alignment horizontal="right" vertical="center" wrapText="1" indent="1"/>
    </xf>
    <xf numFmtId="166" fontId="18" fillId="0" borderId="53" xfId="5" applyNumberFormat="1" applyFont="1" applyFill="1" applyBorder="1" applyAlignment="1" applyProtection="1">
      <alignment horizontal="right" vertical="center" wrapText="1" indent="1"/>
    </xf>
    <xf numFmtId="166" fontId="18" fillId="0" borderId="19" xfId="5" applyNumberFormat="1" applyFont="1" applyFill="1" applyBorder="1" applyAlignment="1" applyProtection="1">
      <alignment horizontal="right" vertical="center" wrapText="1" indent="1"/>
    </xf>
    <xf numFmtId="166" fontId="18" fillId="0" borderId="20" xfId="5" applyNumberFormat="1" applyFont="1" applyFill="1" applyBorder="1" applyAlignment="1" applyProtection="1">
      <alignment horizontal="right" vertical="center" wrapText="1" indent="1"/>
    </xf>
    <xf numFmtId="166" fontId="24" fillId="0" borderId="21" xfId="5" applyNumberFormat="1" applyFont="1" applyFill="1" applyBorder="1" applyAlignment="1" applyProtection="1">
      <alignment horizontal="right" vertical="center" wrapText="1" indent="1"/>
    </xf>
    <xf numFmtId="166" fontId="25" fillId="0" borderId="19" xfId="5" applyNumberFormat="1" applyFont="1" applyFill="1" applyBorder="1" applyAlignment="1" applyProtection="1">
      <alignment horizontal="right" vertical="center" wrapText="1" indent="1"/>
    </xf>
    <xf numFmtId="166" fontId="25" fillId="0" borderId="20" xfId="5" applyNumberFormat="1" applyFont="1" applyFill="1" applyBorder="1" applyAlignment="1" applyProtection="1">
      <alignment horizontal="right" vertical="center" wrapText="1" indent="1"/>
    </xf>
    <xf numFmtId="166" fontId="25" fillId="0" borderId="53" xfId="5" applyNumberFormat="1" applyFont="1" applyFill="1" applyBorder="1" applyAlignment="1" applyProtection="1">
      <alignment horizontal="right" vertical="center" wrapText="1" indent="1"/>
    </xf>
    <xf numFmtId="0" fontId="7" fillId="0" borderId="25" xfId="0" applyFont="1" applyFill="1" applyBorder="1" applyAlignment="1" applyProtection="1">
      <alignment horizontal="center" vertical="center"/>
    </xf>
    <xf numFmtId="166" fontId="17" fillId="0" borderId="54" xfId="5" applyNumberFormat="1" applyFont="1" applyFill="1" applyBorder="1" applyAlignment="1" applyProtection="1">
      <alignment horizontal="right" vertical="center" wrapText="1" indent="1"/>
    </xf>
    <xf numFmtId="166" fontId="18" fillId="0" borderId="55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6" xfId="5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37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56" xfId="5" applyNumberFormat="1" applyFont="1" applyFill="1" applyBorder="1" applyAlignment="1" applyProtection="1">
      <alignment horizontal="right" vertical="center" wrapText="1" indent="1"/>
    </xf>
    <xf numFmtId="166" fontId="18" fillId="0" borderId="47" xfId="5" applyNumberFormat="1" applyFont="1" applyFill="1" applyBorder="1" applyAlignment="1" applyProtection="1">
      <alignment horizontal="right" vertical="center" wrapText="1" indent="1"/>
    </xf>
    <xf numFmtId="166" fontId="18" fillId="0" borderId="57" xfId="5" applyNumberFormat="1" applyFont="1" applyFill="1" applyBorder="1" applyAlignment="1" applyProtection="1">
      <alignment horizontal="right" vertical="center" wrapText="1" indent="1"/>
    </xf>
    <xf numFmtId="166" fontId="23" fillId="0" borderId="21" xfId="0" applyNumberFormat="1" applyFont="1" applyBorder="1" applyAlignment="1" applyProtection="1">
      <alignment horizontal="right" vertical="center" wrapText="1" indent="1"/>
    </xf>
    <xf numFmtId="166" fontId="21" fillId="0" borderId="21" xfId="0" quotePrefix="1" applyNumberFormat="1" applyFont="1" applyBorder="1" applyAlignment="1" applyProtection="1">
      <alignment horizontal="right" vertical="center" wrapText="1" indent="1"/>
    </xf>
    <xf numFmtId="0" fontId="35" fillId="0" borderId="46" xfId="0" applyFont="1" applyFill="1" applyBorder="1" applyAlignment="1" applyProtection="1">
      <alignment horizontal="right" vertical="center" wrapText="1" indent="1"/>
    </xf>
    <xf numFmtId="0" fontId="35" fillId="0" borderId="48" xfId="0" applyFont="1" applyFill="1" applyBorder="1" applyAlignment="1" applyProtection="1">
      <alignment horizontal="right" vertical="center" wrapText="1" indent="1"/>
    </xf>
    <xf numFmtId="166" fontId="18" fillId="0" borderId="4" xfId="0" applyNumberFormat="1" applyFont="1" applyBorder="1" applyAlignment="1" applyProtection="1">
      <alignment horizontal="right" vertical="center" wrapText="1" indent="1"/>
      <protection locked="0"/>
    </xf>
    <xf numFmtId="0" fontId="22" fillId="0" borderId="23" xfId="0" applyFont="1" applyBorder="1" applyAlignment="1" applyProtection="1">
      <alignment wrapText="1"/>
    </xf>
    <xf numFmtId="166" fontId="25" fillId="0" borderId="57" xfId="5" applyNumberFormat="1" applyFont="1" applyFill="1" applyBorder="1" applyAlignment="1" applyProtection="1">
      <alignment horizontal="right" vertical="center" wrapText="1" indent="1"/>
    </xf>
    <xf numFmtId="166" fontId="18" fillId="0" borderId="1" xfId="5" applyNumberFormat="1" applyFont="1" applyFill="1" applyBorder="1" applyAlignment="1" applyProtection="1">
      <alignment horizontal="right" vertical="center" wrapText="1" indent="1"/>
    </xf>
    <xf numFmtId="166" fontId="25" fillId="0" borderId="3" xfId="5" applyNumberFormat="1" applyFont="1" applyFill="1" applyBorder="1" applyAlignment="1" applyProtection="1">
      <alignment horizontal="right" vertical="center" wrapText="1" indent="1"/>
    </xf>
    <xf numFmtId="166" fontId="25" fillId="0" borderId="1" xfId="5" applyNumberFormat="1" applyFont="1" applyFill="1" applyBorder="1" applyAlignment="1" applyProtection="1">
      <alignment horizontal="right" vertical="center" wrapText="1" indent="1"/>
    </xf>
    <xf numFmtId="166" fontId="25" fillId="0" borderId="23" xfId="5" applyNumberFormat="1" applyFont="1" applyFill="1" applyBorder="1" applyAlignment="1" applyProtection="1">
      <alignment horizontal="right" vertical="center" wrapText="1" indent="1"/>
    </xf>
    <xf numFmtId="166" fontId="25" fillId="0" borderId="2" xfId="5" applyNumberFormat="1" applyFont="1" applyFill="1" applyBorder="1" applyAlignment="1" applyProtection="1">
      <alignment horizontal="right" vertical="center" wrapText="1" indent="1"/>
    </xf>
    <xf numFmtId="166" fontId="18" fillId="0" borderId="4" xfId="5" applyNumberFormat="1" applyFont="1" applyFill="1" applyBorder="1" applyAlignment="1" applyProtection="1">
      <alignment horizontal="right" vertical="center" wrapText="1" indent="1"/>
    </xf>
    <xf numFmtId="166" fontId="18" fillId="0" borderId="2" xfId="5" applyNumberFormat="1" applyFont="1" applyFill="1" applyBorder="1" applyAlignment="1" applyProtection="1">
      <alignment horizontal="right" vertical="center" wrapText="1" indent="1"/>
    </xf>
    <xf numFmtId="166" fontId="18" fillId="0" borderId="6" xfId="5" applyNumberFormat="1" applyFont="1" applyFill="1" applyBorder="1" applyAlignment="1" applyProtection="1">
      <alignment horizontal="right" vertical="center" wrapText="1" indent="1"/>
    </xf>
    <xf numFmtId="166" fontId="18" fillId="0" borderId="23" xfId="5" applyNumberFormat="1" applyFont="1" applyFill="1" applyBorder="1" applyAlignment="1" applyProtection="1">
      <alignment horizontal="right" vertical="center" wrapText="1" indent="1"/>
    </xf>
    <xf numFmtId="166" fontId="23" fillId="0" borderId="1" xfId="0" applyNumberFormat="1" applyFont="1" applyBorder="1" applyAlignment="1" applyProtection="1">
      <alignment horizontal="right" vertical="center" wrapText="1" indent="1"/>
    </xf>
    <xf numFmtId="166" fontId="25" fillId="0" borderId="6" xfId="5" applyNumberFormat="1" applyFont="1" applyFill="1" applyBorder="1" applyAlignment="1" applyProtection="1">
      <alignment horizontal="right" vertical="center" wrapText="1" indent="1"/>
    </xf>
    <xf numFmtId="166" fontId="18" fillId="0" borderId="2" xfId="0" applyNumberFormat="1" applyFont="1" applyFill="1" applyBorder="1" applyAlignment="1" applyProtection="1">
      <alignment vertical="center" wrapText="1"/>
    </xf>
    <xf numFmtId="0" fontId="41" fillId="0" borderId="41" xfId="5" applyFont="1" applyFill="1" applyBorder="1" applyAlignment="1" applyProtection="1">
      <alignment horizontal="center" vertical="center" wrapText="1"/>
      <protection locked="0"/>
    </xf>
    <xf numFmtId="0" fontId="41" fillId="0" borderId="23" xfId="5" applyFont="1" applyFill="1" applyBorder="1" applyAlignment="1" applyProtection="1">
      <alignment horizontal="center" vertical="center" wrapText="1"/>
      <protection locked="0"/>
    </xf>
    <xf numFmtId="0" fontId="41" fillId="0" borderId="23" xfId="0" applyFont="1" applyBorder="1" applyAlignment="1" applyProtection="1">
      <alignment horizontal="center" vertical="center" wrapText="1"/>
      <protection locked="0"/>
    </xf>
    <xf numFmtId="0" fontId="41" fillId="0" borderId="57" xfId="5" applyFont="1" applyFill="1" applyBorder="1" applyAlignment="1" applyProtection="1">
      <alignment horizontal="center" vertical="center" wrapText="1"/>
      <protection locked="0"/>
    </xf>
    <xf numFmtId="0" fontId="42" fillId="0" borderId="16" xfId="5" applyFont="1" applyFill="1" applyBorder="1" applyAlignment="1" applyProtection="1">
      <alignment horizontal="center" vertical="center" wrapText="1"/>
    </xf>
    <xf numFmtId="0" fontId="42" fillId="0" borderId="58" xfId="5" applyFont="1" applyFill="1" applyBorder="1" applyAlignment="1" applyProtection="1">
      <alignment horizontal="center" vertical="center" wrapText="1"/>
    </xf>
    <xf numFmtId="166" fontId="42" fillId="0" borderId="24" xfId="0" applyNumberFormat="1" applyFont="1" applyBorder="1" applyAlignment="1" applyProtection="1">
      <alignment horizontal="center" vertical="center" wrapText="1"/>
    </xf>
    <xf numFmtId="0" fontId="22" fillId="0" borderId="23" xfId="0" applyFont="1" applyBorder="1" applyAlignment="1" applyProtection="1">
      <alignment vertical="center" wrapText="1"/>
    </xf>
    <xf numFmtId="166" fontId="25" fillId="0" borderId="45" xfId="5" applyNumberFormat="1" applyFont="1" applyFill="1" applyBorder="1" applyAlignment="1" applyProtection="1">
      <alignment horizontal="right" vertical="center" wrapText="1" indent="1"/>
    </xf>
    <xf numFmtId="0" fontId="43" fillId="0" borderId="1" xfId="0" applyFont="1" applyBorder="1" applyAlignment="1">
      <alignment horizontal="center" vertical="center" wrapText="1"/>
    </xf>
    <xf numFmtId="0" fontId="43" fillId="0" borderId="59" xfId="0" applyFont="1" applyBorder="1" applyAlignment="1">
      <alignment horizontal="center" vertical="center" wrapText="1"/>
    </xf>
    <xf numFmtId="166" fontId="43" fillId="0" borderId="60" xfId="0" applyNumberFormat="1" applyFont="1" applyBorder="1" applyAlignment="1">
      <alignment horizontal="center" vertical="center" wrapText="1"/>
    </xf>
    <xf numFmtId="0" fontId="44" fillId="0" borderId="14" xfId="0" applyFont="1" applyBorder="1" applyAlignment="1" applyProtection="1">
      <alignment horizontal="center" vertical="center" wrapText="1"/>
      <protection locked="0"/>
    </xf>
    <xf numFmtId="0" fontId="44" fillId="0" borderId="24" xfId="0" applyFont="1" applyBorder="1" applyAlignment="1" applyProtection="1">
      <alignment horizontal="center" vertical="center" wrapText="1"/>
      <protection locked="0"/>
    </xf>
    <xf numFmtId="0" fontId="44" fillId="0" borderId="25" xfId="0" applyFont="1" applyBorder="1" applyAlignment="1" applyProtection="1">
      <alignment horizontal="center" vertical="center" wrapText="1"/>
      <protection locked="0"/>
    </xf>
    <xf numFmtId="3" fontId="45" fillId="0" borderId="14" xfId="0" applyNumberFormat="1" applyFont="1" applyFill="1" applyBorder="1" applyAlignment="1" applyProtection="1">
      <alignment horizontal="right" vertical="center" wrapText="1" indent="1"/>
    </xf>
    <xf numFmtId="3" fontId="45" fillId="0" borderId="21" xfId="0" applyNumberFormat="1" applyFont="1" applyFill="1" applyBorder="1" applyAlignment="1" applyProtection="1">
      <alignment horizontal="right" vertical="center" wrapText="1" indent="1"/>
    </xf>
    <xf numFmtId="166" fontId="41" fillId="0" borderId="14" xfId="0" applyNumberFormat="1" applyFont="1" applyFill="1" applyBorder="1" applyAlignment="1" applyProtection="1">
      <alignment horizontal="center" vertical="center" wrapText="1"/>
    </xf>
    <xf numFmtId="166" fontId="41" fillId="0" borderId="24" xfId="0" applyNumberFormat="1" applyFont="1" applyFill="1" applyBorder="1" applyAlignment="1" applyProtection="1">
      <alignment horizontal="center" vertical="center" wrapText="1"/>
      <protection locked="0"/>
    </xf>
    <xf numFmtId="166" fontId="41" fillId="0" borderId="13" xfId="0" applyNumberFormat="1" applyFont="1" applyFill="1" applyBorder="1" applyAlignment="1" applyProtection="1">
      <alignment horizontal="center" vertical="center" wrapText="1"/>
    </xf>
    <xf numFmtId="166" fontId="41" fillId="0" borderId="14" xfId="0" applyNumberFormat="1" applyFont="1" applyFill="1" applyBorder="1" applyAlignment="1" applyProtection="1">
      <alignment horizontal="center" vertical="center" wrapText="1"/>
      <protection locked="0"/>
    </xf>
    <xf numFmtId="166" fontId="41" fillId="0" borderId="25" xfId="0" applyNumberFormat="1" applyFont="1" applyFill="1" applyBorder="1" applyAlignment="1" applyProtection="1">
      <alignment horizontal="center" vertical="center" wrapText="1"/>
      <protection locked="0"/>
    </xf>
    <xf numFmtId="166" fontId="41" fillId="0" borderId="21" xfId="0" applyNumberFormat="1" applyFont="1" applyFill="1" applyBorder="1" applyAlignment="1" applyProtection="1">
      <alignment horizontal="center" vertical="center" wrapText="1"/>
      <protection locked="0"/>
    </xf>
    <xf numFmtId="166" fontId="42" fillId="0" borderId="18" xfId="0" applyNumberFormat="1" applyFont="1" applyFill="1" applyBorder="1" applyAlignment="1" applyProtection="1">
      <alignment horizontal="center" vertical="center" wrapText="1"/>
    </xf>
    <xf numFmtId="166" fontId="42" fillId="0" borderId="61" xfId="0" applyNumberFormat="1" applyFont="1" applyFill="1" applyBorder="1" applyAlignment="1" applyProtection="1">
      <alignment horizontal="center" vertical="center" wrapText="1"/>
    </xf>
    <xf numFmtId="166" fontId="41" fillId="0" borderId="14" xfId="0" applyNumberFormat="1" applyFont="1" applyBorder="1" applyAlignment="1" applyProtection="1">
      <alignment horizontal="center" vertical="center" wrapText="1"/>
      <protection locked="0"/>
    </xf>
    <xf numFmtId="166" fontId="41" fillId="0" borderId="24" xfId="0" applyNumberFormat="1" applyFont="1" applyBorder="1" applyAlignment="1" applyProtection="1">
      <alignment horizontal="center" vertical="center" wrapText="1"/>
      <protection locked="0"/>
    </xf>
    <xf numFmtId="166" fontId="41" fillId="0" borderId="25" xfId="0" applyNumberFormat="1" applyFont="1" applyBorder="1" applyAlignment="1" applyProtection="1">
      <alignment horizontal="center" vertical="center" wrapText="1"/>
      <protection locked="0"/>
    </xf>
    <xf numFmtId="0" fontId="7" fillId="0" borderId="27" xfId="0" quotePrefix="1" applyFont="1" applyFill="1" applyBorder="1" applyAlignment="1" applyProtection="1">
      <alignment horizontal="right" vertical="center" indent="1"/>
      <protection locked="0"/>
    </xf>
    <xf numFmtId="49" fontId="7" fillId="0" borderId="27" xfId="0" applyNumberFormat="1" applyFont="1" applyFill="1" applyBorder="1" applyAlignment="1" applyProtection="1">
      <alignment horizontal="right" vertical="center" indent="1"/>
      <protection locked="0"/>
    </xf>
    <xf numFmtId="166" fontId="37" fillId="0" borderId="3" xfId="5" applyNumberFormat="1" applyFont="1" applyFill="1" applyBorder="1" applyAlignment="1" applyProtection="1">
      <alignment horizontal="right" vertical="center" wrapText="1" indent="1"/>
      <protection locked="0"/>
    </xf>
    <xf numFmtId="166" fontId="37" fillId="0" borderId="3" xfId="5" applyNumberFormat="1" applyFont="1" applyFill="1" applyBorder="1" applyAlignment="1" applyProtection="1">
      <alignment horizontal="right" vertical="center" wrapText="1" indent="1"/>
    </xf>
    <xf numFmtId="166" fontId="38" fillId="0" borderId="14" xfId="5" applyNumberFormat="1" applyFont="1" applyFill="1" applyBorder="1" applyAlignment="1" applyProtection="1">
      <alignment horizontal="right" vertical="center" wrapText="1" indent="1"/>
    </xf>
    <xf numFmtId="166" fontId="39" fillId="0" borderId="14" xfId="0" quotePrefix="1" applyNumberFormat="1" applyFont="1" applyBorder="1" applyAlignment="1" applyProtection="1">
      <alignment horizontal="right" vertical="center" wrapText="1" indent="1"/>
    </xf>
    <xf numFmtId="166" fontId="37" fillId="0" borderId="2" xfId="5" applyNumberFormat="1" applyFont="1" applyFill="1" applyBorder="1" applyAlignment="1" applyProtection="1">
      <alignment horizontal="right" vertical="center" wrapText="1" indent="1"/>
      <protection locked="0"/>
    </xf>
    <xf numFmtId="166" fontId="37" fillId="0" borderId="2" xfId="5" applyNumberFormat="1" applyFont="1" applyFill="1" applyBorder="1" applyAlignment="1" applyProtection="1">
      <alignment horizontal="right" vertical="center" wrapText="1" indent="1"/>
    </xf>
    <xf numFmtId="166" fontId="40" fillId="0" borderId="14" xfId="5" applyNumberFormat="1" applyFont="1" applyFill="1" applyBorder="1" applyAlignment="1" applyProtection="1">
      <alignment horizontal="right" vertical="center" wrapText="1" indent="1"/>
    </xf>
    <xf numFmtId="166" fontId="37" fillId="0" borderId="6" xfId="5" applyNumberFormat="1" applyFont="1" applyFill="1" applyBorder="1" applyAlignment="1" applyProtection="1">
      <alignment horizontal="right" vertical="center" wrapText="1" indent="1"/>
      <protection locked="0"/>
    </xf>
    <xf numFmtId="166" fontId="37" fillId="0" borderId="6" xfId="5" applyNumberFormat="1" applyFont="1" applyFill="1" applyBorder="1" applyAlignment="1" applyProtection="1">
      <alignment horizontal="right" vertical="center" wrapText="1" indent="1"/>
    </xf>
    <xf numFmtId="166" fontId="38" fillId="0" borderId="16" xfId="5" applyNumberFormat="1" applyFont="1" applyFill="1" applyBorder="1" applyAlignment="1" applyProtection="1">
      <alignment horizontal="right" vertical="center" wrapText="1" indent="1"/>
    </xf>
    <xf numFmtId="166" fontId="38" fillId="0" borderId="18" xfId="5" applyNumberFormat="1" applyFont="1" applyFill="1" applyBorder="1" applyAlignment="1" applyProtection="1">
      <alignment horizontal="right" vertical="center" wrapText="1" indent="1"/>
    </xf>
    <xf numFmtId="49" fontId="21" fillId="0" borderId="25" xfId="0" quotePrefix="1" applyNumberFormat="1" applyFont="1" applyBorder="1" applyAlignment="1" applyProtection="1">
      <alignment horizontal="right" vertical="center" wrapText="1" indent="1"/>
    </xf>
    <xf numFmtId="49" fontId="24" fillId="0" borderId="25" xfId="5" applyNumberFormat="1" applyFont="1" applyFill="1" applyBorder="1" applyAlignment="1" applyProtection="1">
      <alignment horizontal="right" vertical="center" wrapText="1" indent="1"/>
    </xf>
    <xf numFmtId="49" fontId="24" fillId="0" borderId="21" xfId="5" applyNumberFormat="1" applyFont="1" applyFill="1" applyBorder="1" applyAlignment="1" applyProtection="1">
      <alignment horizontal="right" vertical="center" wrapText="1" indent="1"/>
    </xf>
    <xf numFmtId="49" fontId="21" fillId="0" borderId="21" xfId="0" quotePrefix="1" applyNumberFormat="1" applyFont="1" applyBorder="1" applyAlignment="1" applyProtection="1">
      <alignment horizontal="right" vertical="center" wrapText="1" indent="1"/>
    </xf>
    <xf numFmtId="166" fontId="6" fillId="0" borderId="0" xfId="5" applyNumberFormat="1" applyFont="1" applyFill="1" applyBorder="1" applyAlignment="1" applyProtection="1">
      <alignment horizontal="center" vertical="center"/>
    </xf>
    <xf numFmtId="166" fontId="30" fillId="0" borderId="22" xfId="5" applyNumberFormat="1" applyFont="1" applyFill="1" applyBorder="1" applyAlignment="1" applyProtection="1">
      <alignment horizontal="left" vertical="center"/>
    </xf>
    <xf numFmtId="166" fontId="30" fillId="0" borderId="22" xfId="5" applyNumberFormat="1" applyFont="1" applyFill="1" applyBorder="1" applyAlignment="1" applyProtection="1">
      <alignment horizontal="left"/>
    </xf>
    <xf numFmtId="0" fontId="7" fillId="0" borderId="15" xfId="5" applyFont="1" applyFill="1" applyBorder="1" applyAlignment="1" applyProtection="1">
      <alignment horizontal="center" vertical="center" wrapText="1"/>
    </xf>
    <xf numFmtId="0" fontId="7" fillId="0" borderId="17" xfId="5" applyFont="1" applyFill="1" applyBorder="1" applyAlignment="1" applyProtection="1">
      <alignment horizontal="center" vertical="center" wrapText="1"/>
    </xf>
    <xf numFmtId="0" fontId="7" fillId="0" borderId="16" xfId="5" applyFont="1" applyFill="1" applyBorder="1" applyAlignment="1" applyProtection="1">
      <alignment horizontal="center" vertical="center" wrapText="1"/>
    </xf>
    <xf numFmtId="0" fontId="7" fillId="0" borderId="18" xfId="5" applyFont="1" applyFill="1" applyBorder="1" applyAlignment="1" applyProtection="1">
      <alignment horizontal="center" vertical="center" wrapText="1"/>
    </xf>
    <xf numFmtId="0" fontId="7" fillId="0" borderId="62" xfId="5" applyFont="1" applyFill="1" applyBorder="1" applyAlignment="1" applyProtection="1">
      <alignment horizontal="center" vertical="center" wrapText="1"/>
    </xf>
    <xf numFmtId="0" fontId="7" fillId="0" borderId="4" xfId="5" applyFont="1" applyFill="1" applyBorder="1" applyAlignment="1" applyProtection="1">
      <alignment horizontal="center" vertical="center" wrapText="1"/>
    </xf>
    <xf numFmtId="0" fontId="7" fillId="0" borderId="55" xfId="5" applyFont="1" applyFill="1" applyBorder="1" applyAlignment="1" applyProtection="1">
      <alignment horizontal="center" vertical="center" wrapText="1"/>
    </xf>
    <xf numFmtId="0" fontId="7" fillId="0" borderId="47" xfId="5" applyFont="1" applyFill="1" applyBorder="1" applyAlignment="1" applyProtection="1">
      <alignment horizontal="center" vertical="center" wrapText="1"/>
    </xf>
    <xf numFmtId="0" fontId="19" fillId="0" borderId="0" xfId="5" applyFont="1" applyFill="1" applyAlignment="1" applyProtection="1">
      <alignment horizontal="center"/>
    </xf>
    <xf numFmtId="166" fontId="26" fillId="0" borderId="63" xfId="0" applyNumberFormat="1" applyFont="1" applyFill="1" applyBorder="1" applyAlignment="1" applyProtection="1">
      <alignment horizontal="center" vertical="center" wrapText="1"/>
    </xf>
    <xf numFmtId="166" fontId="26" fillId="0" borderId="64" xfId="0" applyNumberFormat="1" applyFont="1" applyFill="1" applyBorder="1" applyAlignment="1" applyProtection="1">
      <alignment horizontal="center" vertical="center" wrapText="1"/>
    </xf>
    <xf numFmtId="166" fontId="15" fillId="0" borderId="0" xfId="0" applyNumberFormat="1" applyFont="1" applyFill="1" applyAlignment="1" applyProtection="1">
      <alignment horizontal="center" textRotation="180" wrapText="1"/>
    </xf>
    <xf numFmtId="166" fontId="46" fillId="0" borderId="40" xfId="0" applyNumberFormat="1" applyFont="1" applyFill="1" applyBorder="1" applyAlignment="1" applyProtection="1">
      <alignment horizontal="center" vertical="center" wrapText="1"/>
    </xf>
    <xf numFmtId="166" fontId="19" fillId="0" borderId="0" xfId="0" applyNumberFormat="1" applyFont="1" applyFill="1" applyAlignment="1">
      <alignment horizontal="center" vertical="center" wrapText="1"/>
    </xf>
    <xf numFmtId="0" fontId="7" fillId="0" borderId="33" xfId="0" applyFont="1" applyFill="1" applyBorder="1" applyAlignment="1" applyProtection="1">
      <alignment horizontal="center" vertical="center" wrapText="1"/>
    </xf>
    <xf numFmtId="0" fontId="7" fillId="0" borderId="48" xfId="0" applyFont="1" applyFill="1" applyBorder="1" applyAlignment="1" applyProtection="1">
      <alignment horizontal="center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0" fontId="7" fillId="0" borderId="27" xfId="0" applyFont="1" applyFill="1" applyBorder="1" applyAlignment="1" applyProtection="1">
      <alignment horizontal="center" vertical="center"/>
      <protection locked="0"/>
    </xf>
    <xf numFmtId="0" fontId="7" fillId="0" borderId="33" xfId="0" applyFont="1" applyFill="1" applyBorder="1" applyAlignment="1" applyProtection="1">
      <alignment horizontal="center" vertical="center"/>
      <protection locked="0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</cellXfs>
  <cellStyles count="6">
    <cellStyle name="Ezres 2" xfId="1" xr:uid="{E153BC0A-9293-43C3-9571-2B2AC6F1F7C9}"/>
    <cellStyle name="Ezres 3" xfId="2" xr:uid="{75BB3BA6-33D6-4BFB-8375-AC10D6BDE7AF}"/>
    <cellStyle name="Hiperhivatkozás" xfId="3" xr:uid="{75EB86F5-4688-42FA-81C8-3CC70AAC7F94}"/>
    <cellStyle name="Már látott hiperhivatkozás" xfId="4" xr:uid="{5451A0F8-DFC2-4477-8B79-EA594EAA58B9}"/>
    <cellStyle name="Normál" xfId="0" builtinId="0"/>
    <cellStyle name="Normál_KVRENMUNKA" xfId="5" xr:uid="{B9B13DFC-AD07-46E2-A9E2-71CD44689A5A}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C2C20-92BC-4415-A7A2-4637762BFB15}">
  <sheetPr>
    <tabColor rgb="FF92D050"/>
  </sheetPr>
  <dimension ref="A1:B41"/>
  <sheetViews>
    <sheetView view="pageBreakPreview" zoomScale="60" zoomScaleNormal="100" workbookViewId="0">
      <selection activeCell="B53" sqref="B53"/>
    </sheetView>
  </sheetViews>
  <sheetFormatPr defaultRowHeight="12.75" x14ac:dyDescent="0.2"/>
  <cols>
    <col min="1" max="1" width="48.5" customWidth="1"/>
    <col min="2" max="2" width="73.5" customWidth="1"/>
    <col min="3" max="3" width="16.83203125" customWidth="1"/>
  </cols>
  <sheetData>
    <row r="1" spans="1:2" ht="18.75" x14ac:dyDescent="0.3">
      <c r="A1" s="224" t="s">
        <v>434</v>
      </c>
      <c r="B1" s="64"/>
    </row>
    <row r="2" spans="1:2" x14ac:dyDescent="0.2">
      <c r="A2" s="64"/>
      <c r="B2" s="64"/>
    </row>
    <row r="3" spans="1:2" x14ac:dyDescent="0.2">
      <c r="A3" s="226"/>
      <c r="B3" s="226"/>
    </row>
    <row r="4" spans="1:2" ht="15.75" x14ac:dyDescent="0.25">
      <c r="A4" s="66"/>
      <c r="B4" s="230"/>
    </row>
    <row r="5" spans="1:2" ht="15.75" x14ac:dyDescent="0.25">
      <c r="A5" s="66"/>
      <c r="B5" s="230"/>
    </row>
    <row r="6" spans="1:2" s="57" customFormat="1" ht="15.75" x14ac:dyDescent="0.25">
      <c r="A6" s="66" t="s">
        <v>446</v>
      </c>
      <c r="B6" s="226"/>
    </row>
    <row r="7" spans="1:2" s="57" customFormat="1" x14ac:dyDescent="0.2">
      <c r="A7" s="226"/>
      <c r="B7" s="226"/>
    </row>
    <row r="8" spans="1:2" s="57" customFormat="1" x14ac:dyDescent="0.2">
      <c r="A8" s="226"/>
      <c r="B8" s="226"/>
    </row>
    <row r="9" spans="1:2" x14ac:dyDescent="0.2">
      <c r="A9" s="226" t="s">
        <v>405</v>
      </c>
      <c r="B9" s="226" t="s">
        <v>385</v>
      </c>
    </row>
    <row r="10" spans="1:2" x14ac:dyDescent="0.2">
      <c r="A10" s="226" t="s">
        <v>403</v>
      </c>
      <c r="B10" s="226" t="s">
        <v>391</v>
      </c>
    </row>
    <row r="11" spans="1:2" x14ac:dyDescent="0.2">
      <c r="A11" s="226" t="s">
        <v>404</v>
      </c>
      <c r="B11" s="226" t="s">
        <v>392</v>
      </c>
    </row>
    <row r="12" spans="1:2" x14ac:dyDescent="0.2">
      <c r="A12" s="226"/>
      <c r="B12" s="226"/>
    </row>
    <row r="13" spans="1:2" ht="15.75" x14ac:dyDescent="0.25">
      <c r="A13" s="66" t="str">
        <f>+CONCATENATE(LEFT(A6,4),". évi előirányzat módosítások BEVÉTELEK")</f>
        <v>2018. évi előirányzat módosítások BEVÉTELEK</v>
      </c>
      <c r="B13" s="230"/>
    </row>
    <row r="14" spans="1:2" x14ac:dyDescent="0.2">
      <c r="A14" s="226"/>
      <c r="B14" s="226"/>
    </row>
    <row r="15" spans="1:2" s="57" customFormat="1" x14ac:dyDescent="0.2">
      <c r="A15" s="226" t="s">
        <v>406</v>
      </c>
      <c r="B15" s="226" t="s">
        <v>386</v>
      </c>
    </row>
    <row r="16" spans="1:2" x14ac:dyDescent="0.2">
      <c r="A16" s="226" t="s">
        <v>407</v>
      </c>
      <c r="B16" s="226" t="s">
        <v>393</v>
      </c>
    </row>
    <row r="17" spans="1:2" x14ac:dyDescent="0.2">
      <c r="A17" s="226" t="s">
        <v>408</v>
      </c>
      <c r="B17" s="226" t="s">
        <v>394</v>
      </c>
    </row>
    <row r="18" spans="1:2" x14ac:dyDescent="0.2">
      <c r="A18" s="226"/>
      <c r="B18" s="226"/>
    </row>
    <row r="19" spans="1:2" ht="14.25" x14ac:dyDescent="0.2">
      <c r="A19" s="233" t="str">
        <f>+CONCATENATE(LEFT(A6,4),". módosítás utáni módosított előrirányzatok BEVÉTELEK")</f>
        <v>2018. módosítás utáni módosított előrirányzatok BEVÉTELEK</v>
      </c>
      <c r="B19" s="230"/>
    </row>
    <row r="20" spans="1:2" x14ac:dyDescent="0.2">
      <c r="A20" s="226"/>
      <c r="B20" s="226"/>
    </row>
    <row r="21" spans="1:2" x14ac:dyDescent="0.2">
      <c r="A21" s="226" t="s">
        <v>409</v>
      </c>
      <c r="B21" s="226" t="s">
        <v>387</v>
      </c>
    </row>
    <row r="22" spans="1:2" x14ac:dyDescent="0.2">
      <c r="A22" s="226" t="s">
        <v>410</v>
      </c>
      <c r="B22" s="226" t="s">
        <v>395</v>
      </c>
    </row>
    <row r="23" spans="1:2" x14ac:dyDescent="0.2">
      <c r="A23" s="226" t="s">
        <v>411</v>
      </c>
      <c r="B23" s="226" t="s">
        <v>396</v>
      </c>
    </row>
    <row r="24" spans="1:2" x14ac:dyDescent="0.2">
      <c r="A24" s="226"/>
      <c r="B24" s="226"/>
    </row>
    <row r="25" spans="1:2" ht="15.75" x14ac:dyDescent="0.25">
      <c r="A25" s="66" t="str">
        <f>+CONCATENATE(LEFT(A6,4),". évi eredeti előirányzat KIADÁSOK")</f>
        <v>2018. évi eredeti előirányzat KIADÁSOK</v>
      </c>
      <c r="B25" s="230"/>
    </row>
    <row r="26" spans="1:2" x14ac:dyDescent="0.2">
      <c r="A26" s="226"/>
      <c r="B26" s="226"/>
    </row>
    <row r="27" spans="1:2" x14ac:dyDescent="0.2">
      <c r="A27" s="226" t="s">
        <v>412</v>
      </c>
      <c r="B27" s="226" t="s">
        <v>388</v>
      </c>
    </row>
    <row r="28" spans="1:2" x14ac:dyDescent="0.2">
      <c r="A28" s="226" t="s">
        <v>413</v>
      </c>
      <c r="B28" s="226" t="s">
        <v>397</v>
      </c>
    </row>
    <row r="29" spans="1:2" x14ac:dyDescent="0.2">
      <c r="A29" s="226" t="s">
        <v>414</v>
      </c>
      <c r="B29" s="226" t="s">
        <v>398</v>
      </c>
    </row>
    <row r="30" spans="1:2" x14ac:dyDescent="0.2">
      <c r="A30" s="226"/>
      <c r="B30" s="226"/>
    </row>
    <row r="31" spans="1:2" ht="15.75" x14ac:dyDescent="0.25">
      <c r="A31" s="66" t="str">
        <f>+CONCATENATE(LEFT(A6,4),". évi előirányzat módosítások KIADÁSOK")</f>
        <v>2018. évi előirányzat módosítások KIADÁSOK</v>
      </c>
      <c r="B31" s="230"/>
    </row>
    <row r="32" spans="1:2" x14ac:dyDescent="0.2">
      <c r="A32" s="226"/>
      <c r="B32" s="226"/>
    </row>
    <row r="33" spans="1:2" x14ac:dyDescent="0.2">
      <c r="A33" s="226" t="s">
        <v>415</v>
      </c>
      <c r="B33" s="226" t="s">
        <v>389</v>
      </c>
    </row>
    <row r="34" spans="1:2" x14ac:dyDescent="0.2">
      <c r="A34" s="226" t="s">
        <v>416</v>
      </c>
      <c r="B34" s="226" t="s">
        <v>399</v>
      </c>
    </row>
    <row r="35" spans="1:2" x14ac:dyDescent="0.2">
      <c r="A35" s="226" t="s">
        <v>417</v>
      </c>
      <c r="B35" s="226" t="s">
        <v>400</v>
      </c>
    </row>
    <row r="36" spans="1:2" x14ac:dyDescent="0.2">
      <c r="A36" s="226"/>
      <c r="B36" s="226"/>
    </row>
    <row r="37" spans="1:2" ht="15.75" x14ac:dyDescent="0.25">
      <c r="A37" s="232" t="str">
        <f>+CONCATENATE(LEFT(A6,4),". módosítás utáni módosított előirányzatok KIADÁSOK")</f>
        <v>2018. módosítás utáni módosított előirányzatok KIADÁSOK</v>
      </c>
      <c r="B37" s="230"/>
    </row>
    <row r="38" spans="1:2" x14ac:dyDescent="0.2">
      <c r="A38" s="226"/>
      <c r="B38" s="226"/>
    </row>
    <row r="39" spans="1:2" x14ac:dyDescent="0.2">
      <c r="A39" s="226" t="s">
        <v>418</v>
      </c>
      <c r="B39" s="226" t="s">
        <v>390</v>
      </c>
    </row>
    <row r="40" spans="1:2" x14ac:dyDescent="0.2">
      <c r="A40" s="226" t="s">
        <v>419</v>
      </c>
      <c r="B40" s="226" t="s">
        <v>401</v>
      </c>
    </row>
    <row r="41" spans="1:2" x14ac:dyDescent="0.2">
      <c r="A41" s="226" t="s">
        <v>420</v>
      </c>
      <c r="B41" s="226" t="s">
        <v>402</v>
      </c>
    </row>
  </sheetData>
  <sheetProtection sheet="1"/>
  <phoneticPr fontId="25" type="noConversion"/>
  <pageMargins left="1.0629921259842521" right="1.0236220472440944" top="0.78740157480314965" bottom="0.78740157480314965" header="0.70866141732283472" footer="0.70866141732283472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4B7D8-CBAB-445B-B222-1C93F4100488}">
  <sheetPr codeName="Munka2">
    <tabColor rgb="FF92D050"/>
  </sheetPr>
  <dimension ref="A1:K161"/>
  <sheetViews>
    <sheetView view="pageBreakPreview" topLeftCell="A139" zoomScaleNormal="100" zoomScaleSheetLayoutView="100" workbookViewId="0">
      <selection activeCell="G117" sqref="G117"/>
    </sheetView>
  </sheetViews>
  <sheetFormatPr defaultRowHeight="15.75" x14ac:dyDescent="0.25"/>
  <cols>
    <col min="1" max="1" width="7.5" style="125" customWidth="1"/>
    <col min="2" max="2" width="59.6640625" style="125" customWidth="1"/>
    <col min="3" max="3" width="14.83203125" style="126" customWidth="1"/>
    <col min="4" max="4" width="11.83203125" style="148" customWidth="1"/>
    <col min="5" max="6" width="12.6640625" style="148" customWidth="1"/>
    <col min="7" max="7" width="14.83203125" style="148" customWidth="1"/>
    <col min="8" max="16384" width="9.33203125" style="148"/>
  </cols>
  <sheetData>
    <row r="1" spans="1:7" ht="15.95" customHeight="1" x14ac:dyDescent="0.25">
      <c r="A1" s="361" t="s">
        <v>3</v>
      </c>
      <c r="B1" s="361"/>
      <c r="C1" s="361"/>
      <c r="D1" s="361"/>
      <c r="E1" s="361"/>
      <c r="F1" s="361"/>
      <c r="G1" s="361"/>
    </row>
    <row r="2" spans="1:7" ht="15.95" customHeight="1" thickBot="1" x14ac:dyDescent="0.3">
      <c r="A2" s="362" t="s">
        <v>83</v>
      </c>
      <c r="B2" s="362"/>
      <c r="C2" s="206"/>
      <c r="G2" s="206" t="s">
        <v>443</v>
      </c>
    </row>
    <row r="3" spans="1:7" x14ac:dyDescent="0.25">
      <c r="A3" s="364" t="s">
        <v>48</v>
      </c>
      <c r="B3" s="366" t="s">
        <v>4</v>
      </c>
      <c r="C3" s="368" t="str">
        <f>+CONCATENATE(LEFT(ÖSSZEFÜGGÉSEK!A6,4),". évi")</f>
        <v>2018. évi</v>
      </c>
      <c r="D3" s="369"/>
      <c r="E3" s="370"/>
      <c r="F3" s="370"/>
      <c r="G3" s="371"/>
    </row>
    <row r="4" spans="1:7" ht="48.75" thickBot="1" x14ac:dyDescent="0.3">
      <c r="A4" s="365"/>
      <c r="B4" s="367"/>
      <c r="C4" s="316" t="s">
        <v>379</v>
      </c>
      <c r="D4" s="317" t="s">
        <v>455</v>
      </c>
      <c r="E4" s="317" t="s">
        <v>469</v>
      </c>
      <c r="F4" s="318" t="s">
        <v>451</v>
      </c>
      <c r="G4" s="319" t="s">
        <v>477</v>
      </c>
    </row>
    <row r="5" spans="1:7" s="149" customFormat="1" ht="12" customHeight="1" thickBot="1" x14ac:dyDescent="0.25">
      <c r="A5" s="145" t="s">
        <v>354</v>
      </c>
      <c r="B5" s="146" t="s">
        <v>355</v>
      </c>
      <c r="C5" s="320" t="s">
        <v>356</v>
      </c>
      <c r="D5" s="320" t="s">
        <v>358</v>
      </c>
      <c r="E5" s="321" t="s">
        <v>357</v>
      </c>
      <c r="F5" s="321" t="s">
        <v>457</v>
      </c>
      <c r="G5" s="322" t="s">
        <v>458</v>
      </c>
    </row>
    <row r="6" spans="1:7" s="150" customFormat="1" ht="12" customHeight="1" thickBot="1" x14ac:dyDescent="0.25">
      <c r="A6" s="18" t="s">
        <v>5</v>
      </c>
      <c r="B6" s="19" t="s">
        <v>142</v>
      </c>
      <c r="C6" s="137">
        <f>+C7+C8+C9+C10+C11+C12</f>
        <v>109212674</v>
      </c>
      <c r="D6" s="137">
        <f>+D7+D8+D9+D10+D11+D12</f>
        <v>0</v>
      </c>
      <c r="E6" s="137">
        <f>+E7+E8+E9+E10+E11+E12</f>
        <v>1866028</v>
      </c>
      <c r="F6" s="137">
        <f>+F7+F8+F9+F10+F11+F12</f>
        <v>1866028</v>
      </c>
      <c r="G6" s="77">
        <f>+G7+G8+G9+G10+G11+G12</f>
        <v>111078702</v>
      </c>
    </row>
    <row r="7" spans="1:7" s="150" customFormat="1" ht="12" customHeight="1" x14ac:dyDescent="0.2">
      <c r="A7" s="13" t="s">
        <v>60</v>
      </c>
      <c r="B7" s="151" t="s">
        <v>143</v>
      </c>
      <c r="C7" s="139">
        <v>30667486</v>
      </c>
      <c r="D7" s="139"/>
      <c r="E7" s="139">
        <v>34770</v>
      </c>
      <c r="F7" s="181">
        <f>D7+E7</f>
        <v>34770</v>
      </c>
      <c r="G7" s="180">
        <f t="shared" ref="G7:G12" si="0">C7+F7</f>
        <v>30702256</v>
      </c>
    </row>
    <row r="8" spans="1:7" s="150" customFormat="1" ht="12" customHeight="1" x14ac:dyDescent="0.2">
      <c r="A8" s="12" t="s">
        <v>61</v>
      </c>
      <c r="B8" s="152" t="s">
        <v>144</v>
      </c>
      <c r="C8" s="138">
        <v>46445433</v>
      </c>
      <c r="D8" s="138"/>
      <c r="E8" s="139">
        <v>-616433</v>
      </c>
      <c r="F8" s="181">
        <f t="shared" ref="F8:F62" si="1">D8+E8</f>
        <v>-616433</v>
      </c>
      <c r="G8" s="180">
        <f t="shared" si="0"/>
        <v>45829000</v>
      </c>
    </row>
    <row r="9" spans="1:7" s="150" customFormat="1" ht="12" customHeight="1" x14ac:dyDescent="0.2">
      <c r="A9" s="12" t="s">
        <v>62</v>
      </c>
      <c r="B9" s="152" t="s">
        <v>145</v>
      </c>
      <c r="C9" s="138">
        <v>29146265</v>
      </c>
      <c r="D9" s="138"/>
      <c r="E9" s="139">
        <v>-987223</v>
      </c>
      <c r="F9" s="181">
        <f t="shared" si="1"/>
        <v>-987223</v>
      </c>
      <c r="G9" s="180">
        <f t="shared" si="0"/>
        <v>28159042</v>
      </c>
    </row>
    <row r="10" spans="1:7" s="150" customFormat="1" ht="12" customHeight="1" x14ac:dyDescent="0.2">
      <c r="A10" s="12" t="s">
        <v>63</v>
      </c>
      <c r="B10" s="152" t="s">
        <v>146</v>
      </c>
      <c r="C10" s="138">
        <v>2697090</v>
      </c>
      <c r="D10" s="138"/>
      <c r="E10" s="139">
        <v>569796</v>
      </c>
      <c r="F10" s="181">
        <f t="shared" si="1"/>
        <v>569796</v>
      </c>
      <c r="G10" s="180">
        <f t="shared" si="0"/>
        <v>3266886</v>
      </c>
    </row>
    <row r="11" spans="1:7" s="150" customFormat="1" ht="12" customHeight="1" x14ac:dyDescent="0.2">
      <c r="A11" s="12" t="s">
        <v>80</v>
      </c>
      <c r="B11" s="79" t="s">
        <v>299</v>
      </c>
      <c r="C11" s="138">
        <v>256400</v>
      </c>
      <c r="D11" s="138"/>
      <c r="E11" s="139">
        <v>2827798</v>
      </c>
      <c r="F11" s="181">
        <f t="shared" si="1"/>
        <v>2827798</v>
      </c>
      <c r="G11" s="180">
        <f t="shared" si="0"/>
        <v>3084198</v>
      </c>
    </row>
    <row r="12" spans="1:7" s="150" customFormat="1" ht="12" customHeight="1" thickBot="1" x14ac:dyDescent="0.25">
      <c r="A12" s="14" t="s">
        <v>64</v>
      </c>
      <c r="B12" s="80" t="s">
        <v>300</v>
      </c>
      <c r="C12" s="138"/>
      <c r="D12" s="138"/>
      <c r="E12" s="139">
        <v>37320</v>
      </c>
      <c r="F12" s="181">
        <f t="shared" si="1"/>
        <v>37320</v>
      </c>
      <c r="G12" s="180">
        <f t="shared" si="0"/>
        <v>37320</v>
      </c>
    </row>
    <row r="13" spans="1:7" s="150" customFormat="1" ht="12" customHeight="1" thickBot="1" x14ac:dyDescent="0.25">
      <c r="A13" s="18" t="s">
        <v>6</v>
      </c>
      <c r="B13" s="78" t="s">
        <v>147</v>
      </c>
      <c r="C13" s="137">
        <f>+C14+C15+C16+C17+C18</f>
        <v>14608139</v>
      </c>
      <c r="D13" s="137">
        <f>+D14+D15+D16+D17+D18</f>
        <v>0</v>
      </c>
      <c r="E13" s="137">
        <f>+E14+E15+E16+E17+E18</f>
        <v>303207</v>
      </c>
      <c r="F13" s="137">
        <f>+F14+F15+F16+F17+F18</f>
        <v>303207</v>
      </c>
      <c r="G13" s="77">
        <f>+G14+G15+G16+G17+G18</f>
        <v>14911346</v>
      </c>
    </row>
    <row r="14" spans="1:7" s="150" customFormat="1" ht="12" customHeight="1" x14ac:dyDescent="0.2">
      <c r="A14" s="13" t="s">
        <v>66</v>
      </c>
      <c r="B14" s="151" t="s">
        <v>148</v>
      </c>
      <c r="C14" s="139"/>
      <c r="D14" s="139"/>
      <c r="E14" s="139"/>
      <c r="F14" s="181">
        <f t="shared" si="1"/>
        <v>0</v>
      </c>
      <c r="G14" s="180">
        <f t="shared" ref="G14:G19" si="2">C14+F14</f>
        <v>0</v>
      </c>
    </row>
    <row r="15" spans="1:7" s="150" customFormat="1" ht="12" customHeight="1" x14ac:dyDescent="0.2">
      <c r="A15" s="12" t="s">
        <v>67</v>
      </c>
      <c r="B15" s="152" t="s">
        <v>149</v>
      </c>
      <c r="C15" s="138"/>
      <c r="D15" s="138"/>
      <c r="E15" s="139"/>
      <c r="F15" s="181">
        <f t="shared" si="1"/>
        <v>0</v>
      </c>
      <c r="G15" s="180">
        <f t="shared" si="2"/>
        <v>0</v>
      </c>
    </row>
    <row r="16" spans="1:7" s="150" customFormat="1" ht="12" customHeight="1" x14ac:dyDescent="0.2">
      <c r="A16" s="12" t="s">
        <v>68</v>
      </c>
      <c r="B16" s="152" t="s">
        <v>292</v>
      </c>
      <c r="C16" s="138"/>
      <c r="D16" s="138"/>
      <c r="E16" s="139"/>
      <c r="F16" s="181">
        <f t="shared" si="1"/>
        <v>0</v>
      </c>
      <c r="G16" s="180">
        <f t="shared" si="2"/>
        <v>0</v>
      </c>
    </row>
    <row r="17" spans="1:7" s="150" customFormat="1" ht="12" customHeight="1" x14ac:dyDescent="0.2">
      <c r="A17" s="12" t="s">
        <v>69</v>
      </c>
      <c r="B17" s="152" t="s">
        <v>293</v>
      </c>
      <c r="C17" s="138"/>
      <c r="D17" s="138"/>
      <c r="E17" s="139"/>
      <c r="F17" s="181">
        <f t="shared" si="1"/>
        <v>0</v>
      </c>
      <c r="G17" s="180">
        <f t="shared" si="2"/>
        <v>0</v>
      </c>
    </row>
    <row r="18" spans="1:7" s="150" customFormat="1" ht="12" customHeight="1" x14ac:dyDescent="0.2">
      <c r="A18" s="12" t="s">
        <v>70</v>
      </c>
      <c r="B18" s="152" t="s">
        <v>150</v>
      </c>
      <c r="C18" s="138">
        <v>14608139</v>
      </c>
      <c r="D18" s="138"/>
      <c r="E18" s="139">
        <v>303207</v>
      </c>
      <c r="F18" s="181">
        <f t="shared" si="1"/>
        <v>303207</v>
      </c>
      <c r="G18" s="180">
        <f t="shared" si="2"/>
        <v>14911346</v>
      </c>
    </row>
    <row r="19" spans="1:7" s="150" customFormat="1" ht="12" customHeight="1" thickBot="1" x14ac:dyDescent="0.25">
      <c r="A19" s="14" t="s">
        <v>76</v>
      </c>
      <c r="B19" s="80" t="s">
        <v>151</v>
      </c>
      <c r="C19" s="140"/>
      <c r="D19" s="140"/>
      <c r="E19" s="276"/>
      <c r="F19" s="181">
        <f t="shared" si="1"/>
        <v>0</v>
      </c>
      <c r="G19" s="180">
        <f t="shared" si="2"/>
        <v>0</v>
      </c>
    </row>
    <row r="20" spans="1:7" s="150" customFormat="1" ht="12" customHeight="1" thickBot="1" x14ac:dyDescent="0.25">
      <c r="A20" s="18" t="s">
        <v>7</v>
      </c>
      <c r="B20" s="19" t="s">
        <v>152</v>
      </c>
      <c r="C20" s="137">
        <f>+C21+C22+C23+C24+C25</f>
        <v>300655070</v>
      </c>
      <c r="D20" s="137">
        <f>+D21+D22+D23+D24+D25</f>
        <v>0</v>
      </c>
      <c r="E20" s="348">
        <f>+E21+E22+E23+E24+E25</f>
        <v>-134720246</v>
      </c>
      <c r="F20" s="348">
        <f>+F21+F22+F23+F24+F25</f>
        <v>-134720246</v>
      </c>
      <c r="G20" s="77">
        <f>+G21+G22+G23+G24+G25</f>
        <v>165934824</v>
      </c>
    </row>
    <row r="21" spans="1:7" s="150" customFormat="1" ht="12" customHeight="1" x14ac:dyDescent="0.2">
      <c r="A21" s="13" t="s">
        <v>49</v>
      </c>
      <c r="B21" s="151" t="s">
        <v>153</v>
      </c>
      <c r="C21" s="139"/>
      <c r="D21" s="139"/>
      <c r="E21" s="346"/>
      <c r="F21" s="347">
        <f t="shared" si="1"/>
        <v>0</v>
      </c>
      <c r="G21" s="180">
        <f t="shared" ref="G21:G26" si="3">C21+F21</f>
        <v>0</v>
      </c>
    </row>
    <row r="22" spans="1:7" s="150" customFormat="1" ht="12" customHeight="1" x14ac:dyDescent="0.2">
      <c r="A22" s="12" t="s">
        <v>50</v>
      </c>
      <c r="B22" s="152" t="s">
        <v>154</v>
      </c>
      <c r="C22" s="138"/>
      <c r="D22" s="138"/>
      <c r="E22" s="346"/>
      <c r="F22" s="347">
        <f t="shared" si="1"/>
        <v>0</v>
      </c>
      <c r="G22" s="180">
        <f t="shared" si="3"/>
        <v>0</v>
      </c>
    </row>
    <row r="23" spans="1:7" s="150" customFormat="1" ht="12" customHeight="1" x14ac:dyDescent="0.2">
      <c r="A23" s="12" t="s">
        <v>51</v>
      </c>
      <c r="B23" s="152" t="s">
        <v>294</v>
      </c>
      <c r="C23" s="138"/>
      <c r="D23" s="138"/>
      <c r="E23" s="346"/>
      <c r="F23" s="347">
        <f t="shared" si="1"/>
        <v>0</v>
      </c>
      <c r="G23" s="180">
        <f t="shared" si="3"/>
        <v>0</v>
      </c>
    </row>
    <row r="24" spans="1:7" s="150" customFormat="1" ht="12" customHeight="1" x14ac:dyDescent="0.2">
      <c r="A24" s="12" t="s">
        <v>52</v>
      </c>
      <c r="B24" s="152" t="s">
        <v>295</v>
      </c>
      <c r="C24" s="138"/>
      <c r="D24" s="138"/>
      <c r="E24" s="346"/>
      <c r="F24" s="347">
        <f t="shared" si="1"/>
        <v>0</v>
      </c>
      <c r="G24" s="180">
        <f t="shared" si="3"/>
        <v>0</v>
      </c>
    </row>
    <row r="25" spans="1:7" s="150" customFormat="1" ht="12" customHeight="1" x14ac:dyDescent="0.2">
      <c r="A25" s="12" t="s">
        <v>93</v>
      </c>
      <c r="B25" s="152" t="s">
        <v>155</v>
      </c>
      <c r="C25" s="138">
        <v>300655070</v>
      </c>
      <c r="D25" s="138"/>
      <c r="E25" s="346">
        <v>-134720246</v>
      </c>
      <c r="F25" s="347">
        <f t="shared" si="1"/>
        <v>-134720246</v>
      </c>
      <c r="G25" s="180">
        <f t="shared" si="3"/>
        <v>165934824</v>
      </c>
    </row>
    <row r="26" spans="1:7" s="150" customFormat="1" ht="12" customHeight="1" thickBot="1" x14ac:dyDescent="0.25">
      <c r="A26" s="14" t="s">
        <v>94</v>
      </c>
      <c r="B26" s="153" t="s">
        <v>156</v>
      </c>
      <c r="C26" s="140"/>
      <c r="D26" s="140"/>
      <c r="E26" s="276"/>
      <c r="F26" s="304">
        <f t="shared" si="1"/>
        <v>0</v>
      </c>
      <c r="G26" s="180">
        <f t="shared" si="3"/>
        <v>0</v>
      </c>
    </row>
    <row r="27" spans="1:7" s="150" customFormat="1" ht="12" customHeight="1" thickBot="1" x14ac:dyDescent="0.25">
      <c r="A27" s="18" t="s">
        <v>95</v>
      </c>
      <c r="B27" s="19" t="s">
        <v>432</v>
      </c>
      <c r="C27" s="143">
        <f>+C28+C29+C30+C31+C32+C33+C34</f>
        <v>171810000</v>
      </c>
      <c r="D27" s="143">
        <f>+D28+D29+D30+D31+D32+D33+D34</f>
        <v>0</v>
      </c>
      <c r="E27" s="143">
        <f>+E28+E29+E30+E31+E32+E33+E34</f>
        <v>48059139</v>
      </c>
      <c r="F27" s="143">
        <f>+F28+F29+F30+F31+F32+F33+F34</f>
        <v>48059139</v>
      </c>
      <c r="G27" s="179">
        <f>+G28+G29+G30+G31+G32+G33+G34</f>
        <v>219869139</v>
      </c>
    </row>
    <row r="28" spans="1:7" s="150" customFormat="1" ht="12" customHeight="1" x14ac:dyDescent="0.2">
      <c r="A28" s="13" t="s">
        <v>157</v>
      </c>
      <c r="B28" s="151" t="s">
        <v>425</v>
      </c>
      <c r="C28" s="181">
        <v>101300000</v>
      </c>
      <c r="D28" s="181"/>
      <c r="E28" s="181">
        <v>4288114</v>
      </c>
      <c r="F28" s="181">
        <f t="shared" si="1"/>
        <v>4288114</v>
      </c>
      <c r="G28" s="180">
        <f t="shared" ref="G28:G34" si="4">C28+F28</f>
        <v>105588114</v>
      </c>
    </row>
    <row r="29" spans="1:7" s="150" customFormat="1" ht="12" customHeight="1" x14ac:dyDescent="0.2">
      <c r="A29" s="12" t="s">
        <v>158</v>
      </c>
      <c r="B29" s="152" t="s">
        <v>426</v>
      </c>
      <c r="C29" s="138"/>
      <c r="D29" s="138"/>
      <c r="E29" s="139"/>
      <c r="F29" s="181">
        <f t="shared" si="1"/>
        <v>0</v>
      </c>
      <c r="G29" s="180">
        <f t="shared" si="4"/>
        <v>0</v>
      </c>
    </row>
    <row r="30" spans="1:7" s="150" customFormat="1" ht="12" customHeight="1" x14ac:dyDescent="0.2">
      <c r="A30" s="12" t="s">
        <v>159</v>
      </c>
      <c r="B30" s="152" t="s">
        <v>427</v>
      </c>
      <c r="C30" s="138">
        <v>62350000</v>
      </c>
      <c r="D30" s="138"/>
      <c r="E30" s="139">
        <v>39184174</v>
      </c>
      <c r="F30" s="181">
        <f t="shared" si="1"/>
        <v>39184174</v>
      </c>
      <c r="G30" s="180">
        <f t="shared" si="4"/>
        <v>101534174</v>
      </c>
    </row>
    <row r="31" spans="1:7" s="150" customFormat="1" ht="12" customHeight="1" x14ac:dyDescent="0.2">
      <c r="A31" s="12" t="s">
        <v>160</v>
      </c>
      <c r="B31" s="152" t="s">
        <v>428</v>
      </c>
      <c r="C31" s="138"/>
      <c r="D31" s="138"/>
      <c r="E31" s="139"/>
      <c r="F31" s="181">
        <f t="shared" si="1"/>
        <v>0</v>
      </c>
      <c r="G31" s="180">
        <f t="shared" si="4"/>
        <v>0</v>
      </c>
    </row>
    <row r="32" spans="1:7" s="150" customFormat="1" ht="12" customHeight="1" x14ac:dyDescent="0.2">
      <c r="A32" s="12" t="s">
        <v>429</v>
      </c>
      <c r="B32" s="152" t="s">
        <v>161</v>
      </c>
      <c r="C32" s="138">
        <v>8000000</v>
      </c>
      <c r="D32" s="138"/>
      <c r="E32" s="139">
        <v>3432383</v>
      </c>
      <c r="F32" s="181">
        <f t="shared" si="1"/>
        <v>3432383</v>
      </c>
      <c r="G32" s="180">
        <f t="shared" si="4"/>
        <v>11432383</v>
      </c>
    </row>
    <row r="33" spans="1:7" s="150" customFormat="1" ht="12" customHeight="1" x14ac:dyDescent="0.2">
      <c r="A33" s="12" t="s">
        <v>430</v>
      </c>
      <c r="B33" s="152" t="s">
        <v>162</v>
      </c>
      <c r="C33" s="138"/>
      <c r="D33" s="138"/>
      <c r="E33" s="139"/>
      <c r="F33" s="181">
        <f t="shared" si="1"/>
        <v>0</v>
      </c>
      <c r="G33" s="180">
        <f t="shared" si="4"/>
        <v>0</v>
      </c>
    </row>
    <row r="34" spans="1:7" s="150" customFormat="1" ht="12" customHeight="1" thickBot="1" x14ac:dyDescent="0.25">
      <c r="A34" s="14" t="s">
        <v>431</v>
      </c>
      <c r="B34" s="153" t="s">
        <v>163</v>
      </c>
      <c r="C34" s="140">
        <v>160000</v>
      </c>
      <c r="D34" s="140"/>
      <c r="E34" s="276">
        <v>1154468</v>
      </c>
      <c r="F34" s="304">
        <f t="shared" si="1"/>
        <v>1154468</v>
      </c>
      <c r="G34" s="180">
        <f t="shared" si="4"/>
        <v>1314468</v>
      </c>
    </row>
    <row r="35" spans="1:7" s="150" customFormat="1" ht="12" customHeight="1" thickBot="1" x14ac:dyDescent="0.25">
      <c r="A35" s="18" t="s">
        <v>9</v>
      </c>
      <c r="B35" s="19" t="s">
        <v>301</v>
      </c>
      <c r="C35" s="137">
        <f>SUM(C36:C46)</f>
        <v>30883426</v>
      </c>
      <c r="D35" s="137">
        <f>SUM(D36:D46)</f>
        <v>0</v>
      </c>
      <c r="E35" s="137">
        <f>SUM(E36:E46)</f>
        <v>12318428</v>
      </c>
      <c r="F35" s="137">
        <f>SUM(F36:F46)</f>
        <v>12318428</v>
      </c>
      <c r="G35" s="77">
        <f>SUM(G36:G46)</f>
        <v>43201854</v>
      </c>
    </row>
    <row r="36" spans="1:7" s="150" customFormat="1" ht="12" customHeight="1" x14ac:dyDescent="0.2">
      <c r="A36" s="13" t="s">
        <v>53</v>
      </c>
      <c r="B36" s="151" t="s">
        <v>166</v>
      </c>
      <c r="C36" s="139"/>
      <c r="D36" s="139"/>
      <c r="E36" s="139"/>
      <c r="F36" s="181">
        <f t="shared" si="1"/>
        <v>0</v>
      </c>
      <c r="G36" s="180">
        <f t="shared" ref="G36:G46" si="5">C36+F36</f>
        <v>0</v>
      </c>
    </row>
    <row r="37" spans="1:7" s="150" customFormat="1" ht="12" customHeight="1" x14ac:dyDescent="0.2">
      <c r="A37" s="12" t="s">
        <v>54</v>
      </c>
      <c r="B37" s="152" t="s">
        <v>167</v>
      </c>
      <c r="C37" s="138">
        <v>12478020</v>
      </c>
      <c r="D37" s="138"/>
      <c r="E37" s="139">
        <v>-5417919</v>
      </c>
      <c r="F37" s="181">
        <f t="shared" si="1"/>
        <v>-5417919</v>
      </c>
      <c r="G37" s="180">
        <f t="shared" si="5"/>
        <v>7060101</v>
      </c>
    </row>
    <row r="38" spans="1:7" s="150" customFormat="1" ht="12" customHeight="1" x14ac:dyDescent="0.2">
      <c r="A38" s="12" t="s">
        <v>55</v>
      </c>
      <c r="B38" s="152" t="s">
        <v>168</v>
      </c>
      <c r="C38" s="138">
        <v>700000</v>
      </c>
      <c r="D38" s="138"/>
      <c r="E38" s="139">
        <v>990990</v>
      </c>
      <c r="F38" s="181">
        <f t="shared" si="1"/>
        <v>990990</v>
      </c>
      <c r="G38" s="180">
        <f t="shared" si="5"/>
        <v>1690990</v>
      </c>
    </row>
    <row r="39" spans="1:7" s="150" customFormat="1" ht="12" customHeight="1" x14ac:dyDescent="0.2">
      <c r="A39" s="12" t="s">
        <v>97</v>
      </c>
      <c r="B39" s="152" t="s">
        <v>169</v>
      </c>
      <c r="C39" s="138"/>
      <c r="D39" s="138"/>
      <c r="E39" s="139">
        <v>14159586</v>
      </c>
      <c r="F39" s="181">
        <f t="shared" si="1"/>
        <v>14159586</v>
      </c>
      <c r="G39" s="180">
        <f t="shared" si="5"/>
        <v>14159586</v>
      </c>
    </row>
    <row r="40" spans="1:7" s="150" customFormat="1" ht="12" customHeight="1" x14ac:dyDescent="0.2">
      <c r="A40" s="12" t="s">
        <v>98</v>
      </c>
      <c r="B40" s="152" t="s">
        <v>170</v>
      </c>
      <c r="C40" s="138">
        <v>11335305</v>
      </c>
      <c r="D40" s="138"/>
      <c r="E40" s="139">
        <v>-1345229</v>
      </c>
      <c r="F40" s="181">
        <f t="shared" si="1"/>
        <v>-1345229</v>
      </c>
      <c r="G40" s="180">
        <f t="shared" si="5"/>
        <v>9990076</v>
      </c>
    </row>
    <row r="41" spans="1:7" s="150" customFormat="1" ht="12" customHeight="1" x14ac:dyDescent="0.2">
      <c r="A41" s="12" t="s">
        <v>99</v>
      </c>
      <c r="B41" s="152" t="s">
        <v>171</v>
      </c>
      <c r="C41" s="138">
        <v>6370101</v>
      </c>
      <c r="D41" s="138"/>
      <c r="E41" s="139">
        <v>3523031</v>
      </c>
      <c r="F41" s="181">
        <f t="shared" si="1"/>
        <v>3523031</v>
      </c>
      <c r="G41" s="180">
        <f t="shared" si="5"/>
        <v>9893132</v>
      </c>
    </row>
    <row r="42" spans="1:7" s="150" customFormat="1" ht="12" customHeight="1" x14ac:dyDescent="0.2">
      <c r="A42" s="12" t="s">
        <v>100</v>
      </c>
      <c r="B42" s="152" t="s">
        <v>172</v>
      </c>
      <c r="C42" s="138"/>
      <c r="D42" s="138"/>
      <c r="E42" s="139"/>
      <c r="F42" s="181">
        <f t="shared" si="1"/>
        <v>0</v>
      </c>
      <c r="G42" s="180">
        <f t="shared" si="5"/>
        <v>0</v>
      </c>
    </row>
    <row r="43" spans="1:7" s="150" customFormat="1" ht="12" customHeight="1" x14ac:dyDescent="0.2">
      <c r="A43" s="12" t="s">
        <v>101</v>
      </c>
      <c r="B43" s="152" t="s">
        <v>433</v>
      </c>
      <c r="C43" s="138"/>
      <c r="D43" s="138"/>
      <c r="E43" s="139">
        <v>20831</v>
      </c>
      <c r="F43" s="181">
        <f t="shared" si="1"/>
        <v>20831</v>
      </c>
      <c r="G43" s="180">
        <f t="shared" si="5"/>
        <v>20831</v>
      </c>
    </row>
    <row r="44" spans="1:7" s="150" customFormat="1" ht="12" customHeight="1" x14ac:dyDescent="0.2">
      <c r="A44" s="12" t="s">
        <v>164</v>
      </c>
      <c r="B44" s="152" t="s">
        <v>174</v>
      </c>
      <c r="C44" s="141"/>
      <c r="D44" s="141"/>
      <c r="E44" s="182"/>
      <c r="F44" s="305">
        <f t="shared" si="1"/>
        <v>0</v>
      </c>
      <c r="G44" s="180">
        <f t="shared" si="5"/>
        <v>0</v>
      </c>
    </row>
    <row r="45" spans="1:7" s="150" customFormat="1" ht="12" customHeight="1" x14ac:dyDescent="0.2">
      <c r="A45" s="14" t="s">
        <v>165</v>
      </c>
      <c r="B45" s="153" t="s">
        <v>303</v>
      </c>
      <c r="C45" s="142"/>
      <c r="D45" s="142"/>
      <c r="E45" s="277"/>
      <c r="F45" s="306">
        <f t="shared" si="1"/>
        <v>0</v>
      </c>
      <c r="G45" s="180">
        <f t="shared" si="5"/>
        <v>0</v>
      </c>
    </row>
    <row r="46" spans="1:7" s="150" customFormat="1" ht="12" customHeight="1" thickBot="1" x14ac:dyDescent="0.25">
      <c r="A46" s="14" t="s">
        <v>302</v>
      </c>
      <c r="B46" s="80" t="s">
        <v>175</v>
      </c>
      <c r="C46" s="142"/>
      <c r="D46" s="142"/>
      <c r="E46" s="280">
        <v>387138</v>
      </c>
      <c r="F46" s="307">
        <f t="shared" si="1"/>
        <v>387138</v>
      </c>
      <c r="G46" s="180">
        <f t="shared" si="5"/>
        <v>387138</v>
      </c>
    </row>
    <row r="47" spans="1:7" s="150" customFormat="1" ht="12" customHeight="1" thickBot="1" x14ac:dyDescent="0.25">
      <c r="A47" s="18" t="s">
        <v>10</v>
      </c>
      <c r="B47" s="19" t="s">
        <v>176</v>
      </c>
      <c r="C47" s="137">
        <f>SUM(C48:C52)</f>
        <v>0</v>
      </c>
      <c r="D47" s="137">
        <f>SUM(D48:D52)</f>
        <v>0</v>
      </c>
      <c r="E47" s="137">
        <f>SUM(E48:E52)</f>
        <v>4349740</v>
      </c>
      <c r="F47" s="137">
        <f>SUM(F48:F52)</f>
        <v>4349740</v>
      </c>
      <c r="G47" s="77">
        <f>SUM(G48:G52)</f>
        <v>4349740</v>
      </c>
    </row>
    <row r="48" spans="1:7" s="150" customFormat="1" ht="12" customHeight="1" x14ac:dyDescent="0.2">
      <c r="A48" s="13" t="s">
        <v>56</v>
      </c>
      <c r="B48" s="151" t="s">
        <v>180</v>
      </c>
      <c r="C48" s="182"/>
      <c r="D48" s="182"/>
      <c r="E48" s="182"/>
      <c r="F48" s="305">
        <f t="shared" si="1"/>
        <v>0</v>
      </c>
      <c r="G48" s="244">
        <f>C48+F48</f>
        <v>0</v>
      </c>
    </row>
    <row r="49" spans="1:7" s="150" customFormat="1" ht="12" customHeight="1" x14ac:dyDescent="0.2">
      <c r="A49" s="12" t="s">
        <v>57</v>
      </c>
      <c r="B49" s="152" t="s">
        <v>181</v>
      </c>
      <c r="C49" s="141"/>
      <c r="D49" s="141"/>
      <c r="E49" s="182">
        <v>4349740</v>
      </c>
      <c r="F49" s="305">
        <f t="shared" si="1"/>
        <v>4349740</v>
      </c>
      <c r="G49" s="244">
        <f>C49+F49</f>
        <v>4349740</v>
      </c>
    </row>
    <row r="50" spans="1:7" s="150" customFormat="1" ht="12" customHeight="1" x14ac:dyDescent="0.2">
      <c r="A50" s="12" t="s">
        <v>177</v>
      </c>
      <c r="B50" s="152" t="s">
        <v>182</v>
      </c>
      <c r="C50" s="141"/>
      <c r="D50" s="141"/>
      <c r="E50" s="182"/>
      <c r="F50" s="305">
        <f t="shared" si="1"/>
        <v>0</v>
      </c>
      <c r="G50" s="244">
        <f>C50+F50</f>
        <v>0</v>
      </c>
    </row>
    <row r="51" spans="1:7" s="150" customFormat="1" ht="12" customHeight="1" x14ac:dyDescent="0.2">
      <c r="A51" s="12" t="s">
        <v>178</v>
      </c>
      <c r="B51" s="152" t="s">
        <v>183</v>
      </c>
      <c r="C51" s="141"/>
      <c r="D51" s="141"/>
      <c r="E51" s="182"/>
      <c r="F51" s="305">
        <f t="shared" si="1"/>
        <v>0</v>
      </c>
      <c r="G51" s="244">
        <f>C51+F51</f>
        <v>0</v>
      </c>
    </row>
    <row r="52" spans="1:7" s="150" customFormat="1" ht="12" customHeight="1" thickBot="1" x14ac:dyDescent="0.25">
      <c r="A52" s="14" t="s">
        <v>179</v>
      </c>
      <c r="B52" s="80" t="s">
        <v>184</v>
      </c>
      <c r="C52" s="142"/>
      <c r="D52" s="142"/>
      <c r="E52" s="277"/>
      <c r="F52" s="306">
        <f t="shared" si="1"/>
        <v>0</v>
      </c>
      <c r="G52" s="244">
        <f>C52+F52</f>
        <v>0</v>
      </c>
    </row>
    <row r="53" spans="1:7" s="150" customFormat="1" ht="12" customHeight="1" thickBot="1" x14ac:dyDescent="0.25">
      <c r="A53" s="18" t="s">
        <v>102</v>
      </c>
      <c r="B53" s="19" t="s">
        <v>185</v>
      </c>
      <c r="C53" s="137">
        <f>SUM(C54:C56)</f>
        <v>0</v>
      </c>
      <c r="D53" s="137">
        <f>SUM(D54:D56)</f>
        <v>0</v>
      </c>
      <c r="E53" s="137">
        <f>SUM(E54:E56)</f>
        <v>4735711</v>
      </c>
      <c r="F53" s="137">
        <f>SUM(F54:F56)</f>
        <v>4735711</v>
      </c>
      <c r="G53" s="77">
        <f>SUM(G54:G56)</f>
        <v>4735711</v>
      </c>
    </row>
    <row r="54" spans="1:7" s="150" customFormat="1" ht="12" customHeight="1" x14ac:dyDescent="0.2">
      <c r="A54" s="13" t="s">
        <v>58</v>
      </c>
      <c r="B54" s="151" t="s">
        <v>186</v>
      </c>
      <c r="C54" s="139"/>
      <c r="D54" s="139"/>
      <c r="E54" s="139"/>
      <c r="F54" s="181">
        <f t="shared" si="1"/>
        <v>0</v>
      </c>
      <c r="G54" s="180">
        <f>C54+F54</f>
        <v>0</v>
      </c>
    </row>
    <row r="55" spans="1:7" s="150" customFormat="1" ht="12" customHeight="1" x14ac:dyDescent="0.2">
      <c r="A55" s="12" t="s">
        <v>59</v>
      </c>
      <c r="B55" s="152" t="s">
        <v>296</v>
      </c>
      <c r="C55" s="138"/>
      <c r="D55" s="138"/>
      <c r="E55" s="139"/>
      <c r="F55" s="181">
        <f t="shared" si="1"/>
        <v>0</v>
      </c>
      <c r="G55" s="180">
        <f>C55+F55</f>
        <v>0</v>
      </c>
    </row>
    <row r="56" spans="1:7" s="150" customFormat="1" ht="12" customHeight="1" x14ac:dyDescent="0.2">
      <c r="A56" s="12" t="s">
        <v>189</v>
      </c>
      <c r="B56" s="152" t="s">
        <v>187</v>
      </c>
      <c r="C56" s="138"/>
      <c r="D56" s="138"/>
      <c r="E56" s="139">
        <v>4735711</v>
      </c>
      <c r="F56" s="181">
        <f t="shared" si="1"/>
        <v>4735711</v>
      </c>
      <c r="G56" s="180">
        <f>C56+F56</f>
        <v>4735711</v>
      </c>
    </row>
    <row r="57" spans="1:7" s="150" customFormat="1" ht="12" customHeight="1" thickBot="1" x14ac:dyDescent="0.25">
      <c r="A57" s="14" t="s">
        <v>190</v>
      </c>
      <c r="B57" s="80" t="s">
        <v>188</v>
      </c>
      <c r="C57" s="140"/>
      <c r="D57" s="140"/>
      <c r="E57" s="276"/>
      <c r="F57" s="304">
        <f t="shared" si="1"/>
        <v>0</v>
      </c>
      <c r="G57" s="180">
        <f>C57+F57</f>
        <v>0</v>
      </c>
    </row>
    <row r="58" spans="1:7" s="150" customFormat="1" ht="12" customHeight="1" thickBot="1" x14ac:dyDescent="0.25">
      <c r="A58" s="18" t="s">
        <v>12</v>
      </c>
      <c r="B58" s="78" t="s">
        <v>191</v>
      </c>
      <c r="C58" s="137">
        <f>SUM(C59:C61)</f>
        <v>1663367</v>
      </c>
      <c r="D58" s="137">
        <f>SUM(D59:D61)</f>
        <v>0</v>
      </c>
      <c r="E58" s="137">
        <f>SUM(E59:E61)</f>
        <v>-22497</v>
      </c>
      <c r="F58" s="137">
        <f>SUM(F59:F61)</f>
        <v>-22497</v>
      </c>
      <c r="G58" s="77">
        <f>SUM(G59:G61)</f>
        <v>1640870</v>
      </c>
    </row>
    <row r="59" spans="1:7" s="150" customFormat="1" ht="12" customHeight="1" x14ac:dyDescent="0.2">
      <c r="A59" s="13" t="s">
        <v>103</v>
      </c>
      <c r="B59" s="151" t="s">
        <v>193</v>
      </c>
      <c r="C59" s="141"/>
      <c r="D59" s="141"/>
      <c r="E59" s="141"/>
      <c r="F59" s="308">
        <f t="shared" si="1"/>
        <v>0</v>
      </c>
      <c r="G59" s="243">
        <f>C59+F59</f>
        <v>0</v>
      </c>
    </row>
    <row r="60" spans="1:7" s="150" customFormat="1" ht="12" customHeight="1" x14ac:dyDescent="0.2">
      <c r="A60" s="12" t="s">
        <v>104</v>
      </c>
      <c r="B60" s="152" t="s">
        <v>297</v>
      </c>
      <c r="C60" s="141"/>
      <c r="D60" s="141"/>
      <c r="E60" s="141"/>
      <c r="F60" s="308">
        <f t="shared" si="1"/>
        <v>0</v>
      </c>
      <c r="G60" s="243">
        <f>C60+F60</f>
        <v>0</v>
      </c>
    </row>
    <row r="61" spans="1:7" s="150" customFormat="1" ht="12" customHeight="1" x14ac:dyDescent="0.2">
      <c r="A61" s="12" t="s">
        <v>124</v>
      </c>
      <c r="B61" s="152" t="s">
        <v>194</v>
      </c>
      <c r="C61" s="141">
        <v>1663367</v>
      </c>
      <c r="D61" s="141"/>
      <c r="E61" s="141">
        <v>-22497</v>
      </c>
      <c r="F61" s="308">
        <f t="shared" si="1"/>
        <v>-22497</v>
      </c>
      <c r="G61" s="243">
        <f>C61+F61</f>
        <v>1640870</v>
      </c>
    </row>
    <row r="62" spans="1:7" s="150" customFormat="1" ht="12" customHeight="1" thickBot="1" x14ac:dyDescent="0.25">
      <c r="A62" s="14" t="s">
        <v>192</v>
      </c>
      <c r="B62" s="80" t="s">
        <v>195</v>
      </c>
      <c r="C62" s="141"/>
      <c r="D62" s="141"/>
      <c r="E62" s="141"/>
      <c r="F62" s="308">
        <f t="shared" si="1"/>
        <v>0</v>
      </c>
      <c r="G62" s="243">
        <f>C62+F62</f>
        <v>0</v>
      </c>
    </row>
    <row r="63" spans="1:7" s="150" customFormat="1" ht="12" customHeight="1" thickBot="1" x14ac:dyDescent="0.25">
      <c r="A63" s="193" t="s">
        <v>343</v>
      </c>
      <c r="B63" s="19" t="s">
        <v>196</v>
      </c>
      <c r="C63" s="143">
        <f>+C6+C13+C20+C27+C35+C47+C53+C58</f>
        <v>628832676</v>
      </c>
      <c r="D63" s="143">
        <f>+D6+D13+D20+D27+D35+D47+D53+D58</f>
        <v>0</v>
      </c>
      <c r="E63" s="352">
        <f>+E6+E13+E20+E27+E35+E47+E53+E58</f>
        <v>-63110490</v>
      </c>
      <c r="F63" s="352">
        <f>+F6+F13+F20+F27+F35+F47+F53+F58</f>
        <v>-63110490</v>
      </c>
      <c r="G63" s="179">
        <f>+G6+G13+G20+G27+G35+G47+G53+G58</f>
        <v>565722186</v>
      </c>
    </row>
    <row r="64" spans="1:7" s="150" customFormat="1" ht="12" customHeight="1" thickBot="1" x14ac:dyDescent="0.25">
      <c r="A64" s="183" t="s">
        <v>197</v>
      </c>
      <c r="B64" s="78" t="s">
        <v>198</v>
      </c>
      <c r="C64" s="137">
        <f>SUM(C65:C67)</f>
        <v>0</v>
      </c>
      <c r="D64" s="137">
        <f>SUM(D65:D67)</f>
        <v>0</v>
      </c>
      <c r="E64" s="137">
        <f>SUM(E65:E67)</f>
        <v>0</v>
      </c>
      <c r="F64" s="137">
        <f>SUM(F65:F67)</f>
        <v>0</v>
      </c>
      <c r="G64" s="77">
        <f>SUM(G65:G67)</f>
        <v>0</v>
      </c>
    </row>
    <row r="65" spans="1:7" s="150" customFormat="1" ht="12" customHeight="1" x14ac:dyDescent="0.2">
      <c r="A65" s="13" t="s">
        <v>226</v>
      </c>
      <c r="B65" s="151" t="s">
        <v>199</v>
      </c>
      <c r="C65" s="141"/>
      <c r="D65" s="141"/>
      <c r="E65" s="141"/>
      <c r="F65" s="308">
        <f>D65+E65</f>
        <v>0</v>
      </c>
      <c r="G65" s="243">
        <f>C65+F65</f>
        <v>0</v>
      </c>
    </row>
    <row r="66" spans="1:7" s="150" customFormat="1" ht="12" customHeight="1" x14ac:dyDescent="0.2">
      <c r="A66" s="12" t="s">
        <v>235</v>
      </c>
      <c r="B66" s="152" t="s">
        <v>200</v>
      </c>
      <c r="C66" s="141"/>
      <c r="D66" s="141"/>
      <c r="E66" s="141"/>
      <c r="F66" s="308">
        <f>D66+E66</f>
        <v>0</v>
      </c>
      <c r="G66" s="243">
        <f>C66+F66</f>
        <v>0</v>
      </c>
    </row>
    <row r="67" spans="1:7" s="150" customFormat="1" ht="12" customHeight="1" thickBot="1" x14ac:dyDescent="0.25">
      <c r="A67" s="16" t="s">
        <v>236</v>
      </c>
      <c r="B67" s="323" t="s">
        <v>328</v>
      </c>
      <c r="C67" s="280"/>
      <c r="D67" s="280"/>
      <c r="E67" s="280"/>
      <c r="F67" s="307">
        <f>D67+E67</f>
        <v>0</v>
      </c>
      <c r="G67" s="324">
        <f>C67+F67</f>
        <v>0</v>
      </c>
    </row>
    <row r="68" spans="1:7" s="150" customFormat="1" ht="12" customHeight="1" thickBot="1" x14ac:dyDescent="0.25">
      <c r="A68" s="183" t="s">
        <v>202</v>
      </c>
      <c r="B68" s="78" t="s">
        <v>203</v>
      </c>
      <c r="C68" s="137">
        <f>SUM(C69:C72)</f>
        <v>0</v>
      </c>
      <c r="D68" s="137">
        <f>SUM(D69:D72)</f>
        <v>0</v>
      </c>
      <c r="E68" s="137">
        <f>SUM(E69:E72)</f>
        <v>22054243</v>
      </c>
      <c r="F68" s="137">
        <f>SUM(F69:F72)</f>
        <v>22054243</v>
      </c>
      <c r="G68" s="77">
        <f>SUM(G69:G72)</f>
        <v>22054243</v>
      </c>
    </row>
    <row r="69" spans="1:7" s="150" customFormat="1" ht="12" customHeight="1" x14ac:dyDescent="0.2">
      <c r="A69" s="13" t="s">
        <v>81</v>
      </c>
      <c r="B69" s="263" t="s">
        <v>204</v>
      </c>
      <c r="C69" s="141"/>
      <c r="D69" s="141"/>
      <c r="E69" s="141">
        <v>22054243</v>
      </c>
      <c r="F69" s="308">
        <f>D69+E69</f>
        <v>22054243</v>
      </c>
      <c r="G69" s="243">
        <f>C69+F69</f>
        <v>22054243</v>
      </c>
    </row>
    <row r="70" spans="1:7" s="150" customFormat="1" ht="12" customHeight="1" x14ac:dyDescent="0.2">
      <c r="A70" s="12" t="s">
        <v>82</v>
      </c>
      <c r="B70" s="263" t="s">
        <v>447</v>
      </c>
      <c r="C70" s="141"/>
      <c r="D70" s="141"/>
      <c r="E70" s="141"/>
      <c r="F70" s="308">
        <f>D70+E70</f>
        <v>0</v>
      </c>
      <c r="G70" s="243">
        <f>C70+F70</f>
        <v>0</v>
      </c>
    </row>
    <row r="71" spans="1:7" s="150" customFormat="1" ht="12" customHeight="1" x14ac:dyDescent="0.2">
      <c r="A71" s="12" t="s">
        <v>227</v>
      </c>
      <c r="B71" s="263" t="s">
        <v>205</v>
      </c>
      <c r="C71" s="141"/>
      <c r="D71" s="141"/>
      <c r="E71" s="141"/>
      <c r="F71" s="308">
        <f>D71+E71</f>
        <v>0</v>
      </c>
      <c r="G71" s="243">
        <f>C71+F71</f>
        <v>0</v>
      </c>
    </row>
    <row r="72" spans="1:7" s="150" customFormat="1" ht="12" customHeight="1" thickBot="1" x14ac:dyDescent="0.25">
      <c r="A72" s="14" t="s">
        <v>228</v>
      </c>
      <c r="B72" s="264" t="s">
        <v>448</v>
      </c>
      <c r="C72" s="141"/>
      <c r="D72" s="141"/>
      <c r="E72" s="141"/>
      <c r="F72" s="308">
        <f>D72+E72</f>
        <v>0</v>
      </c>
      <c r="G72" s="243">
        <f>C72+F72</f>
        <v>0</v>
      </c>
    </row>
    <row r="73" spans="1:7" s="150" customFormat="1" ht="12" customHeight="1" thickBot="1" x14ac:dyDescent="0.25">
      <c r="A73" s="183" t="s">
        <v>206</v>
      </c>
      <c r="B73" s="78" t="s">
        <v>207</v>
      </c>
      <c r="C73" s="137">
        <f>SUM(C74:C75)</f>
        <v>193841945</v>
      </c>
      <c r="D73" s="137">
        <f>SUM(D74:D75)</f>
        <v>0</v>
      </c>
      <c r="E73" s="137">
        <f>SUM(E74:E75)</f>
        <v>1801014</v>
      </c>
      <c r="F73" s="137">
        <f>SUM(F74:F75)</f>
        <v>1801014</v>
      </c>
      <c r="G73" s="77">
        <f>SUM(G74:G75)</f>
        <v>195642959</v>
      </c>
    </row>
    <row r="74" spans="1:7" s="150" customFormat="1" ht="12" customHeight="1" x14ac:dyDescent="0.2">
      <c r="A74" s="13" t="s">
        <v>229</v>
      </c>
      <c r="B74" s="151" t="s">
        <v>208</v>
      </c>
      <c r="C74" s="141">
        <v>193841945</v>
      </c>
      <c r="D74" s="141"/>
      <c r="E74" s="141">
        <v>1801014</v>
      </c>
      <c r="F74" s="308">
        <f>D74+E74</f>
        <v>1801014</v>
      </c>
      <c r="G74" s="243">
        <f>C74+F74</f>
        <v>195642959</v>
      </c>
    </row>
    <row r="75" spans="1:7" s="150" customFormat="1" ht="12" customHeight="1" thickBot="1" x14ac:dyDescent="0.25">
      <c r="A75" s="14" t="s">
        <v>230</v>
      </c>
      <c r="B75" s="80" t="s">
        <v>209</v>
      </c>
      <c r="C75" s="141"/>
      <c r="D75" s="141"/>
      <c r="E75" s="141"/>
      <c r="F75" s="308">
        <f>D75+E75</f>
        <v>0</v>
      </c>
      <c r="G75" s="243">
        <f>C75+F75</f>
        <v>0</v>
      </c>
    </row>
    <row r="76" spans="1:7" s="150" customFormat="1" ht="12" customHeight="1" thickBot="1" x14ac:dyDescent="0.25">
      <c r="A76" s="183" t="s">
        <v>210</v>
      </c>
      <c r="B76" s="78" t="s">
        <v>211</v>
      </c>
      <c r="C76" s="137">
        <f>SUM(C77:C79)</f>
        <v>0</v>
      </c>
      <c r="D76" s="137">
        <f>SUM(D77:D79)</f>
        <v>0</v>
      </c>
      <c r="E76" s="137">
        <f>SUM(E77:E79)</f>
        <v>0</v>
      </c>
      <c r="F76" s="137">
        <f>SUM(F77:F79)</f>
        <v>0</v>
      </c>
      <c r="G76" s="77">
        <f>SUM(G77:G79)</f>
        <v>0</v>
      </c>
    </row>
    <row r="77" spans="1:7" s="150" customFormat="1" ht="12" customHeight="1" x14ac:dyDescent="0.2">
      <c r="A77" s="13" t="s">
        <v>231</v>
      </c>
      <c r="B77" s="151" t="s">
        <v>212</v>
      </c>
      <c r="C77" s="141"/>
      <c r="D77" s="141"/>
      <c r="E77" s="141"/>
      <c r="F77" s="308">
        <f>D77+E77</f>
        <v>0</v>
      </c>
      <c r="G77" s="243">
        <f>C77+F77</f>
        <v>0</v>
      </c>
    </row>
    <row r="78" spans="1:7" s="150" customFormat="1" ht="12" customHeight="1" x14ac:dyDescent="0.2">
      <c r="A78" s="12" t="s">
        <v>232</v>
      </c>
      <c r="B78" s="152" t="s">
        <v>213</v>
      </c>
      <c r="C78" s="141"/>
      <c r="D78" s="141"/>
      <c r="E78" s="141"/>
      <c r="F78" s="308">
        <f>D78+E78</f>
        <v>0</v>
      </c>
      <c r="G78" s="243">
        <f>C78+F78</f>
        <v>0</v>
      </c>
    </row>
    <row r="79" spans="1:7" s="150" customFormat="1" ht="12" customHeight="1" thickBot="1" x14ac:dyDescent="0.25">
      <c r="A79" s="14" t="s">
        <v>233</v>
      </c>
      <c r="B79" s="80" t="s">
        <v>449</v>
      </c>
      <c r="C79" s="141"/>
      <c r="D79" s="141"/>
      <c r="E79" s="141"/>
      <c r="F79" s="308">
        <f>D79+E79</f>
        <v>0</v>
      </c>
      <c r="G79" s="243">
        <f>C79+F79</f>
        <v>0</v>
      </c>
    </row>
    <row r="80" spans="1:7" s="150" customFormat="1" ht="12" customHeight="1" thickBot="1" x14ac:dyDescent="0.25">
      <c r="A80" s="183" t="s">
        <v>214</v>
      </c>
      <c r="B80" s="78" t="s">
        <v>234</v>
      </c>
      <c r="C80" s="137">
        <f>SUM(C81:C84)</f>
        <v>0</v>
      </c>
      <c r="D80" s="137">
        <f>SUM(D81:D84)</f>
        <v>0</v>
      </c>
      <c r="E80" s="137">
        <f>SUM(E81:E84)</f>
        <v>0</v>
      </c>
      <c r="F80" s="137">
        <f>SUM(F81:F84)</f>
        <v>0</v>
      </c>
      <c r="G80" s="77">
        <f>SUM(G81:G84)</f>
        <v>0</v>
      </c>
    </row>
    <row r="81" spans="1:7" s="150" customFormat="1" ht="12" customHeight="1" x14ac:dyDescent="0.2">
      <c r="A81" s="154" t="s">
        <v>215</v>
      </c>
      <c r="B81" s="151" t="s">
        <v>216</v>
      </c>
      <c r="C81" s="141"/>
      <c r="D81" s="141"/>
      <c r="E81" s="141"/>
      <c r="F81" s="308">
        <f t="shared" ref="F81:F86" si="6">D81+E81</f>
        <v>0</v>
      </c>
      <c r="G81" s="243">
        <f t="shared" ref="G81:G86" si="7">C81+F81</f>
        <v>0</v>
      </c>
    </row>
    <row r="82" spans="1:7" s="150" customFormat="1" ht="12" customHeight="1" x14ac:dyDescent="0.2">
      <c r="A82" s="155" t="s">
        <v>217</v>
      </c>
      <c r="B82" s="152" t="s">
        <v>218</v>
      </c>
      <c r="C82" s="141"/>
      <c r="D82" s="141"/>
      <c r="E82" s="141"/>
      <c r="F82" s="308">
        <f t="shared" si="6"/>
        <v>0</v>
      </c>
      <c r="G82" s="243">
        <f t="shared" si="7"/>
        <v>0</v>
      </c>
    </row>
    <row r="83" spans="1:7" s="150" customFormat="1" ht="12" customHeight="1" x14ac:dyDescent="0.2">
      <c r="A83" s="155" t="s">
        <v>219</v>
      </c>
      <c r="B83" s="152" t="s">
        <v>220</v>
      </c>
      <c r="C83" s="141"/>
      <c r="D83" s="141"/>
      <c r="E83" s="141"/>
      <c r="F83" s="308">
        <f t="shared" si="6"/>
        <v>0</v>
      </c>
      <c r="G83" s="243">
        <f t="shared" si="7"/>
        <v>0</v>
      </c>
    </row>
    <row r="84" spans="1:7" s="150" customFormat="1" ht="12" customHeight="1" thickBot="1" x14ac:dyDescent="0.25">
      <c r="A84" s="156" t="s">
        <v>221</v>
      </c>
      <c r="B84" s="80" t="s">
        <v>222</v>
      </c>
      <c r="C84" s="141"/>
      <c r="D84" s="141"/>
      <c r="E84" s="141"/>
      <c r="F84" s="308">
        <f t="shared" si="6"/>
        <v>0</v>
      </c>
      <c r="G84" s="243">
        <f t="shared" si="7"/>
        <v>0</v>
      </c>
    </row>
    <row r="85" spans="1:7" s="150" customFormat="1" ht="12" customHeight="1" thickBot="1" x14ac:dyDescent="0.25">
      <c r="A85" s="183" t="s">
        <v>223</v>
      </c>
      <c r="B85" s="78" t="s">
        <v>342</v>
      </c>
      <c r="C85" s="185"/>
      <c r="D85" s="185"/>
      <c r="E85" s="185"/>
      <c r="F85" s="137">
        <f t="shared" si="6"/>
        <v>0</v>
      </c>
      <c r="G85" s="77">
        <f t="shared" si="7"/>
        <v>0</v>
      </c>
    </row>
    <row r="86" spans="1:7" s="150" customFormat="1" ht="13.5" customHeight="1" thickBot="1" x14ac:dyDescent="0.25">
      <c r="A86" s="183" t="s">
        <v>225</v>
      </c>
      <c r="B86" s="78" t="s">
        <v>224</v>
      </c>
      <c r="C86" s="185"/>
      <c r="D86" s="185"/>
      <c r="E86" s="185"/>
      <c r="F86" s="137">
        <f t="shared" si="6"/>
        <v>0</v>
      </c>
      <c r="G86" s="77">
        <f t="shared" si="7"/>
        <v>0</v>
      </c>
    </row>
    <row r="87" spans="1:7" s="150" customFormat="1" ht="15.75" customHeight="1" thickBot="1" x14ac:dyDescent="0.25">
      <c r="A87" s="183" t="s">
        <v>237</v>
      </c>
      <c r="B87" s="157" t="s">
        <v>345</v>
      </c>
      <c r="C87" s="143">
        <f>+C64+C68+C73+C76+C80+C86+C85</f>
        <v>193841945</v>
      </c>
      <c r="D87" s="143">
        <f>+D64+D68+D73+D76+D80+D86+D85</f>
        <v>0</v>
      </c>
      <c r="E87" s="143">
        <f>+E64+E68+E73+E76+E80+E86+E85</f>
        <v>23855257</v>
      </c>
      <c r="F87" s="143">
        <f>+F64+F68+F73+F76+F80+F86+F85</f>
        <v>23855257</v>
      </c>
      <c r="G87" s="179">
        <f>+G64+G68+G73+G76+G80+G86+G85</f>
        <v>217697202</v>
      </c>
    </row>
    <row r="88" spans="1:7" s="150" customFormat="1" ht="25.5" customHeight="1" thickBot="1" x14ac:dyDescent="0.25">
      <c r="A88" s="184" t="s">
        <v>344</v>
      </c>
      <c r="B88" s="158" t="s">
        <v>346</v>
      </c>
      <c r="C88" s="143">
        <f>+C63+C87</f>
        <v>822674621</v>
      </c>
      <c r="D88" s="143">
        <f>+D63+D87</f>
        <v>0</v>
      </c>
      <c r="E88" s="352">
        <f>+E63+E87</f>
        <v>-39255233</v>
      </c>
      <c r="F88" s="352">
        <f>+F63+F87</f>
        <v>-39255233</v>
      </c>
      <c r="G88" s="179">
        <f>+G63+G87</f>
        <v>783419388</v>
      </c>
    </row>
    <row r="89" spans="1:7" s="150" customFormat="1" ht="30.75" customHeight="1" x14ac:dyDescent="0.2">
      <c r="A89" s="3"/>
      <c r="B89" s="4"/>
      <c r="C89" s="82"/>
    </row>
    <row r="90" spans="1:7" ht="16.5" customHeight="1" x14ac:dyDescent="0.25">
      <c r="A90" s="361" t="s">
        <v>33</v>
      </c>
      <c r="B90" s="361"/>
      <c r="C90" s="361"/>
      <c r="D90" s="361"/>
      <c r="E90" s="361"/>
      <c r="F90" s="361"/>
      <c r="G90" s="361"/>
    </row>
    <row r="91" spans="1:7" s="159" customFormat="1" ht="16.5" customHeight="1" thickBot="1" x14ac:dyDescent="0.3">
      <c r="A91" s="363" t="s">
        <v>84</v>
      </c>
      <c r="B91" s="363"/>
      <c r="C91" s="52"/>
      <c r="G91" s="52" t="str">
        <f>G2</f>
        <v>Forintban!</v>
      </c>
    </row>
    <row r="92" spans="1:7" x14ac:dyDescent="0.25">
      <c r="A92" s="364" t="s">
        <v>48</v>
      </c>
      <c r="B92" s="366" t="s">
        <v>380</v>
      </c>
      <c r="C92" s="368" t="str">
        <f>+CONCATENATE(LEFT(ÖSSZEFÜGGÉSEK!A6,4),". évi")</f>
        <v>2018. évi</v>
      </c>
      <c r="D92" s="369"/>
      <c r="E92" s="370"/>
      <c r="F92" s="370"/>
      <c r="G92" s="371"/>
    </row>
    <row r="93" spans="1:7" ht="48.75" thickBot="1" x14ac:dyDescent="0.3">
      <c r="A93" s="365"/>
      <c r="B93" s="367"/>
      <c r="C93" s="316" t="s">
        <v>379</v>
      </c>
      <c r="D93" s="317" t="s">
        <v>455</v>
      </c>
      <c r="E93" s="317" t="s">
        <v>469</v>
      </c>
      <c r="F93" s="318" t="s">
        <v>451</v>
      </c>
      <c r="G93" s="319" t="s">
        <v>477</v>
      </c>
    </row>
    <row r="94" spans="1:7" s="149" customFormat="1" ht="12" customHeight="1" thickBot="1" x14ac:dyDescent="0.25">
      <c r="A94" s="25" t="s">
        <v>354</v>
      </c>
      <c r="B94" s="26" t="s">
        <v>355</v>
      </c>
      <c r="C94" s="320" t="s">
        <v>356</v>
      </c>
      <c r="D94" s="320" t="s">
        <v>358</v>
      </c>
      <c r="E94" s="321" t="s">
        <v>357</v>
      </c>
      <c r="F94" s="321" t="s">
        <v>457</v>
      </c>
      <c r="G94" s="322" t="s">
        <v>458</v>
      </c>
    </row>
    <row r="95" spans="1:7" ht="12" customHeight="1" thickBot="1" x14ac:dyDescent="0.3">
      <c r="A95" s="20" t="s">
        <v>5</v>
      </c>
      <c r="B95" s="24" t="s">
        <v>304</v>
      </c>
      <c r="C95" s="136">
        <f>C96+C97+C98+C99+C100+C113</f>
        <v>334904186</v>
      </c>
      <c r="D95" s="136">
        <f>D96+D97+D98+D99+D100+D113</f>
        <v>0</v>
      </c>
      <c r="E95" s="136">
        <f>E96+E97+E98+E99+E100+E113</f>
        <v>31086522</v>
      </c>
      <c r="F95" s="136">
        <f>F96+F97+F98+F99+F100+F113</f>
        <v>31086522</v>
      </c>
      <c r="G95" s="196">
        <f>G96+G97+G98+G99+G100+G113</f>
        <v>365990708</v>
      </c>
    </row>
    <row r="96" spans="1:7" ht="12" customHeight="1" x14ac:dyDescent="0.25">
      <c r="A96" s="15" t="s">
        <v>60</v>
      </c>
      <c r="B96" s="8" t="s">
        <v>34</v>
      </c>
      <c r="C96" s="301">
        <v>129827432</v>
      </c>
      <c r="D96" s="200"/>
      <c r="E96" s="200">
        <v>13849713</v>
      </c>
      <c r="F96" s="309">
        <f t="shared" ref="F96:F115" si="8">D96+E96</f>
        <v>13849713</v>
      </c>
      <c r="G96" s="245">
        <f t="shared" ref="G96:G115" si="9">C96+F96</f>
        <v>143677145</v>
      </c>
    </row>
    <row r="97" spans="1:7" ht="12" customHeight="1" x14ac:dyDescent="0.25">
      <c r="A97" s="12" t="s">
        <v>61</v>
      </c>
      <c r="B97" s="6" t="s">
        <v>105</v>
      </c>
      <c r="C97" s="138">
        <v>26955245</v>
      </c>
      <c r="D97" s="138"/>
      <c r="E97" s="138">
        <v>754592</v>
      </c>
      <c r="F97" s="310">
        <f t="shared" si="8"/>
        <v>754592</v>
      </c>
      <c r="G97" s="241">
        <f t="shared" si="9"/>
        <v>27709837</v>
      </c>
    </row>
    <row r="98" spans="1:7" ht="12" customHeight="1" x14ac:dyDescent="0.25">
      <c r="A98" s="12" t="s">
        <v>62</v>
      </c>
      <c r="B98" s="6" t="s">
        <v>79</v>
      </c>
      <c r="C98" s="140">
        <v>128430894</v>
      </c>
      <c r="D98" s="140"/>
      <c r="E98" s="140">
        <v>18324151</v>
      </c>
      <c r="F98" s="311">
        <f t="shared" si="8"/>
        <v>18324151</v>
      </c>
      <c r="G98" s="242">
        <f t="shared" si="9"/>
        <v>146755045</v>
      </c>
    </row>
    <row r="99" spans="1:7" ht="12" customHeight="1" x14ac:dyDescent="0.25">
      <c r="A99" s="12" t="s">
        <v>63</v>
      </c>
      <c r="B99" s="9" t="s">
        <v>106</v>
      </c>
      <c r="C99" s="140">
        <v>10180000</v>
      </c>
      <c r="D99" s="140"/>
      <c r="E99" s="140">
        <v>-2494390</v>
      </c>
      <c r="F99" s="311">
        <f t="shared" si="8"/>
        <v>-2494390</v>
      </c>
      <c r="G99" s="242">
        <f t="shared" si="9"/>
        <v>7685610</v>
      </c>
    </row>
    <row r="100" spans="1:7" ht="12" customHeight="1" x14ac:dyDescent="0.25">
      <c r="A100" s="12" t="s">
        <v>71</v>
      </c>
      <c r="B100" s="17" t="s">
        <v>107</v>
      </c>
      <c r="C100" s="140">
        <v>37010615</v>
      </c>
      <c r="D100" s="140"/>
      <c r="E100" s="140">
        <v>3152456</v>
      </c>
      <c r="F100" s="311">
        <f t="shared" si="8"/>
        <v>3152456</v>
      </c>
      <c r="G100" s="242">
        <f t="shared" si="9"/>
        <v>40163071</v>
      </c>
    </row>
    <row r="101" spans="1:7" ht="12" customHeight="1" x14ac:dyDescent="0.25">
      <c r="A101" s="12" t="s">
        <v>64</v>
      </c>
      <c r="B101" s="6" t="s">
        <v>309</v>
      </c>
      <c r="C101" s="140"/>
      <c r="D101" s="140"/>
      <c r="E101" s="140">
        <v>26896</v>
      </c>
      <c r="F101" s="311">
        <f t="shared" si="8"/>
        <v>26896</v>
      </c>
      <c r="G101" s="242">
        <f t="shared" si="9"/>
        <v>26896</v>
      </c>
    </row>
    <row r="102" spans="1:7" ht="12" customHeight="1" x14ac:dyDescent="0.25">
      <c r="A102" s="12" t="s">
        <v>65</v>
      </c>
      <c r="B102" s="55" t="s">
        <v>308</v>
      </c>
      <c r="C102" s="140"/>
      <c r="D102" s="140"/>
      <c r="E102" s="140"/>
      <c r="F102" s="311">
        <f t="shared" si="8"/>
        <v>0</v>
      </c>
      <c r="G102" s="242">
        <f t="shared" si="9"/>
        <v>0</v>
      </c>
    </row>
    <row r="103" spans="1:7" ht="12" customHeight="1" x14ac:dyDescent="0.25">
      <c r="A103" s="12" t="s">
        <v>72</v>
      </c>
      <c r="B103" s="55" t="s">
        <v>307</v>
      </c>
      <c r="C103" s="140"/>
      <c r="D103" s="140"/>
      <c r="E103" s="140"/>
      <c r="F103" s="311">
        <f t="shared" si="8"/>
        <v>0</v>
      </c>
      <c r="G103" s="242">
        <f t="shared" si="9"/>
        <v>0</v>
      </c>
    </row>
    <row r="104" spans="1:7" ht="12" customHeight="1" x14ac:dyDescent="0.25">
      <c r="A104" s="12" t="s">
        <v>73</v>
      </c>
      <c r="B104" s="53" t="s">
        <v>240</v>
      </c>
      <c r="C104" s="140"/>
      <c r="D104" s="140"/>
      <c r="E104" s="140"/>
      <c r="F104" s="311">
        <f t="shared" si="8"/>
        <v>0</v>
      </c>
      <c r="G104" s="242">
        <f t="shared" si="9"/>
        <v>0</v>
      </c>
    </row>
    <row r="105" spans="1:7" ht="12" customHeight="1" x14ac:dyDescent="0.25">
      <c r="A105" s="12" t="s">
        <v>74</v>
      </c>
      <c r="B105" s="54" t="s">
        <v>241</v>
      </c>
      <c r="C105" s="140"/>
      <c r="D105" s="140"/>
      <c r="E105" s="140"/>
      <c r="F105" s="311">
        <f t="shared" si="8"/>
        <v>0</v>
      </c>
      <c r="G105" s="242">
        <f t="shared" si="9"/>
        <v>0</v>
      </c>
    </row>
    <row r="106" spans="1:7" ht="12" customHeight="1" x14ac:dyDescent="0.25">
      <c r="A106" s="12" t="s">
        <v>75</v>
      </c>
      <c r="B106" s="54" t="s">
        <v>242</v>
      </c>
      <c r="C106" s="140"/>
      <c r="D106" s="140"/>
      <c r="E106" s="140"/>
      <c r="F106" s="311">
        <f t="shared" si="8"/>
        <v>0</v>
      </c>
      <c r="G106" s="242">
        <f t="shared" si="9"/>
        <v>0</v>
      </c>
    </row>
    <row r="107" spans="1:7" ht="12" customHeight="1" x14ac:dyDescent="0.25">
      <c r="A107" s="12" t="s">
        <v>77</v>
      </c>
      <c r="B107" s="53" t="s">
        <v>243</v>
      </c>
      <c r="C107" s="140">
        <v>3430615</v>
      </c>
      <c r="D107" s="140"/>
      <c r="E107" s="140">
        <v>-34440</v>
      </c>
      <c r="F107" s="311">
        <f t="shared" si="8"/>
        <v>-34440</v>
      </c>
      <c r="G107" s="242">
        <f t="shared" si="9"/>
        <v>3396175</v>
      </c>
    </row>
    <row r="108" spans="1:7" ht="12" customHeight="1" x14ac:dyDescent="0.25">
      <c r="A108" s="12" t="s">
        <v>108</v>
      </c>
      <c r="B108" s="53" t="s">
        <v>244</v>
      </c>
      <c r="C108" s="140"/>
      <c r="D108" s="140"/>
      <c r="E108" s="140"/>
      <c r="F108" s="311">
        <f t="shared" si="8"/>
        <v>0</v>
      </c>
      <c r="G108" s="242">
        <f t="shared" si="9"/>
        <v>0</v>
      </c>
    </row>
    <row r="109" spans="1:7" ht="12" customHeight="1" x14ac:dyDescent="0.25">
      <c r="A109" s="12" t="s">
        <v>238</v>
      </c>
      <c r="B109" s="54" t="s">
        <v>245</v>
      </c>
      <c r="C109" s="140"/>
      <c r="D109" s="140"/>
      <c r="E109" s="140"/>
      <c r="F109" s="311">
        <f t="shared" si="8"/>
        <v>0</v>
      </c>
      <c r="G109" s="242">
        <f t="shared" si="9"/>
        <v>0</v>
      </c>
    </row>
    <row r="110" spans="1:7" ht="12" customHeight="1" x14ac:dyDescent="0.25">
      <c r="A110" s="11" t="s">
        <v>239</v>
      </c>
      <c r="B110" s="55" t="s">
        <v>246</v>
      </c>
      <c r="C110" s="140"/>
      <c r="D110" s="140"/>
      <c r="E110" s="140"/>
      <c r="F110" s="311">
        <f t="shared" si="8"/>
        <v>0</v>
      </c>
      <c r="G110" s="242">
        <f t="shared" si="9"/>
        <v>0</v>
      </c>
    </row>
    <row r="111" spans="1:7" ht="12" customHeight="1" x14ac:dyDescent="0.25">
      <c r="A111" s="12" t="s">
        <v>305</v>
      </c>
      <c r="B111" s="55" t="s">
        <v>247</v>
      </c>
      <c r="C111" s="140"/>
      <c r="D111" s="140"/>
      <c r="E111" s="140"/>
      <c r="F111" s="311">
        <f t="shared" si="8"/>
        <v>0</v>
      </c>
      <c r="G111" s="242">
        <f t="shared" si="9"/>
        <v>0</v>
      </c>
    </row>
    <row r="112" spans="1:7" ht="12" customHeight="1" x14ac:dyDescent="0.25">
      <c r="A112" s="14" t="s">
        <v>306</v>
      </c>
      <c r="B112" s="55" t="s">
        <v>248</v>
      </c>
      <c r="C112" s="140">
        <v>33580000</v>
      </c>
      <c r="D112" s="140"/>
      <c r="E112" s="140">
        <v>3160132</v>
      </c>
      <c r="F112" s="311">
        <f t="shared" si="8"/>
        <v>3160132</v>
      </c>
      <c r="G112" s="242">
        <f t="shared" si="9"/>
        <v>36740132</v>
      </c>
    </row>
    <row r="113" spans="1:7" ht="12" customHeight="1" x14ac:dyDescent="0.25">
      <c r="A113" s="12" t="s">
        <v>310</v>
      </c>
      <c r="B113" s="9" t="s">
        <v>35</v>
      </c>
      <c r="C113" s="138">
        <v>2500000</v>
      </c>
      <c r="D113" s="138"/>
      <c r="E113" s="138">
        <v>-2500000</v>
      </c>
      <c r="F113" s="310">
        <f t="shared" si="8"/>
        <v>-2500000</v>
      </c>
      <c r="G113" s="241">
        <f t="shared" si="9"/>
        <v>0</v>
      </c>
    </row>
    <row r="114" spans="1:7" ht="12" customHeight="1" x14ac:dyDescent="0.25">
      <c r="A114" s="12" t="s">
        <v>311</v>
      </c>
      <c r="B114" s="6" t="s">
        <v>313</v>
      </c>
      <c r="C114" s="138"/>
      <c r="D114" s="138"/>
      <c r="E114" s="138"/>
      <c r="F114" s="310">
        <f t="shared" si="8"/>
        <v>0</v>
      </c>
      <c r="G114" s="241">
        <f t="shared" si="9"/>
        <v>0</v>
      </c>
    </row>
    <row r="115" spans="1:7" ht="12" customHeight="1" thickBot="1" x14ac:dyDescent="0.3">
      <c r="A115" s="16" t="s">
        <v>312</v>
      </c>
      <c r="B115" s="192" t="s">
        <v>314</v>
      </c>
      <c r="C115" s="201"/>
      <c r="D115" s="201"/>
      <c r="E115" s="201"/>
      <c r="F115" s="312">
        <f t="shared" si="8"/>
        <v>0</v>
      </c>
      <c r="G115" s="246">
        <f t="shared" si="9"/>
        <v>0</v>
      </c>
    </row>
    <row r="116" spans="1:7" ht="12" customHeight="1" thickBot="1" x14ac:dyDescent="0.3">
      <c r="A116" s="190" t="s">
        <v>6</v>
      </c>
      <c r="B116" s="191" t="s">
        <v>249</v>
      </c>
      <c r="C116" s="202">
        <f>+C117+C119+C121</f>
        <v>487770435</v>
      </c>
      <c r="D116" s="137">
        <f>+D117+D119+D121</f>
        <v>0</v>
      </c>
      <c r="E116" s="356">
        <f>+E117+E119+E121</f>
        <v>-124022745</v>
      </c>
      <c r="F116" s="356">
        <f>+F117+F119+F121</f>
        <v>-124022745</v>
      </c>
      <c r="G116" s="197">
        <f>+G117+G119+G121</f>
        <v>363747690</v>
      </c>
    </row>
    <row r="117" spans="1:7" ht="12" customHeight="1" x14ac:dyDescent="0.25">
      <c r="A117" s="13" t="s">
        <v>66</v>
      </c>
      <c r="B117" s="6" t="s">
        <v>123</v>
      </c>
      <c r="C117" s="139">
        <v>481000435</v>
      </c>
      <c r="D117" s="209"/>
      <c r="E117" s="346">
        <v>-128000300</v>
      </c>
      <c r="F117" s="347">
        <f t="shared" ref="F117:F128" si="10">D117+E117</f>
        <v>-128000300</v>
      </c>
      <c r="G117" s="180">
        <f t="shared" ref="G117:G129" si="11">C117+F117</f>
        <v>353000135</v>
      </c>
    </row>
    <row r="118" spans="1:7" ht="12" customHeight="1" x14ac:dyDescent="0.25">
      <c r="A118" s="13" t="s">
        <v>67</v>
      </c>
      <c r="B118" s="10" t="s">
        <v>253</v>
      </c>
      <c r="C118" s="139">
        <v>457193747</v>
      </c>
      <c r="D118" s="209"/>
      <c r="E118" s="346">
        <v>-138205057</v>
      </c>
      <c r="F118" s="347">
        <f t="shared" si="10"/>
        <v>-138205057</v>
      </c>
      <c r="G118" s="180">
        <f t="shared" si="11"/>
        <v>318988690</v>
      </c>
    </row>
    <row r="119" spans="1:7" ht="12" customHeight="1" x14ac:dyDescent="0.25">
      <c r="A119" s="13" t="s">
        <v>68</v>
      </c>
      <c r="B119" s="10" t="s">
        <v>109</v>
      </c>
      <c r="C119" s="138">
        <v>1270000</v>
      </c>
      <c r="D119" s="210"/>
      <c r="E119" s="138">
        <v>2177555</v>
      </c>
      <c r="F119" s="310">
        <f t="shared" si="10"/>
        <v>2177555</v>
      </c>
      <c r="G119" s="241">
        <f t="shared" si="11"/>
        <v>3447555</v>
      </c>
    </row>
    <row r="120" spans="1:7" ht="12" customHeight="1" x14ac:dyDescent="0.25">
      <c r="A120" s="13" t="s">
        <v>69</v>
      </c>
      <c r="B120" s="10" t="s">
        <v>254</v>
      </c>
      <c r="C120" s="138"/>
      <c r="D120" s="210"/>
      <c r="E120" s="138"/>
      <c r="F120" s="310">
        <f t="shared" si="10"/>
        <v>0</v>
      </c>
      <c r="G120" s="241">
        <f t="shared" si="11"/>
        <v>0</v>
      </c>
    </row>
    <row r="121" spans="1:7" ht="12" customHeight="1" x14ac:dyDescent="0.25">
      <c r="A121" s="13" t="s">
        <v>70</v>
      </c>
      <c r="B121" s="80" t="s">
        <v>125</v>
      </c>
      <c r="C121" s="138">
        <v>5500000</v>
      </c>
      <c r="D121" s="210"/>
      <c r="E121" s="138">
        <v>1800000</v>
      </c>
      <c r="F121" s="310">
        <f t="shared" si="10"/>
        <v>1800000</v>
      </c>
      <c r="G121" s="241">
        <f t="shared" si="11"/>
        <v>7300000</v>
      </c>
    </row>
    <row r="122" spans="1:7" ht="12" customHeight="1" x14ac:dyDescent="0.25">
      <c r="A122" s="13" t="s">
        <v>76</v>
      </c>
      <c r="B122" s="79" t="s">
        <v>298</v>
      </c>
      <c r="C122" s="138"/>
      <c r="D122" s="210"/>
      <c r="E122" s="138"/>
      <c r="F122" s="310">
        <f t="shared" si="10"/>
        <v>0</v>
      </c>
      <c r="G122" s="241">
        <f t="shared" si="11"/>
        <v>0</v>
      </c>
    </row>
    <row r="123" spans="1:7" ht="12" customHeight="1" x14ac:dyDescent="0.25">
      <c r="A123" s="13" t="s">
        <v>78</v>
      </c>
      <c r="B123" s="147" t="s">
        <v>259</v>
      </c>
      <c r="C123" s="138"/>
      <c r="D123" s="210"/>
      <c r="E123" s="138"/>
      <c r="F123" s="310">
        <f t="shared" si="10"/>
        <v>0</v>
      </c>
      <c r="G123" s="241">
        <f t="shared" si="11"/>
        <v>0</v>
      </c>
    </row>
    <row r="124" spans="1:7" ht="22.5" x14ac:dyDescent="0.25">
      <c r="A124" s="13" t="s">
        <v>110</v>
      </c>
      <c r="B124" s="54" t="s">
        <v>242</v>
      </c>
      <c r="C124" s="138"/>
      <c r="D124" s="210"/>
      <c r="E124" s="138"/>
      <c r="F124" s="310">
        <f t="shared" si="10"/>
        <v>0</v>
      </c>
      <c r="G124" s="241">
        <f t="shared" si="11"/>
        <v>0</v>
      </c>
    </row>
    <row r="125" spans="1:7" ht="12" customHeight="1" x14ac:dyDescent="0.25">
      <c r="A125" s="13" t="s">
        <v>111</v>
      </c>
      <c r="B125" s="54" t="s">
        <v>258</v>
      </c>
      <c r="C125" s="138"/>
      <c r="D125" s="210"/>
      <c r="E125" s="138"/>
      <c r="F125" s="310">
        <f t="shared" si="10"/>
        <v>0</v>
      </c>
      <c r="G125" s="241">
        <f t="shared" si="11"/>
        <v>0</v>
      </c>
    </row>
    <row r="126" spans="1:7" ht="12" customHeight="1" x14ac:dyDescent="0.25">
      <c r="A126" s="13" t="s">
        <v>112</v>
      </c>
      <c r="B126" s="54" t="s">
        <v>257</v>
      </c>
      <c r="C126" s="138"/>
      <c r="D126" s="210"/>
      <c r="E126" s="138"/>
      <c r="F126" s="310">
        <f t="shared" si="10"/>
        <v>0</v>
      </c>
      <c r="G126" s="241">
        <f t="shared" si="11"/>
        <v>0</v>
      </c>
    </row>
    <row r="127" spans="1:7" ht="12" customHeight="1" x14ac:dyDescent="0.25">
      <c r="A127" s="13" t="s">
        <v>250</v>
      </c>
      <c r="B127" s="54" t="s">
        <v>245</v>
      </c>
      <c r="C127" s="138">
        <v>2000000</v>
      </c>
      <c r="D127" s="210"/>
      <c r="E127" s="138">
        <v>1800000</v>
      </c>
      <c r="F127" s="310">
        <f t="shared" si="10"/>
        <v>1800000</v>
      </c>
      <c r="G127" s="241">
        <f t="shared" si="11"/>
        <v>3800000</v>
      </c>
    </row>
    <row r="128" spans="1:7" ht="12" customHeight="1" x14ac:dyDescent="0.25">
      <c r="A128" s="13" t="s">
        <v>251</v>
      </c>
      <c r="B128" s="54" t="s">
        <v>256</v>
      </c>
      <c r="C128" s="138"/>
      <c r="D128" s="210"/>
      <c r="E128" s="138"/>
      <c r="F128" s="310">
        <f t="shared" si="10"/>
        <v>0</v>
      </c>
      <c r="G128" s="241">
        <f t="shared" si="11"/>
        <v>0</v>
      </c>
    </row>
    <row r="129" spans="1:7" ht="23.25" thickBot="1" x14ac:dyDescent="0.3">
      <c r="A129" s="11" t="s">
        <v>252</v>
      </c>
      <c r="B129" s="54" t="s">
        <v>255</v>
      </c>
      <c r="C129" s="140">
        <v>3500000</v>
      </c>
      <c r="D129" s="211"/>
      <c r="E129" s="140"/>
      <c r="F129" s="311"/>
      <c r="G129" s="242">
        <f t="shared" si="11"/>
        <v>3500000</v>
      </c>
    </row>
    <row r="130" spans="1:7" ht="12" customHeight="1" thickBot="1" x14ac:dyDescent="0.3">
      <c r="A130" s="18" t="s">
        <v>7</v>
      </c>
      <c r="B130" s="50" t="s">
        <v>315</v>
      </c>
      <c r="C130" s="137">
        <f>+C95+C116</f>
        <v>822674621</v>
      </c>
      <c r="D130" s="208">
        <f>+D95+D116</f>
        <v>0</v>
      </c>
      <c r="E130" s="348">
        <f>+E95+E116</f>
        <v>-92936223</v>
      </c>
      <c r="F130" s="348">
        <f>+F95+F116</f>
        <v>-92936223</v>
      </c>
      <c r="G130" s="77">
        <f>+G95+G116</f>
        <v>729738398</v>
      </c>
    </row>
    <row r="131" spans="1:7" ht="12" customHeight="1" thickBot="1" x14ac:dyDescent="0.3">
      <c r="A131" s="18" t="s">
        <v>8</v>
      </c>
      <c r="B131" s="50" t="s">
        <v>381</v>
      </c>
      <c r="C131" s="137">
        <f>+C132+C133+C134</f>
        <v>0</v>
      </c>
      <c r="D131" s="208">
        <f>+D132+D133+D134</f>
        <v>0</v>
      </c>
      <c r="E131" s="137">
        <f>+E132+E133+E134</f>
        <v>0</v>
      </c>
      <c r="F131" s="137">
        <f>+F132+F133+F134</f>
        <v>0</v>
      </c>
      <c r="G131" s="77">
        <f>+G132+G133+G134</f>
        <v>0</v>
      </c>
    </row>
    <row r="132" spans="1:7" ht="12" customHeight="1" x14ac:dyDescent="0.25">
      <c r="A132" s="13" t="s">
        <v>157</v>
      </c>
      <c r="B132" s="10" t="s">
        <v>323</v>
      </c>
      <c r="C132" s="138"/>
      <c r="D132" s="210"/>
      <c r="E132" s="138"/>
      <c r="F132" s="310">
        <f>D132+E132</f>
        <v>0</v>
      </c>
      <c r="G132" s="241">
        <f>C132+F132</f>
        <v>0</v>
      </c>
    </row>
    <row r="133" spans="1:7" ht="12" customHeight="1" x14ac:dyDescent="0.25">
      <c r="A133" s="13" t="s">
        <v>158</v>
      </c>
      <c r="B133" s="10" t="s">
        <v>324</v>
      </c>
      <c r="C133" s="138"/>
      <c r="D133" s="210"/>
      <c r="E133" s="138"/>
      <c r="F133" s="310">
        <f>D133+E133</f>
        <v>0</v>
      </c>
      <c r="G133" s="241">
        <f>C133+F133</f>
        <v>0</v>
      </c>
    </row>
    <row r="134" spans="1:7" ht="12" customHeight="1" thickBot="1" x14ac:dyDescent="0.3">
      <c r="A134" s="11" t="s">
        <v>159</v>
      </c>
      <c r="B134" s="10" t="s">
        <v>325</v>
      </c>
      <c r="C134" s="138"/>
      <c r="D134" s="210"/>
      <c r="E134" s="138"/>
      <c r="F134" s="310">
        <f>D134+E134</f>
        <v>0</v>
      </c>
      <c r="G134" s="241">
        <f>C134+F134</f>
        <v>0</v>
      </c>
    </row>
    <row r="135" spans="1:7" ht="12" customHeight="1" thickBot="1" x14ac:dyDescent="0.3">
      <c r="A135" s="18" t="s">
        <v>9</v>
      </c>
      <c r="B135" s="50" t="s">
        <v>317</v>
      </c>
      <c r="C135" s="137">
        <f>SUM(C136:C141)</f>
        <v>0</v>
      </c>
      <c r="D135" s="208">
        <f>SUM(D136:D141)</f>
        <v>0</v>
      </c>
      <c r="E135" s="137">
        <f>SUM(E136:E141)</f>
        <v>50000000</v>
      </c>
      <c r="F135" s="137">
        <f>SUM(F136:F141)</f>
        <v>50000000</v>
      </c>
      <c r="G135" s="77">
        <f>SUM(G136:G141)</f>
        <v>50000000</v>
      </c>
    </row>
    <row r="136" spans="1:7" ht="12" customHeight="1" x14ac:dyDescent="0.25">
      <c r="A136" s="13" t="s">
        <v>53</v>
      </c>
      <c r="B136" s="7" t="s">
        <v>326</v>
      </c>
      <c r="C136" s="138"/>
      <c r="D136" s="210"/>
      <c r="E136" s="138">
        <v>50000000</v>
      </c>
      <c r="F136" s="310">
        <f t="shared" ref="F136:F141" si="12">D136+E136</f>
        <v>50000000</v>
      </c>
      <c r="G136" s="241">
        <f t="shared" ref="G136:G141" si="13">C136+F136</f>
        <v>50000000</v>
      </c>
    </row>
    <row r="137" spans="1:7" ht="12" customHeight="1" x14ac:dyDescent="0.25">
      <c r="A137" s="13" t="s">
        <v>54</v>
      </c>
      <c r="B137" s="7" t="s">
        <v>318</v>
      </c>
      <c r="C137" s="138"/>
      <c r="D137" s="210"/>
      <c r="E137" s="138"/>
      <c r="F137" s="310">
        <f t="shared" si="12"/>
        <v>0</v>
      </c>
      <c r="G137" s="241">
        <f t="shared" si="13"/>
        <v>0</v>
      </c>
    </row>
    <row r="138" spans="1:7" ht="12" customHeight="1" x14ac:dyDescent="0.25">
      <c r="A138" s="13" t="s">
        <v>55</v>
      </c>
      <c r="B138" s="7" t="s">
        <v>319</v>
      </c>
      <c r="C138" s="138"/>
      <c r="D138" s="210"/>
      <c r="E138" s="138"/>
      <c r="F138" s="310">
        <f t="shared" si="12"/>
        <v>0</v>
      </c>
      <c r="G138" s="241">
        <f t="shared" si="13"/>
        <v>0</v>
      </c>
    </row>
    <row r="139" spans="1:7" ht="12" customHeight="1" x14ac:dyDescent="0.25">
      <c r="A139" s="13" t="s">
        <v>97</v>
      </c>
      <c r="B139" s="7" t="s">
        <v>320</v>
      </c>
      <c r="C139" s="138"/>
      <c r="D139" s="210"/>
      <c r="E139" s="138"/>
      <c r="F139" s="310">
        <f t="shared" si="12"/>
        <v>0</v>
      </c>
      <c r="G139" s="241">
        <f t="shared" si="13"/>
        <v>0</v>
      </c>
    </row>
    <row r="140" spans="1:7" ht="12" customHeight="1" x14ac:dyDescent="0.25">
      <c r="A140" s="13" t="s">
        <v>98</v>
      </c>
      <c r="B140" s="7" t="s">
        <v>321</v>
      </c>
      <c r="C140" s="138"/>
      <c r="D140" s="210"/>
      <c r="E140" s="138"/>
      <c r="F140" s="310">
        <f t="shared" si="12"/>
        <v>0</v>
      </c>
      <c r="G140" s="241">
        <f t="shared" si="13"/>
        <v>0</v>
      </c>
    </row>
    <row r="141" spans="1:7" ht="12" customHeight="1" thickBot="1" x14ac:dyDescent="0.3">
      <c r="A141" s="11" t="s">
        <v>99</v>
      </c>
      <c r="B141" s="7" t="s">
        <v>322</v>
      </c>
      <c r="C141" s="138"/>
      <c r="D141" s="210"/>
      <c r="E141" s="138"/>
      <c r="F141" s="310">
        <f t="shared" si="12"/>
        <v>0</v>
      </c>
      <c r="G141" s="241">
        <f t="shared" si="13"/>
        <v>0</v>
      </c>
    </row>
    <row r="142" spans="1:7" ht="12" customHeight="1" thickBot="1" x14ac:dyDescent="0.3">
      <c r="A142" s="18" t="s">
        <v>10</v>
      </c>
      <c r="B142" s="50" t="s">
        <v>330</v>
      </c>
      <c r="C142" s="143">
        <f>+C143+C144+C145+C146</f>
        <v>0</v>
      </c>
      <c r="D142" s="212">
        <f>+D143+D144+D145+D146</f>
        <v>0</v>
      </c>
      <c r="E142" s="143">
        <f>+E143+E144+E145+E146</f>
        <v>3680858</v>
      </c>
      <c r="F142" s="143">
        <f>+F143+F144+F145+F146</f>
        <v>3680858</v>
      </c>
      <c r="G142" s="179">
        <f>+G143+G144+G145+G146</f>
        <v>3680858</v>
      </c>
    </row>
    <row r="143" spans="1:7" ht="12" customHeight="1" x14ac:dyDescent="0.25">
      <c r="A143" s="13" t="s">
        <v>56</v>
      </c>
      <c r="B143" s="7" t="s">
        <v>260</v>
      </c>
      <c r="C143" s="138"/>
      <c r="D143" s="210"/>
      <c r="E143" s="138"/>
      <c r="F143" s="310">
        <f>D143+E143</f>
        <v>0</v>
      </c>
      <c r="G143" s="241">
        <f>C143+F143</f>
        <v>0</v>
      </c>
    </row>
    <row r="144" spans="1:7" ht="12" customHeight="1" x14ac:dyDescent="0.25">
      <c r="A144" s="13" t="s">
        <v>57</v>
      </c>
      <c r="B144" s="7" t="s">
        <v>261</v>
      </c>
      <c r="C144" s="138"/>
      <c r="D144" s="210"/>
      <c r="E144" s="138">
        <v>3680858</v>
      </c>
      <c r="F144" s="310">
        <f>D144+E144</f>
        <v>3680858</v>
      </c>
      <c r="G144" s="241">
        <f>C144+F144</f>
        <v>3680858</v>
      </c>
    </row>
    <row r="145" spans="1:11" ht="12" customHeight="1" x14ac:dyDescent="0.25">
      <c r="A145" s="13" t="s">
        <v>177</v>
      </c>
      <c r="B145" s="7" t="s">
        <v>331</v>
      </c>
      <c r="C145" s="138"/>
      <c r="D145" s="210"/>
      <c r="E145" s="138"/>
      <c r="F145" s="310">
        <f>D145+E145</f>
        <v>0</v>
      </c>
      <c r="G145" s="241">
        <f>C145+F145</f>
        <v>0</v>
      </c>
    </row>
    <row r="146" spans="1:11" ht="12" customHeight="1" thickBot="1" x14ac:dyDescent="0.3">
      <c r="A146" s="11" t="s">
        <v>178</v>
      </c>
      <c r="B146" s="5" t="s">
        <v>280</v>
      </c>
      <c r="C146" s="138"/>
      <c r="D146" s="210"/>
      <c r="E146" s="138"/>
      <c r="F146" s="310">
        <f>D146+E146</f>
        <v>0</v>
      </c>
      <c r="G146" s="241">
        <f>C146+F146</f>
        <v>0</v>
      </c>
    </row>
    <row r="147" spans="1:11" ht="12" customHeight="1" thickBot="1" x14ac:dyDescent="0.3">
      <c r="A147" s="18" t="s">
        <v>11</v>
      </c>
      <c r="B147" s="50" t="s">
        <v>332</v>
      </c>
      <c r="C147" s="203">
        <f>SUM(C148:C152)</f>
        <v>0</v>
      </c>
      <c r="D147" s="213">
        <f>SUM(D148:D152)</f>
        <v>0</v>
      </c>
      <c r="E147" s="203">
        <f>SUM(E148:E152)</f>
        <v>0</v>
      </c>
      <c r="F147" s="203">
        <f>SUM(F148:F152)</f>
        <v>0</v>
      </c>
      <c r="G147" s="198">
        <f>SUM(G148:G152)</f>
        <v>0</v>
      </c>
    </row>
    <row r="148" spans="1:11" ht="12" customHeight="1" x14ac:dyDescent="0.25">
      <c r="A148" s="13" t="s">
        <v>58</v>
      </c>
      <c r="B148" s="7" t="s">
        <v>327</v>
      </c>
      <c r="C148" s="138"/>
      <c r="D148" s="210"/>
      <c r="E148" s="138"/>
      <c r="F148" s="310">
        <f t="shared" ref="F148:F154" si="14">D148+E148</f>
        <v>0</v>
      </c>
      <c r="G148" s="241">
        <f t="shared" ref="G148:G153" si="15">C148+F148</f>
        <v>0</v>
      </c>
    </row>
    <row r="149" spans="1:11" ht="12" customHeight="1" x14ac:dyDescent="0.25">
      <c r="A149" s="13" t="s">
        <v>59</v>
      </c>
      <c r="B149" s="7" t="s">
        <v>334</v>
      </c>
      <c r="C149" s="138"/>
      <c r="D149" s="210"/>
      <c r="E149" s="138"/>
      <c r="F149" s="310">
        <f t="shared" si="14"/>
        <v>0</v>
      </c>
      <c r="G149" s="241">
        <f t="shared" si="15"/>
        <v>0</v>
      </c>
    </row>
    <row r="150" spans="1:11" ht="12" customHeight="1" x14ac:dyDescent="0.25">
      <c r="A150" s="13" t="s">
        <v>189</v>
      </c>
      <c r="B150" s="7" t="s">
        <v>329</v>
      </c>
      <c r="C150" s="138"/>
      <c r="D150" s="210"/>
      <c r="E150" s="138"/>
      <c r="F150" s="310">
        <f t="shared" si="14"/>
        <v>0</v>
      </c>
      <c r="G150" s="241">
        <f t="shared" si="15"/>
        <v>0</v>
      </c>
    </row>
    <row r="151" spans="1:11" ht="12" customHeight="1" x14ac:dyDescent="0.25">
      <c r="A151" s="13" t="s">
        <v>190</v>
      </c>
      <c r="B151" s="7" t="s">
        <v>335</v>
      </c>
      <c r="C151" s="138"/>
      <c r="D151" s="210"/>
      <c r="E151" s="138"/>
      <c r="F151" s="310">
        <f t="shared" si="14"/>
        <v>0</v>
      </c>
      <c r="G151" s="241">
        <f t="shared" si="15"/>
        <v>0</v>
      </c>
    </row>
    <row r="152" spans="1:11" ht="12" customHeight="1" thickBot="1" x14ac:dyDescent="0.3">
      <c r="A152" s="13" t="s">
        <v>333</v>
      </c>
      <c r="B152" s="7" t="s">
        <v>336</v>
      </c>
      <c r="C152" s="138"/>
      <c r="D152" s="210"/>
      <c r="E152" s="140"/>
      <c r="F152" s="311">
        <f t="shared" si="14"/>
        <v>0</v>
      </c>
      <c r="G152" s="242">
        <f t="shared" si="15"/>
        <v>0</v>
      </c>
    </row>
    <row r="153" spans="1:11" ht="12" customHeight="1" thickBot="1" x14ac:dyDescent="0.3">
      <c r="A153" s="18" t="s">
        <v>12</v>
      </c>
      <c r="B153" s="50" t="s">
        <v>337</v>
      </c>
      <c r="C153" s="204"/>
      <c r="D153" s="214"/>
      <c r="E153" s="204"/>
      <c r="F153" s="203">
        <f t="shared" si="14"/>
        <v>0</v>
      </c>
      <c r="G153" s="278">
        <f t="shared" si="15"/>
        <v>0</v>
      </c>
    </row>
    <row r="154" spans="1:11" ht="12" customHeight="1" thickBot="1" x14ac:dyDescent="0.3">
      <c r="A154" s="18" t="s">
        <v>13</v>
      </c>
      <c r="B154" s="50" t="s">
        <v>338</v>
      </c>
      <c r="C154" s="204"/>
      <c r="D154" s="214"/>
      <c r="E154" s="279"/>
      <c r="F154" s="313">
        <f t="shared" si="14"/>
        <v>0</v>
      </c>
      <c r="G154" s="180">
        <f>C154+D154</f>
        <v>0</v>
      </c>
    </row>
    <row r="155" spans="1:11" ht="15" customHeight="1" thickBot="1" x14ac:dyDescent="0.3">
      <c r="A155" s="18" t="s">
        <v>14</v>
      </c>
      <c r="B155" s="50" t="s">
        <v>340</v>
      </c>
      <c r="C155" s="205">
        <f>+C131+C135+C142+C147+C153+C154</f>
        <v>0</v>
      </c>
      <c r="D155" s="215">
        <f>+D131+D135+D142+D147+D153+D154</f>
        <v>0</v>
      </c>
      <c r="E155" s="205">
        <f>+E131+E135+E142+E147+E153+E154</f>
        <v>53680858</v>
      </c>
      <c r="F155" s="205">
        <f>+F131+F135+F142+F147+F153+F154</f>
        <v>53680858</v>
      </c>
      <c r="G155" s="199">
        <f>C155+F155</f>
        <v>53680858</v>
      </c>
      <c r="H155" s="160"/>
      <c r="I155" s="161"/>
      <c r="J155" s="161"/>
      <c r="K155" s="161"/>
    </row>
    <row r="156" spans="1:11" s="150" customFormat="1" ht="12.95" customHeight="1" thickBot="1" x14ac:dyDescent="0.25">
      <c r="A156" s="81" t="s">
        <v>15</v>
      </c>
      <c r="B156" s="124" t="s">
        <v>339</v>
      </c>
      <c r="C156" s="205">
        <f>+C130+C155</f>
        <v>822674621</v>
      </c>
      <c r="D156" s="215">
        <f>+D130+D155</f>
        <v>0</v>
      </c>
      <c r="E156" s="349">
        <f>+E130+E155</f>
        <v>-39255365</v>
      </c>
      <c r="F156" s="349">
        <f>+F130+F155</f>
        <v>-39255365</v>
      </c>
      <c r="G156" s="199">
        <f>+G130+G155</f>
        <v>783419256</v>
      </c>
    </row>
    <row r="157" spans="1:11" ht="7.5" customHeight="1" x14ac:dyDescent="0.25"/>
    <row r="158" spans="1:11" x14ac:dyDescent="0.25">
      <c r="A158" s="372" t="s">
        <v>262</v>
      </c>
      <c r="B158" s="372"/>
      <c r="C158" s="372"/>
      <c r="D158" s="372"/>
      <c r="E158" s="372"/>
      <c r="F158" s="372"/>
      <c r="G158" s="372"/>
    </row>
    <row r="159" spans="1:11" ht="15" customHeight="1" thickBot="1" x14ac:dyDescent="0.3">
      <c r="A159" s="362" t="s">
        <v>85</v>
      </c>
      <c r="B159" s="362"/>
      <c r="C159" s="83"/>
      <c r="G159" s="83" t="str">
        <f>G91</f>
        <v>Forintban!</v>
      </c>
    </row>
    <row r="160" spans="1:11" ht="25.5" customHeight="1" thickBot="1" x14ac:dyDescent="0.3">
      <c r="A160" s="18">
        <v>1</v>
      </c>
      <c r="B160" s="23" t="s">
        <v>341</v>
      </c>
      <c r="C160" s="207">
        <f>+C63-C130</f>
        <v>-193841945</v>
      </c>
      <c r="D160" s="137">
        <f>+D63-D130</f>
        <v>0</v>
      </c>
      <c r="E160" s="137">
        <f>+E63-E130</f>
        <v>29825733</v>
      </c>
      <c r="F160" s="137">
        <f>+F63-F130</f>
        <v>29825733</v>
      </c>
      <c r="G160" s="77">
        <f>+G63-G130</f>
        <v>-164016212</v>
      </c>
    </row>
    <row r="161" spans="1:7" ht="32.25" customHeight="1" thickBot="1" x14ac:dyDescent="0.3">
      <c r="A161" s="18" t="s">
        <v>6</v>
      </c>
      <c r="B161" s="23" t="s">
        <v>347</v>
      </c>
      <c r="C161" s="137">
        <f>+C87-C155</f>
        <v>193841945</v>
      </c>
      <c r="D161" s="137">
        <f>+D87-D155</f>
        <v>0</v>
      </c>
      <c r="E161" s="348">
        <f>+E87-E155</f>
        <v>-29825601</v>
      </c>
      <c r="F161" s="348">
        <f>+F87-F155</f>
        <v>-29825601</v>
      </c>
      <c r="G161" s="77">
        <f>+G87-G155</f>
        <v>164016344</v>
      </c>
    </row>
  </sheetData>
  <mergeCells count="12">
    <mergeCell ref="C92:G92"/>
    <mergeCell ref="A158:G158"/>
    <mergeCell ref="A1:G1"/>
    <mergeCell ref="A90:G90"/>
    <mergeCell ref="A2:B2"/>
    <mergeCell ref="A91:B91"/>
    <mergeCell ref="A159:B159"/>
    <mergeCell ref="A3:A4"/>
    <mergeCell ref="B3:B4"/>
    <mergeCell ref="C3:G3"/>
    <mergeCell ref="A92:A93"/>
    <mergeCell ref="B92:B93"/>
  </mergeCells>
  <phoneticPr fontId="0" type="noConversion"/>
  <printOptions horizontalCentered="1"/>
  <pageMargins left="0.39370078740157483" right="0.39370078740157483" top="1.4566929133858268" bottom="0.86614173228346458" header="0.78740157480314965" footer="0.59055118110236227"/>
  <pageSetup paperSize="9" scale="59" fitToHeight="2" orientation="portrait" r:id="rId1"/>
  <headerFooter alignWithMargins="0">
    <oddHeader xml:space="preserve">&amp;C&amp;"Times New Roman CE,Félkövér"&amp;12Sajószöged Községi Önkormányzat
2018. ÉVI KÖLTSÉGVETÉSÉNEK ÖSSZEVONT MÓDOSÍTOTT MÉRLEGE&amp;10
&amp;R&amp;"Times New Roman CE,Félkövér dőlt"&amp;11 1.1. melléklet </oddHeader>
  </headerFooter>
  <rowBreaks count="1" manualBreakCount="1">
    <brk id="89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53DDD-6331-45C3-9526-8F63AFF7AC1E}">
  <sheetPr>
    <tabColor rgb="FF92D050"/>
  </sheetPr>
  <dimension ref="A1:K161"/>
  <sheetViews>
    <sheetView view="pageBreakPreview" topLeftCell="A133" zoomScaleNormal="100" zoomScaleSheetLayoutView="100" workbookViewId="0">
      <selection activeCell="M14" sqref="M14"/>
    </sheetView>
  </sheetViews>
  <sheetFormatPr defaultRowHeight="15.75" x14ac:dyDescent="0.25"/>
  <cols>
    <col min="1" max="1" width="7.5" style="125" customWidth="1"/>
    <col min="2" max="2" width="59.6640625" style="125" customWidth="1"/>
    <col min="3" max="3" width="14.83203125" style="126" customWidth="1"/>
    <col min="4" max="6" width="11.83203125" style="148" customWidth="1"/>
    <col min="7" max="7" width="14.83203125" style="148" customWidth="1"/>
    <col min="8" max="16384" width="9.33203125" style="148"/>
  </cols>
  <sheetData>
    <row r="1" spans="1:7" ht="15.95" customHeight="1" x14ac:dyDescent="0.25">
      <c r="A1" s="361" t="s">
        <v>3</v>
      </c>
      <c r="B1" s="361"/>
      <c r="C1" s="361"/>
      <c r="D1" s="361"/>
      <c r="E1" s="361"/>
      <c r="F1" s="361"/>
      <c r="G1" s="361"/>
    </row>
    <row r="2" spans="1:7" ht="15.95" customHeight="1" thickBot="1" x14ac:dyDescent="0.3">
      <c r="A2" s="362" t="s">
        <v>83</v>
      </c>
      <c r="B2" s="362"/>
      <c r="C2" s="206"/>
      <c r="G2" s="206" t="s">
        <v>443</v>
      </c>
    </row>
    <row r="3" spans="1:7" x14ac:dyDescent="0.25">
      <c r="A3" s="364" t="s">
        <v>48</v>
      </c>
      <c r="B3" s="366" t="s">
        <v>4</v>
      </c>
      <c r="C3" s="368" t="str">
        <f>+CONCATENATE(LEFT(ÖSSZEFÜGGÉSEK!A6,4),". évi")</f>
        <v>2018. évi</v>
      </c>
      <c r="D3" s="369"/>
      <c r="E3" s="370"/>
      <c r="F3" s="370"/>
      <c r="G3" s="371"/>
    </row>
    <row r="4" spans="1:7" ht="48.75" thickBot="1" x14ac:dyDescent="0.3">
      <c r="A4" s="365"/>
      <c r="B4" s="367"/>
      <c r="C4" s="316" t="s">
        <v>379</v>
      </c>
      <c r="D4" s="317" t="s">
        <v>455</v>
      </c>
      <c r="E4" s="317" t="s">
        <v>469</v>
      </c>
      <c r="F4" s="318" t="s">
        <v>451</v>
      </c>
      <c r="G4" s="319" t="s">
        <v>477</v>
      </c>
    </row>
    <row r="5" spans="1:7" s="149" customFormat="1" ht="12" customHeight="1" thickBot="1" x14ac:dyDescent="0.25">
      <c r="A5" s="145" t="s">
        <v>354</v>
      </c>
      <c r="B5" s="146" t="s">
        <v>355</v>
      </c>
      <c r="C5" s="320" t="s">
        <v>356</v>
      </c>
      <c r="D5" s="320" t="s">
        <v>358</v>
      </c>
      <c r="E5" s="321" t="s">
        <v>357</v>
      </c>
      <c r="F5" s="321" t="s">
        <v>457</v>
      </c>
      <c r="G5" s="322" t="s">
        <v>458</v>
      </c>
    </row>
    <row r="6" spans="1:7" s="150" customFormat="1" ht="12" customHeight="1" thickBot="1" x14ac:dyDescent="0.25">
      <c r="A6" s="18" t="s">
        <v>5</v>
      </c>
      <c r="B6" s="19" t="s">
        <v>142</v>
      </c>
      <c r="C6" s="137">
        <f>+C7+C8+C9+C10+C11+C12</f>
        <v>109212674</v>
      </c>
      <c r="D6" s="137">
        <f>+D7+D8+D9+D10+D11+D12</f>
        <v>0</v>
      </c>
      <c r="E6" s="137">
        <f>+E7+E8+E9+E10+E11+E12</f>
        <v>1866028</v>
      </c>
      <c r="F6" s="137">
        <f>+F7+F8+F9+F10+F11+F12</f>
        <v>1866028</v>
      </c>
      <c r="G6" s="77">
        <f>+G7+G8+G9+G10+G11+G12</f>
        <v>111078702</v>
      </c>
    </row>
    <row r="7" spans="1:7" s="150" customFormat="1" ht="12" customHeight="1" x14ac:dyDescent="0.2">
      <c r="A7" s="13" t="s">
        <v>60</v>
      </c>
      <c r="B7" s="151" t="s">
        <v>143</v>
      </c>
      <c r="C7" s="139">
        <v>30667486</v>
      </c>
      <c r="D7" s="139"/>
      <c r="E7" s="139">
        <v>34770</v>
      </c>
      <c r="F7" s="181">
        <f>D7+E7</f>
        <v>34770</v>
      </c>
      <c r="G7" s="180">
        <f t="shared" ref="G7:G12" si="0">C7+F7</f>
        <v>30702256</v>
      </c>
    </row>
    <row r="8" spans="1:7" s="150" customFormat="1" ht="12" customHeight="1" x14ac:dyDescent="0.2">
      <c r="A8" s="12" t="s">
        <v>61</v>
      </c>
      <c r="B8" s="152" t="s">
        <v>144</v>
      </c>
      <c r="C8" s="138">
        <v>46445433</v>
      </c>
      <c r="D8" s="138"/>
      <c r="E8" s="139">
        <v>-616433</v>
      </c>
      <c r="F8" s="181">
        <f t="shared" ref="F8:F62" si="1">D8+E8</f>
        <v>-616433</v>
      </c>
      <c r="G8" s="180">
        <f t="shared" si="0"/>
        <v>45829000</v>
      </c>
    </row>
    <row r="9" spans="1:7" s="150" customFormat="1" ht="12" customHeight="1" x14ac:dyDescent="0.2">
      <c r="A9" s="12" t="s">
        <v>62</v>
      </c>
      <c r="B9" s="152" t="s">
        <v>145</v>
      </c>
      <c r="C9" s="138">
        <v>29146265</v>
      </c>
      <c r="D9" s="138"/>
      <c r="E9" s="139">
        <v>-987223</v>
      </c>
      <c r="F9" s="181">
        <f t="shared" si="1"/>
        <v>-987223</v>
      </c>
      <c r="G9" s="180">
        <f t="shared" si="0"/>
        <v>28159042</v>
      </c>
    </row>
    <row r="10" spans="1:7" s="150" customFormat="1" ht="12" customHeight="1" x14ac:dyDescent="0.2">
      <c r="A10" s="12" t="s">
        <v>63</v>
      </c>
      <c r="B10" s="152" t="s">
        <v>146</v>
      </c>
      <c r="C10" s="138">
        <v>2697090</v>
      </c>
      <c r="D10" s="138"/>
      <c r="E10" s="139">
        <v>569796</v>
      </c>
      <c r="F10" s="181">
        <f t="shared" si="1"/>
        <v>569796</v>
      </c>
      <c r="G10" s="180">
        <f t="shared" si="0"/>
        <v>3266886</v>
      </c>
    </row>
    <row r="11" spans="1:7" s="150" customFormat="1" ht="12" customHeight="1" x14ac:dyDescent="0.2">
      <c r="A11" s="12" t="s">
        <v>80</v>
      </c>
      <c r="B11" s="79" t="s">
        <v>299</v>
      </c>
      <c r="C11" s="138">
        <v>256400</v>
      </c>
      <c r="D11" s="138"/>
      <c r="E11" s="139">
        <v>2827798</v>
      </c>
      <c r="F11" s="181">
        <f t="shared" si="1"/>
        <v>2827798</v>
      </c>
      <c r="G11" s="180">
        <f t="shared" si="0"/>
        <v>3084198</v>
      </c>
    </row>
    <row r="12" spans="1:7" s="150" customFormat="1" ht="12" customHeight="1" thickBot="1" x14ac:dyDescent="0.25">
      <c r="A12" s="14" t="s">
        <v>64</v>
      </c>
      <c r="B12" s="80" t="s">
        <v>300</v>
      </c>
      <c r="C12" s="138"/>
      <c r="D12" s="138"/>
      <c r="E12" s="139">
        <v>37320</v>
      </c>
      <c r="F12" s="181">
        <f t="shared" si="1"/>
        <v>37320</v>
      </c>
      <c r="G12" s="180">
        <f t="shared" si="0"/>
        <v>37320</v>
      </c>
    </row>
    <row r="13" spans="1:7" s="150" customFormat="1" ht="12" customHeight="1" thickBot="1" x14ac:dyDescent="0.25">
      <c r="A13" s="18" t="s">
        <v>6</v>
      </c>
      <c r="B13" s="78" t="s">
        <v>147</v>
      </c>
      <c r="C13" s="137">
        <f>+C14+C15+C16+C17+C18</f>
        <v>14608139</v>
      </c>
      <c r="D13" s="137">
        <f>+D14+D15+D16+D17+D18</f>
        <v>0</v>
      </c>
      <c r="E13" s="137">
        <f>+E14+E15+E16+E17+E18</f>
        <v>303207</v>
      </c>
      <c r="F13" s="137">
        <f>+F14+F15+F16+F17+F18</f>
        <v>303207</v>
      </c>
      <c r="G13" s="77">
        <f>+G14+G15+G16+G17+G18</f>
        <v>14911346</v>
      </c>
    </row>
    <row r="14" spans="1:7" s="150" customFormat="1" ht="12" customHeight="1" x14ac:dyDescent="0.2">
      <c r="A14" s="13" t="s">
        <v>66</v>
      </c>
      <c r="B14" s="151" t="s">
        <v>148</v>
      </c>
      <c r="C14" s="139"/>
      <c r="D14" s="139"/>
      <c r="E14" s="139"/>
      <c r="F14" s="181">
        <f t="shared" si="1"/>
        <v>0</v>
      </c>
      <c r="G14" s="180">
        <f t="shared" ref="G14:G19" si="2">C14+F14</f>
        <v>0</v>
      </c>
    </row>
    <row r="15" spans="1:7" s="150" customFormat="1" ht="12" customHeight="1" x14ac:dyDescent="0.2">
      <c r="A15" s="12" t="s">
        <v>67</v>
      </c>
      <c r="B15" s="152" t="s">
        <v>149</v>
      </c>
      <c r="C15" s="138"/>
      <c r="D15" s="138"/>
      <c r="E15" s="139"/>
      <c r="F15" s="181">
        <f t="shared" si="1"/>
        <v>0</v>
      </c>
      <c r="G15" s="180">
        <f t="shared" si="2"/>
        <v>0</v>
      </c>
    </row>
    <row r="16" spans="1:7" s="150" customFormat="1" ht="12" customHeight="1" x14ac:dyDescent="0.2">
      <c r="A16" s="12" t="s">
        <v>68</v>
      </c>
      <c r="B16" s="152" t="s">
        <v>292</v>
      </c>
      <c r="C16" s="138"/>
      <c r="D16" s="138"/>
      <c r="E16" s="139"/>
      <c r="F16" s="181">
        <f t="shared" si="1"/>
        <v>0</v>
      </c>
      <c r="G16" s="180">
        <f t="shared" si="2"/>
        <v>0</v>
      </c>
    </row>
    <row r="17" spans="1:7" s="150" customFormat="1" ht="12" customHeight="1" x14ac:dyDescent="0.2">
      <c r="A17" s="12" t="s">
        <v>69</v>
      </c>
      <c r="B17" s="152" t="s">
        <v>293</v>
      </c>
      <c r="C17" s="138"/>
      <c r="D17" s="138"/>
      <c r="E17" s="139"/>
      <c r="F17" s="181">
        <f t="shared" si="1"/>
        <v>0</v>
      </c>
      <c r="G17" s="180">
        <f t="shared" si="2"/>
        <v>0</v>
      </c>
    </row>
    <row r="18" spans="1:7" s="150" customFormat="1" ht="12" customHeight="1" x14ac:dyDescent="0.2">
      <c r="A18" s="12" t="s">
        <v>70</v>
      </c>
      <c r="B18" s="152" t="s">
        <v>150</v>
      </c>
      <c r="C18" s="138">
        <v>14608139</v>
      </c>
      <c r="D18" s="138"/>
      <c r="E18" s="139">
        <v>303207</v>
      </c>
      <c r="F18" s="181">
        <f t="shared" si="1"/>
        <v>303207</v>
      </c>
      <c r="G18" s="180">
        <f t="shared" si="2"/>
        <v>14911346</v>
      </c>
    </row>
    <row r="19" spans="1:7" s="150" customFormat="1" ht="12" customHeight="1" thickBot="1" x14ac:dyDescent="0.25">
      <c r="A19" s="14" t="s">
        <v>76</v>
      </c>
      <c r="B19" s="80" t="s">
        <v>151</v>
      </c>
      <c r="C19" s="140"/>
      <c r="D19" s="140"/>
      <c r="E19" s="276"/>
      <c r="F19" s="181">
        <f t="shared" si="1"/>
        <v>0</v>
      </c>
      <c r="G19" s="180">
        <f t="shared" si="2"/>
        <v>0</v>
      </c>
    </row>
    <row r="20" spans="1:7" s="150" customFormat="1" ht="12" customHeight="1" thickBot="1" x14ac:dyDescent="0.25">
      <c r="A20" s="18" t="s">
        <v>7</v>
      </c>
      <c r="B20" s="19" t="s">
        <v>152</v>
      </c>
      <c r="C20" s="137">
        <f>+C21+C22+C23+C24+C25</f>
        <v>300655070</v>
      </c>
      <c r="D20" s="137">
        <f>+D21+D22+D23+D24+D25</f>
        <v>0</v>
      </c>
      <c r="E20" s="348">
        <f>+E21+E22+E23+E24+E25</f>
        <v>-134720246</v>
      </c>
      <c r="F20" s="348">
        <f>+F21+F22+F23+F24+F25</f>
        <v>-134720246</v>
      </c>
      <c r="G20" s="77">
        <f>+G21+G22+G23+G24+G25</f>
        <v>165934824</v>
      </c>
    </row>
    <row r="21" spans="1:7" s="150" customFormat="1" ht="12" customHeight="1" x14ac:dyDescent="0.2">
      <c r="A21" s="13" t="s">
        <v>49</v>
      </c>
      <c r="B21" s="151" t="s">
        <v>153</v>
      </c>
      <c r="C21" s="139"/>
      <c r="D21" s="139"/>
      <c r="E21" s="346"/>
      <c r="F21" s="347">
        <f t="shared" si="1"/>
        <v>0</v>
      </c>
      <c r="G21" s="180">
        <f t="shared" ref="G21:G26" si="3">C21+F21</f>
        <v>0</v>
      </c>
    </row>
    <row r="22" spans="1:7" s="150" customFormat="1" ht="12" customHeight="1" x14ac:dyDescent="0.2">
      <c r="A22" s="12" t="s">
        <v>50</v>
      </c>
      <c r="B22" s="152" t="s">
        <v>154</v>
      </c>
      <c r="C22" s="138"/>
      <c r="D22" s="138"/>
      <c r="E22" s="346"/>
      <c r="F22" s="347">
        <f t="shared" si="1"/>
        <v>0</v>
      </c>
      <c r="G22" s="180">
        <f t="shared" si="3"/>
        <v>0</v>
      </c>
    </row>
    <row r="23" spans="1:7" s="150" customFormat="1" ht="12" customHeight="1" x14ac:dyDescent="0.2">
      <c r="A23" s="12" t="s">
        <v>51</v>
      </c>
      <c r="B23" s="152" t="s">
        <v>294</v>
      </c>
      <c r="C23" s="138"/>
      <c r="D23" s="138"/>
      <c r="E23" s="346"/>
      <c r="F23" s="347">
        <f t="shared" si="1"/>
        <v>0</v>
      </c>
      <c r="G23" s="180">
        <f t="shared" si="3"/>
        <v>0</v>
      </c>
    </row>
    <row r="24" spans="1:7" s="150" customFormat="1" ht="12" customHeight="1" x14ac:dyDescent="0.2">
      <c r="A24" s="12" t="s">
        <v>52</v>
      </c>
      <c r="B24" s="152" t="s">
        <v>295</v>
      </c>
      <c r="C24" s="138"/>
      <c r="D24" s="138"/>
      <c r="E24" s="346"/>
      <c r="F24" s="347">
        <f t="shared" si="1"/>
        <v>0</v>
      </c>
      <c r="G24" s="180">
        <f t="shared" si="3"/>
        <v>0</v>
      </c>
    </row>
    <row r="25" spans="1:7" s="150" customFormat="1" ht="12" customHeight="1" x14ac:dyDescent="0.2">
      <c r="A25" s="12" t="s">
        <v>93</v>
      </c>
      <c r="B25" s="152" t="s">
        <v>155</v>
      </c>
      <c r="C25" s="138">
        <v>300655070</v>
      </c>
      <c r="D25" s="138"/>
      <c r="E25" s="346">
        <v>-134720246</v>
      </c>
      <c r="F25" s="347">
        <f t="shared" si="1"/>
        <v>-134720246</v>
      </c>
      <c r="G25" s="180">
        <f t="shared" si="3"/>
        <v>165934824</v>
      </c>
    </row>
    <row r="26" spans="1:7" s="150" customFormat="1" ht="12" customHeight="1" thickBot="1" x14ac:dyDescent="0.25">
      <c r="A26" s="14" t="s">
        <v>94</v>
      </c>
      <c r="B26" s="153" t="s">
        <v>156</v>
      </c>
      <c r="C26" s="140"/>
      <c r="D26" s="140"/>
      <c r="E26" s="276"/>
      <c r="F26" s="304">
        <f t="shared" si="1"/>
        <v>0</v>
      </c>
      <c r="G26" s="180">
        <f t="shared" si="3"/>
        <v>0</v>
      </c>
    </row>
    <row r="27" spans="1:7" s="150" customFormat="1" ht="12" customHeight="1" thickBot="1" x14ac:dyDescent="0.25">
      <c r="A27" s="18" t="s">
        <v>95</v>
      </c>
      <c r="B27" s="19" t="s">
        <v>432</v>
      </c>
      <c r="C27" s="143">
        <f>+C28+C29+C30+C31+C32+C33+C34</f>
        <v>171810000</v>
      </c>
      <c r="D27" s="143">
        <f>+D28+D29+D30+D31+D32+D33+D34</f>
        <v>0</v>
      </c>
      <c r="E27" s="143">
        <f>+E28+E29+E30+E31+E32+E33+E34</f>
        <v>48059139</v>
      </c>
      <c r="F27" s="143">
        <f>+F28+F29+F30+F31+F32+F33+F34</f>
        <v>48059139</v>
      </c>
      <c r="G27" s="179">
        <f>+G28+G29+G30+G31+G32+G33+G34</f>
        <v>219869139</v>
      </c>
    </row>
    <row r="28" spans="1:7" s="150" customFormat="1" ht="12" customHeight="1" x14ac:dyDescent="0.2">
      <c r="A28" s="13" t="s">
        <v>157</v>
      </c>
      <c r="B28" s="151" t="s">
        <v>476</v>
      </c>
      <c r="C28" s="181">
        <v>101300000</v>
      </c>
      <c r="D28" s="181"/>
      <c r="E28" s="181">
        <v>4288114</v>
      </c>
      <c r="F28" s="181">
        <f t="shared" si="1"/>
        <v>4288114</v>
      </c>
      <c r="G28" s="180">
        <f t="shared" ref="G28:G34" si="4">C28+F28</f>
        <v>105588114</v>
      </c>
    </row>
    <row r="29" spans="1:7" s="150" customFormat="1" ht="12" customHeight="1" x14ac:dyDescent="0.2">
      <c r="A29" s="12" t="s">
        <v>158</v>
      </c>
      <c r="B29" s="152" t="s">
        <v>426</v>
      </c>
      <c r="C29" s="138"/>
      <c r="D29" s="138"/>
      <c r="E29" s="139"/>
      <c r="F29" s="181">
        <f t="shared" si="1"/>
        <v>0</v>
      </c>
      <c r="G29" s="180">
        <f t="shared" si="4"/>
        <v>0</v>
      </c>
    </row>
    <row r="30" spans="1:7" s="150" customFormat="1" ht="12" customHeight="1" x14ac:dyDescent="0.2">
      <c r="A30" s="12" t="s">
        <v>159</v>
      </c>
      <c r="B30" s="152" t="s">
        <v>427</v>
      </c>
      <c r="C30" s="138">
        <v>62350000</v>
      </c>
      <c r="D30" s="138"/>
      <c r="E30" s="139">
        <v>39184174</v>
      </c>
      <c r="F30" s="181">
        <f t="shared" si="1"/>
        <v>39184174</v>
      </c>
      <c r="G30" s="180">
        <f t="shared" si="4"/>
        <v>101534174</v>
      </c>
    </row>
    <row r="31" spans="1:7" s="150" customFormat="1" ht="12" customHeight="1" x14ac:dyDescent="0.2">
      <c r="A31" s="12" t="s">
        <v>160</v>
      </c>
      <c r="B31" s="152" t="s">
        <v>428</v>
      </c>
      <c r="C31" s="138"/>
      <c r="D31" s="138"/>
      <c r="E31" s="139"/>
      <c r="F31" s="181">
        <f t="shared" si="1"/>
        <v>0</v>
      </c>
      <c r="G31" s="180">
        <f t="shared" si="4"/>
        <v>0</v>
      </c>
    </row>
    <row r="32" spans="1:7" s="150" customFormat="1" ht="12" customHeight="1" x14ac:dyDescent="0.2">
      <c r="A32" s="12" t="s">
        <v>429</v>
      </c>
      <c r="B32" s="152" t="s">
        <v>161</v>
      </c>
      <c r="C32" s="138">
        <v>8000000</v>
      </c>
      <c r="D32" s="138"/>
      <c r="E32" s="139">
        <v>3432383</v>
      </c>
      <c r="F32" s="181">
        <f t="shared" si="1"/>
        <v>3432383</v>
      </c>
      <c r="G32" s="180">
        <f t="shared" si="4"/>
        <v>11432383</v>
      </c>
    </row>
    <row r="33" spans="1:7" s="150" customFormat="1" ht="12" customHeight="1" x14ac:dyDescent="0.2">
      <c r="A33" s="12" t="s">
        <v>430</v>
      </c>
      <c r="B33" s="152" t="s">
        <v>162</v>
      </c>
      <c r="C33" s="138"/>
      <c r="D33" s="138"/>
      <c r="E33" s="139"/>
      <c r="F33" s="181">
        <f t="shared" si="1"/>
        <v>0</v>
      </c>
      <c r="G33" s="180">
        <f t="shared" si="4"/>
        <v>0</v>
      </c>
    </row>
    <row r="34" spans="1:7" s="150" customFormat="1" ht="12" customHeight="1" thickBot="1" x14ac:dyDescent="0.25">
      <c r="A34" s="14" t="s">
        <v>431</v>
      </c>
      <c r="B34" s="153" t="s">
        <v>163</v>
      </c>
      <c r="C34" s="140">
        <v>160000</v>
      </c>
      <c r="D34" s="140"/>
      <c r="E34" s="276">
        <v>1154468</v>
      </c>
      <c r="F34" s="304">
        <f t="shared" si="1"/>
        <v>1154468</v>
      </c>
      <c r="G34" s="180">
        <f t="shared" si="4"/>
        <v>1314468</v>
      </c>
    </row>
    <row r="35" spans="1:7" s="150" customFormat="1" ht="12" customHeight="1" thickBot="1" x14ac:dyDescent="0.25">
      <c r="A35" s="18" t="s">
        <v>9</v>
      </c>
      <c r="B35" s="19" t="s">
        <v>301</v>
      </c>
      <c r="C35" s="137">
        <f>SUM(C36:C46)</f>
        <v>30883426</v>
      </c>
      <c r="D35" s="137">
        <f>SUM(D36:D46)</f>
        <v>0</v>
      </c>
      <c r="E35" s="137">
        <f>SUM(E36:E46)</f>
        <v>12318428</v>
      </c>
      <c r="F35" s="137">
        <f>SUM(F36:F46)</f>
        <v>12318428</v>
      </c>
      <c r="G35" s="77">
        <f>SUM(G36:G46)</f>
        <v>43201854</v>
      </c>
    </row>
    <row r="36" spans="1:7" s="150" customFormat="1" ht="12" customHeight="1" x14ac:dyDescent="0.2">
      <c r="A36" s="13" t="s">
        <v>53</v>
      </c>
      <c r="B36" s="151" t="s">
        <v>166</v>
      </c>
      <c r="C36" s="139"/>
      <c r="D36" s="139"/>
      <c r="E36" s="139"/>
      <c r="F36" s="181">
        <f t="shared" si="1"/>
        <v>0</v>
      </c>
      <c r="G36" s="180">
        <f t="shared" ref="G36:G46" si="5">C36+F36</f>
        <v>0</v>
      </c>
    </row>
    <row r="37" spans="1:7" s="150" customFormat="1" ht="12" customHeight="1" x14ac:dyDescent="0.2">
      <c r="A37" s="12" t="s">
        <v>54</v>
      </c>
      <c r="B37" s="152" t="s">
        <v>167</v>
      </c>
      <c r="C37" s="138">
        <v>12478020</v>
      </c>
      <c r="D37" s="138"/>
      <c r="E37" s="139">
        <v>-5417919</v>
      </c>
      <c r="F37" s="181">
        <f t="shared" si="1"/>
        <v>-5417919</v>
      </c>
      <c r="G37" s="180">
        <f t="shared" si="5"/>
        <v>7060101</v>
      </c>
    </row>
    <row r="38" spans="1:7" s="150" customFormat="1" ht="12" customHeight="1" x14ac:dyDescent="0.2">
      <c r="A38" s="12" t="s">
        <v>55</v>
      </c>
      <c r="B38" s="152" t="s">
        <v>168</v>
      </c>
      <c r="C38" s="138">
        <v>700000</v>
      </c>
      <c r="D38" s="138"/>
      <c r="E38" s="139">
        <v>990990</v>
      </c>
      <c r="F38" s="181">
        <f t="shared" si="1"/>
        <v>990990</v>
      </c>
      <c r="G38" s="180">
        <f t="shared" si="5"/>
        <v>1690990</v>
      </c>
    </row>
    <row r="39" spans="1:7" s="150" customFormat="1" ht="12" customHeight="1" x14ac:dyDescent="0.2">
      <c r="A39" s="12" t="s">
        <v>97</v>
      </c>
      <c r="B39" s="152" t="s">
        <v>169</v>
      </c>
      <c r="C39" s="138"/>
      <c r="D39" s="138"/>
      <c r="E39" s="139">
        <v>14159586</v>
      </c>
      <c r="F39" s="181">
        <f t="shared" si="1"/>
        <v>14159586</v>
      </c>
      <c r="G39" s="180">
        <f t="shared" si="5"/>
        <v>14159586</v>
      </c>
    </row>
    <row r="40" spans="1:7" s="150" customFormat="1" ht="12" customHeight="1" x14ac:dyDescent="0.2">
      <c r="A40" s="12" t="s">
        <v>98</v>
      </c>
      <c r="B40" s="152" t="s">
        <v>170</v>
      </c>
      <c r="C40" s="138">
        <v>11335305</v>
      </c>
      <c r="D40" s="138"/>
      <c r="E40" s="139">
        <v>-1345229</v>
      </c>
      <c r="F40" s="181">
        <f t="shared" si="1"/>
        <v>-1345229</v>
      </c>
      <c r="G40" s="180">
        <f t="shared" si="5"/>
        <v>9990076</v>
      </c>
    </row>
    <row r="41" spans="1:7" s="150" customFormat="1" ht="12" customHeight="1" x14ac:dyDescent="0.2">
      <c r="A41" s="12" t="s">
        <v>99</v>
      </c>
      <c r="B41" s="152" t="s">
        <v>171</v>
      </c>
      <c r="C41" s="138">
        <v>6370101</v>
      </c>
      <c r="D41" s="138"/>
      <c r="E41" s="139">
        <v>3523031</v>
      </c>
      <c r="F41" s="181">
        <f t="shared" si="1"/>
        <v>3523031</v>
      </c>
      <c r="G41" s="180">
        <f t="shared" si="5"/>
        <v>9893132</v>
      </c>
    </row>
    <row r="42" spans="1:7" s="150" customFormat="1" ht="12" customHeight="1" x14ac:dyDescent="0.2">
      <c r="A42" s="12" t="s">
        <v>100</v>
      </c>
      <c r="B42" s="152" t="s">
        <v>172</v>
      </c>
      <c r="C42" s="138"/>
      <c r="D42" s="138"/>
      <c r="E42" s="139"/>
      <c r="F42" s="181">
        <f t="shared" si="1"/>
        <v>0</v>
      </c>
      <c r="G42" s="180">
        <f t="shared" si="5"/>
        <v>0</v>
      </c>
    </row>
    <row r="43" spans="1:7" s="150" customFormat="1" ht="12" customHeight="1" x14ac:dyDescent="0.2">
      <c r="A43" s="12" t="s">
        <v>101</v>
      </c>
      <c r="B43" s="152" t="s">
        <v>433</v>
      </c>
      <c r="C43" s="138"/>
      <c r="D43" s="138"/>
      <c r="E43" s="139">
        <v>20831</v>
      </c>
      <c r="F43" s="181">
        <f t="shared" si="1"/>
        <v>20831</v>
      </c>
      <c r="G43" s="180">
        <f t="shared" si="5"/>
        <v>20831</v>
      </c>
    </row>
    <row r="44" spans="1:7" s="150" customFormat="1" ht="12" customHeight="1" x14ac:dyDescent="0.2">
      <c r="A44" s="12" t="s">
        <v>164</v>
      </c>
      <c r="B44" s="152" t="s">
        <v>174</v>
      </c>
      <c r="C44" s="141"/>
      <c r="D44" s="141"/>
      <c r="E44" s="182"/>
      <c r="F44" s="305">
        <f t="shared" si="1"/>
        <v>0</v>
      </c>
      <c r="G44" s="180">
        <f t="shared" si="5"/>
        <v>0</v>
      </c>
    </row>
    <row r="45" spans="1:7" s="150" customFormat="1" ht="12" customHeight="1" x14ac:dyDescent="0.2">
      <c r="A45" s="14" t="s">
        <v>165</v>
      </c>
      <c r="B45" s="153" t="s">
        <v>303</v>
      </c>
      <c r="C45" s="142"/>
      <c r="D45" s="142"/>
      <c r="E45" s="277"/>
      <c r="F45" s="306">
        <f t="shared" si="1"/>
        <v>0</v>
      </c>
      <c r="G45" s="180">
        <f t="shared" si="5"/>
        <v>0</v>
      </c>
    </row>
    <row r="46" spans="1:7" s="150" customFormat="1" ht="12" customHeight="1" thickBot="1" x14ac:dyDescent="0.25">
      <c r="A46" s="14" t="s">
        <v>302</v>
      </c>
      <c r="B46" s="80" t="s">
        <v>175</v>
      </c>
      <c r="C46" s="142"/>
      <c r="D46" s="142"/>
      <c r="E46" s="280">
        <v>387138</v>
      </c>
      <c r="F46" s="307">
        <f t="shared" si="1"/>
        <v>387138</v>
      </c>
      <c r="G46" s="180">
        <f t="shared" si="5"/>
        <v>387138</v>
      </c>
    </row>
    <row r="47" spans="1:7" s="150" customFormat="1" ht="12" customHeight="1" thickBot="1" x14ac:dyDescent="0.25">
      <c r="A47" s="18" t="s">
        <v>10</v>
      </c>
      <c r="B47" s="19" t="s">
        <v>176</v>
      </c>
      <c r="C47" s="137">
        <f>SUM(C48:C52)</f>
        <v>0</v>
      </c>
      <c r="D47" s="137">
        <f>SUM(D48:D52)</f>
        <v>0</v>
      </c>
      <c r="E47" s="137">
        <f>SUM(E48:E52)</f>
        <v>4349740</v>
      </c>
      <c r="F47" s="137">
        <f>SUM(F48:F52)</f>
        <v>4349740</v>
      </c>
      <c r="G47" s="77">
        <f>SUM(G48:G52)</f>
        <v>4349740</v>
      </c>
    </row>
    <row r="48" spans="1:7" s="150" customFormat="1" ht="12" customHeight="1" x14ac:dyDescent="0.2">
      <c r="A48" s="13" t="s">
        <v>56</v>
      </c>
      <c r="B48" s="151" t="s">
        <v>180</v>
      </c>
      <c r="C48" s="182"/>
      <c r="D48" s="182"/>
      <c r="E48" s="182"/>
      <c r="F48" s="305">
        <f t="shared" si="1"/>
        <v>0</v>
      </c>
      <c r="G48" s="244">
        <f>C48+F48</f>
        <v>0</v>
      </c>
    </row>
    <row r="49" spans="1:7" s="150" customFormat="1" ht="12" customHeight="1" x14ac:dyDescent="0.2">
      <c r="A49" s="12" t="s">
        <v>57</v>
      </c>
      <c r="B49" s="152" t="s">
        <v>181</v>
      </c>
      <c r="C49" s="141"/>
      <c r="D49" s="141"/>
      <c r="E49" s="182">
        <v>4349740</v>
      </c>
      <c r="F49" s="305">
        <f t="shared" si="1"/>
        <v>4349740</v>
      </c>
      <c r="G49" s="244">
        <f>C49+F49</f>
        <v>4349740</v>
      </c>
    </row>
    <row r="50" spans="1:7" s="150" customFormat="1" ht="12" customHeight="1" x14ac:dyDescent="0.2">
      <c r="A50" s="12" t="s">
        <v>177</v>
      </c>
      <c r="B50" s="152" t="s">
        <v>182</v>
      </c>
      <c r="C50" s="141"/>
      <c r="D50" s="141"/>
      <c r="E50" s="182"/>
      <c r="F50" s="305">
        <f t="shared" si="1"/>
        <v>0</v>
      </c>
      <c r="G50" s="244">
        <f>C50+F50</f>
        <v>0</v>
      </c>
    </row>
    <row r="51" spans="1:7" s="150" customFormat="1" ht="12" customHeight="1" x14ac:dyDescent="0.2">
      <c r="A51" s="12" t="s">
        <v>178</v>
      </c>
      <c r="B51" s="152" t="s">
        <v>183</v>
      </c>
      <c r="C51" s="141"/>
      <c r="D51" s="141"/>
      <c r="E51" s="182"/>
      <c r="F51" s="305">
        <f t="shared" si="1"/>
        <v>0</v>
      </c>
      <c r="G51" s="244">
        <f>C51+F51</f>
        <v>0</v>
      </c>
    </row>
    <row r="52" spans="1:7" s="150" customFormat="1" ht="12" customHeight="1" thickBot="1" x14ac:dyDescent="0.25">
      <c r="A52" s="14" t="s">
        <v>179</v>
      </c>
      <c r="B52" s="80" t="s">
        <v>184</v>
      </c>
      <c r="C52" s="142"/>
      <c r="D52" s="142"/>
      <c r="E52" s="277"/>
      <c r="F52" s="306">
        <f t="shared" si="1"/>
        <v>0</v>
      </c>
      <c r="G52" s="244">
        <f>C52+F52</f>
        <v>0</v>
      </c>
    </row>
    <row r="53" spans="1:7" s="150" customFormat="1" ht="12" customHeight="1" thickBot="1" x14ac:dyDescent="0.25">
      <c r="A53" s="18" t="s">
        <v>102</v>
      </c>
      <c r="B53" s="19" t="s">
        <v>185</v>
      </c>
      <c r="C53" s="137">
        <f>SUM(C54:C56)</f>
        <v>0</v>
      </c>
      <c r="D53" s="137">
        <f>SUM(D54:D56)</f>
        <v>0</v>
      </c>
      <c r="E53" s="137">
        <f>SUM(E54:E56)</f>
        <v>4735711</v>
      </c>
      <c r="F53" s="137">
        <f>SUM(F54:F56)</f>
        <v>4735711</v>
      </c>
      <c r="G53" s="77">
        <f>SUM(G54:G56)</f>
        <v>4735711</v>
      </c>
    </row>
    <row r="54" spans="1:7" s="150" customFormat="1" ht="12" customHeight="1" x14ac:dyDescent="0.2">
      <c r="A54" s="13" t="s">
        <v>58</v>
      </c>
      <c r="B54" s="151" t="s">
        <v>186</v>
      </c>
      <c r="C54" s="139"/>
      <c r="D54" s="139"/>
      <c r="E54" s="139"/>
      <c r="F54" s="181">
        <f t="shared" si="1"/>
        <v>0</v>
      </c>
      <c r="G54" s="180">
        <f>C54+F54</f>
        <v>0</v>
      </c>
    </row>
    <row r="55" spans="1:7" s="150" customFormat="1" ht="12" customHeight="1" x14ac:dyDescent="0.2">
      <c r="A55" s="12" t="s">
        <v>59</v>
      </c>
      <c r="B55" s="152" t="s">
        <v>296</v>
      </c>
      <c r="C55" s="138"/>
      <c r="D55" s="138"/>
      <c r="E55" s="139"/>
      <c r="F55" s="181">
        <f t="shared" si="1"/>
        <v>0</v>
      </c>
      <c r="G55" s="180">
        <f>C55+F55</f>
        <v>0</v>
      </c>
    </row>
    <row r="56" spans="1:7" s="150" customFormat="1" ht="12" customHeight="1" x14ac:dyDescent="0.2">
      <c r="A56" s="12" t="s">
        <v>189</v>
      </c>
      <c r="B56" s="152" t="s">
        <v>187</v>
      </c>
      <c r="C56" s="138"/>
      <c r="D56" s="138"/>
      <c r="E56" s="139">
        <v>4735711</v>
      </c>
      <c r="F56" s="181">
        <f t="shared" si="1"/>
        <v>4735711</v>
      </c>
      <c r="G56" s="180">
        <f>C56+F56</f>
        <v>4735711</v>
      </c>
    </row>
    <row r="57" spans="1:7" s="150" customFormat="1" ht="12" customHeight="1" thickBot="1" x14ac:dyDescent="0.25">
      <c r="A57" s="14" t="s">
        <v>190</v>
      </c>
      <c r="B57" s="80" t="s">
        <v>188</v>
      </c>
      <c r="C57" s="140"/>
      <c r="D57" s="140"/>
      <c r="E57" s="276"/>
      <c r="F57" s="304">
        <f t="shared" si="1"/>
        <v>0</v>
      </c>
      <c r="G57" s="180">
        <f>C57+F57</f>
        <v>0</v>
      </c>
    </row>
    <row r="58" spans="1:7" s="150" customFormat="1" ht="12" customHeight="1" thickBot="1" x14ac:dyDescent="0.25">
      <c r="A58" s="18" t="s">
        <v>12</v>
      </c>
      <c r="B58" s="78" t="s">
        <v>191</v>
      </c>
      <c r="C58" s="137">
        <f>SUM(C59:C61)</f>
        <v>1663367</v>
      </c>
      <c r="D58" s="137">
        <f>SUM(D59:D61)</f>
        <v>0</v>
      </c>
      <c r="E58" s="137">
        <f>SUM(E59:E61)</f>
        <v>-22497</v>
      </c>
      <c r="F58" s="137">
        <f>SUM(F59:F61)</f>
        <v>-22497</v>
      </c>
      <c r="G58" s="77">
        <f>SUM(G59:G61)</f>
        <v>1640870</v>
      </c>
    </row>
    <row r="59" spans="1:7" s="150" customFormat="1" ht="12" customHeight="1" x14ac:dyDescent="0.2">
      <c r="A59" s="13" t="s">
        <v>103</v>
      </c>
      <c r="B59" s="151" t="s">
        <v>193</v>
      </c>
      <c r="C59" s="141"/>
      <c r="D59" s="141"/>
      <c r="E59" s="141"/>
      <c r="F59" s="308">
        <f t="shared" si="1"/>
        <v>0</v>
      </c>
      <c r="G59" s="243">
        <f>C59+F59</f>
        <v>0</v>
      </c>
    </row>
    <row r="60" spans="1:7" s="150" customFormat="1" ht="12" customHeight="1" x14ac:dyDescent="0.2">
      <c r="A60" s="12" t="s">
        <v>104</v>
      </c>
      <c r="B60" s="152" t="s">
        <v>297</v>
      </c>
      <c r="C60" s="141"/>
      <c r="D60" s="141"/>
      <c r="E60" s="141"/>
      <c r="F60" s="308">
        <f t="shared" si="1"/>
        <v>0</v>
      </c>
      <c r="G60" s="243">
        <f>C60+F60</f>
        <v>0</v>
      </c>
    </row>
    <row r="61" spans="1:7" s="150" customFormat="1" ht="12" customHeight="1" x14ac:dyDescent="0.2">
      <c r="A61" s="12" t="s">
        <v>124</v>
      </c>
      <c r="B61" s="152" t="s">
        <v>194</v>
      </c>
      <c r="C61" s="141">
        <v>1663367</v>
      </c>
      <c r="D61" s="141"/>
      <c r="E61" s="141">
        <v>-22497</v>
      </c>
      <c r="F61" s="308">
        <f t="shared" si="1"/>
        <v>-22497</v>
      </c>
      <c r="G61" s="243">
        <f>C61+F61</f>
        <v>1640870</v>
      </c>
    </row>
    <row r="62" spans="1:7" s="150" customFormat="1" ht="12" customHeight="1" thickBot="1" x14ac:dyDescent="0.25">
      <c r="A62" s="14" t="s">
        <v>192</v>
      </c>
      <c r="B62" s="80" t="s">
        <v>195</v>
      </c>
      <c r="C62" s="141"/>
      <c r="D62" s="141"/>
      <c r="E62" s="141"/>
      <c r="F62" s="308">
        <f t="shared" si="1"/>
        <v>0</v>
      </c>
      <c r="G62" s="243">
        <f>C62+F62</f>
        <v>0</v>
      </c>
    </row>
    <row r="63" spans="1:7" s="150" customFormat="1" ht="12" customHeight="1" thickBot="1" x14ac:dyDescent="0.25">
      <c r="A63" s="193" t="s">
        <v>343</v>
      </c>
      <c r="B63" s="19" t="s">
        <v>196</v>
      </c>
      <c r="C63" s="143">
        <f>+C6+C13+C20+C27+C35+C47+C53+C58</f>
        <v>628832676</v>
      </c>
      <c r="D63" s="143">
        <f>+D6+D13+D20+D27+D35+D47+D53+D58</f>
        <v>0</v>
      </c>
      <c r="E63" s="352">
        <f>+E6+E13+E20+E27+E35+E47+E53+E58</f>
        <v>-63110490</v>
      </c>
      <c r="F63" s="352">
        <f>+F6+F13+F20+F27+F35+F47+F53+F58</f>
        <v>-63110490</v>
      </c>
      <c r="G63" s="179">
        <f>+G6+G13+G20+G27+G35+G47+G53+G58</f>
        <v>565722186</v>
      </c>
    </row>
    <row r="64" spans="1:7" s="150" customFormat="1" ht="12" customHeight="1" thickBot="1" x14ac:dyDescent="0.25">
      <c r="A64" s="183" t="s">
        <v>197</v>
      </c>
      <c r="B64" s="78" t="s">
        <v>198</v>
      </c>
      <c r="C64" s="137">
        <f>SUM(C65:C67)</f>
        <v>0</v>
      </c>
      <c r="D64" s="137">
        <f>SUM(D65:D67)</f>
        <v>0</v>
      </c>
      <c r="E64" s="137">
        <f>SUM(E65:E67)</f>
        <v>0</v>
      </c>
      <c r="F64" s="137">
        <f>SUM(F65:F67)</f>
        <v>0</v>
      </c>
      <c r="G64" s="77">
        <f>SUM(G65:G67)</f>
        <v>0</v>
      </c>
    </row>
    <row r="65" spans="1:7" s="150" customFormat="1" ht="12" customHeight="1" x14ac:dyDescent="0.2">
      <c r="A65" s="13" t="s">
        <v>226</v>
      </c>
      <c r="B65" s="151" t="s">
        <v>199</v>
      </c>
      <c r="C65" s="141"/>
      <c r="D65" s="141"/>
      <c r="E65" s="141"/>
      <c r="F65" s="308">
        <f>D65+E65</f>
        <v>0</v>
      </c>
      <c r="G65" s="243">
        <f>C65+F65</f>
        <v>0</v>
      </c>
    </row>
    <row r="66" spans="1:7" s="150" customFormat="1" ht="12" customHeight="1" x14ac:dyDescent="0.2">
      <c r="A66" s="12" t="s">
        <v>235</v>
      </c>
      <c r="B66" s="152" t="s">
        <v>200</v>
      </c>
      <c r="C66" s="141"/>
      <c r="D66" s="141"/>
      <c r="E66" s="141"/>
      <c r="F66" s="308">
        <f>D66+E66</f>
        <v>0</v>
      </c>
      <c r="G66" s="243">
        <f>C66+F66</f>
        <v>0</v>
      </c>
    </row>
    <row r="67" spans="1:7" s="150" customFormat="1" ht="12" customHeight="1" thickBot="1" x14ac:dyDescent="0.25">
      <c r="A67" s="16" t="s">
        <v>236</v>
      </c>
      <c r="B67" s="323" t="s">
        <v>328</v>
      </c>
      <c r="C67" s="280"/>
      <c r="D67" s="280"/>
      <c r="E67" s="280"/>
      <c r="F67" s="307">
        <f>D67+E67</f>
        <v>0</v>
      </c>
      <c r="G67" s="324">
        <f>C67+F67</f>
        <v>0</v>
      </c>
    </row>
    <row r="68" spans="1:7" s="150" customFormat="1" ht="12" customHeight="1" thickBot="1" x14ac:dyDescent="0.25">
      <c r="A68" s="183" t="s">
        <v>202</v>
      </c>
      <c r="B68" s="78" t="s">
        <v>203</v>
      </c>
      <c r="C68" s="137">
        <f>SUM(C69:C72)</f>
        <v>0</v>
      </c>
      <c r="D68" s="137">
        <f>SUM(D69:D72)</f>
        <v>0</v>
      </c>
      <c r="E68" s="137">
        <f>SUM(E69:E72)</f>
        <v>22054243</v>
      </c>
      <c r="F68" s="137">
        <f>SUM(F69:F72)</f>
        <v>22054243</v>
      </c>
      <c r="G68" s="77">
        <f>SUM(G69:G72)</f>
        <v>22054243</v>
      </c>
    </row>
    <row r="69" spans="1:7" s="150" customFormat="1" ht="12" customHeight="1" x14ac:dyDescent="0.2">
      <c r="A69" s="13" t="s">
        <v>81</v>
      </c>
      <c r="B69" s="263" t="s">
        <v>204</v>
      </c>
      <c r="C69" s="141"/>
      <c r="D69" s="141"/>
      <c r="E69" s="141">
        <v>22054243</v>
      </c>
      <c r="F69" s="308">
        <f>D69+E69</f>
        <v>22054243</v>
      </c>
      <c r="G69" s="243">
        <f>C69+F69</f>
        <v>22054243</v>
      </c>
    </row>
    <row r="70" spans="1:7" s="150" customFormat="1" ht="12" customHeight="1" x14ac:dyDescent="0.2">
      <c r="A70" s="12" t="s">
        <v>82</v>
      </c>
      <c r="B70" s="263" t="s">
        <v>447</v>
      </c>
      <c r="C70" s="141"/>
      <c r="D70" s="141"/>
      <c r="E70" s="141"/>
      <c r="F70" s="308">
        <f>D70+E70</f>
        <v>0</v>
      </c>
      <c r="G70" s="243">
        <f>C70+F70</f>
        <v>0</v>
      </c>
    </row>
    <row r="71" spans="1:7" s="150" customFormat="1" ht="12" customHeight="1" x14ac:dyDescent="0.2">
      <c r="A71" s="12" t="s">
        <v>227</v>
      </c>
      <c r="B71" s="263" t="s">
        <v>205</v>
      </c>
      <c r="C71" s="141"/>
      <c r="D71" s="141"/>
      <c r="E71" s="141"/>
      <c r="F71" s="308">
        <f>D71+E71</f>
        <v>0</v>
      </c>
      <c r="G71" s="243">
        <f>C71+F71</f>
        <v>0</v>
      </c>
    </row>
    <row r="72" spans="1:7" s="150" customFormat="1" ht="12" customHeight="1" thickBot="1" x14ac:dyDescent="0.25">
      <c r="A72" s="14" t="s">
        <v>228</v>
      </c>
      <c r="B72" s="264" t="s">
        <v>448</v>
      </c>
      <c r="C72" s="141"/>
      <c r="D72" s="141"/>
      <c r="E72" s="141"/>
      <c r="F72" s="308">
        <f>D72+E72</f>
        <v>0</v>
      </c>
      <c r="G72" s="243">
        <f>C72+F72</f>
        <v>0</v>
      </c>
    </row>
    <row r="73" spans="1:7" s="150" customFormat="1" ht="12" customHeight="1" thickBot="1" x14ac:dyDescent="0.25">
      <c r="A73" s="183" t="s">
        <v>206</v>
      </c>
      <c r="B73" s="78" t="s">
        <v>207</v>
      </c>
      <c r="C73" s="137">
        <f>SUM(C74:C75)</f>
        <v>193841945</v>
      </c>
      <c r="D73" s="137">
        <f>SUM(D74:D75)</f>
        <v>0</v>
      </c>
      <c r="E73" s="137">
        <f>SUM(E74:E75)</f>
        <v>1801014</v>
      </c>
      <c r="F73" s="137">
        <f>SUM(F74:F75)</f>
        <v>1801014</v>
      </c>
      <c r="G73" s="77">
        <f>SUM(G74:G75)</f>
        <v>195642959</v>
      </c>
    </row>
    <row r="74" spans="1:7" s="150" customFormat="1" ht="12" customHeight="1" x14ac:dyDescent="0.2">
      <c r="A74" s="13" t="s">
        <v>229</v>
      </c>
      <c r="B74" s="151" t="s">
        <v>208</v>
      </c>
      <c r="C74" s="141">
        <v>193841945</v>
      </c>
      <c r="D74" s="141"/>
      <c r="E74" s="141">
        <v>1801014</v>
      </c>
      <c r="F74" s="308">
        <f>D74+E74</f>
        <v>1801014</v>
      </c>
      <c r="G74" s="243">
        <f>C74+F74</f>
        <v>195642959</v>
      </c>
    </row>
    <row r="75" spans="1:7" s="150" customFormat="1" ht="12" customHeight="1" thickBot="1" x14ac:dyDescent="0.25">
      <c r="A75" s="14" t="s">
        <v>230</v>
      </c>
      <c r="B75" s="80" t="s">
        <v>209</v>
      </c>
      <c r="C75" s="141"/>
      <c r="D75" s="141"/>
      <c r="E75" s="141"/>
      <c r="F75" s="308">
        <f>D75+E75</f>
        <v>0</v>
      </c>
      <c r="G75" s="243">
        <f>C75+F75</f>
        <v>0</v>
      </c>
    </row>
    <row r="76" spans="1:7" s="150" customFormat="1" ht="12" customHeight="1" thickBot="1" x14ac:dyDescent="0.25">
      <c r="A76" s="183" t="s">
        <v>210</v>
      </c>
      <c r="B76" s="78" t="s">
        <v>211</v>
      </c>
      <c r="C76" s="137">
        <f>SUM(C77:C79)</f>
        <v>0</v>
      </c>
      <c r="D76" s="137">
        <f>SUM(D77:D79)</f>
        <v>0</v>
      </c>
      <c r="E76" s="137">
        <f>SUM(E77:E79)</f>
        <v>0</v>
      </c>
      <c r="F76" s="137">
        <f>SUM(F77:F79)</f>
        <v>0</v>
      </c>
      <c r="G76" s="77">
        <f>SUM(G77:G79)</f>
        <v>0</v>
      </c>
    </row>
    <row r="77" spans="1:7" s="150" customFormat="1" ht="12" customHeight="1" x14ac:dyDescent="0.2">
      <c r="A77" s="13" t="s">
        <v>231</v>
      </c>
      <c r="B77" s="151" t="s">
        <v>212</v>
      </c>
      <c r="C77" s="141"/>
      <c r="D77" s="141"/>
      <c r="E77" s="141"/>
      <c r="F77" s="308">
        <f>D77+E77</f>
        <v>0</v>
      </c>
      <c r="G77" s="243">
        <f>C77+F77</f>
        <v>0</v>
      </c>
    </row>
    <row r="78" spans="1:7" s="150" customFormat="1" ht="12" customHeight="1" x14ac:dyDescent="0.2">
      <c r="A78" s="12" t="s">
        <v>232</v>
      </c>
      <c r="B78" s="152" t="s">
        <v>213</v>
      </c>
      <c r="C78" s="141"/>
      <c r="D78" s="141"/>
      <c r="E78" s="141"/>
      <c r="F78" s="308">
        <f>D78+E78</f>
        <v>0</v>
      </c>
      <c r="G78" s="243">
        <f>C78+F78</f>
        <v>0</v>
      </c>
    </row>
    <row r="79" spans="1:7" s="150" customFormat="1" ht="12" customHeight="1" thickBot="1" x14ac:dyDescent="0.25">
      <c r="A79" s="14" t="s">
        <v>233</v>
      </c>
      <c r="B79" s="80" t="s">
        <v>449</v>
      </c>
      <c r="C79" s="141"/>
      <c r="D79" s="141"/>
      <c r="E79" s="141"/>
      <c r="F79" s="308">
        <f>D79+E79</f>
        <v>0</v>
      </c>
      <c r="G79" s="243">
        <f>C79+F79</f>
        <v>0</v>
      </c>
    </row>
    <row r="80" spans="1:7" s="150" customFormat="1" ht="12" customHeight="1" thickBot="1" x14ac:dyDescent="0.25">
      <c r="A80" s="183" t="s">
        <v>214</v>
      </c>
      <c r="B80" s="78" t="s">
        <v>234</v>
      </c>
      <c r="C80" s="137">
        <f>SUM(C81:C84)</f>
        <v>0</v>
      </c>
      <c r="D80" s="137">
        <f>SUM(D81:D84)</f>
        <v>0</v>
      </c>
      <c r="E80" s="137">
        <f>SUM(E81:E84)</f>
        <v>0</v>
      </c>
      <c r="F80" s="137">
        <f>SUM(F81:F84)</f>
        <v>0</v>
      </c>
      <c r="G80" s="77">
        <f>SUM(G81:G84)</f>
        <v>0</v>
      </c>
    </row>
    <row r="81" spans="1:7" s="150" customFormat="1" ht="12" customHeight="1" x14ac:dyDescent="0.2">
      <c r="A81" s="154" t="s">
        <v>215</v>
      </c>
      <c r="B81" s="151" t="s">
        <v>216</v>
      </c>
      <c r="C81" s="141"/>
      <c r="D81" s="141"/>
      <c r="E81" s="141"/>
      <c r="F81" s="308">
        <f t="shared" ref="F81:F86" si="6">D81+E81</f>
        <v>0</v>
      </c>
      <c r="G81" s="243">
        <f t="shared" ref="G81:G86" si="7">C81+F81</f>
        <v>0</v>
      </c>
    </row>
    <row r="82" spans="1:7" s="150" customFormat="1" ht="12" customHeight="1" x14ac:dyDescent="0.2">
      <c r="A82" s="155" t="s">
        <v>217</v>
      </c>
      <c r="B82" s="152" t="s">
        <v>218</v>
      </c>
      <c r="C82" s="141"/>
      <c r="D82" s="141"/>
      <c r="E82" s="141"/>
      <c r="F82" s="308">
        <f t="shared" si="6"/>
        <v>0</v>
      </c>
      <c r="G82" s="243">
        <f t="shared" si="7"/>
        <v>0</v>
      </c>
    </row>
    <row r="83" spans="1:7" s="150" customFormat="1" ht="12" customHeight="1" x14ac:dyDescent="0.2">
      <c r="A83" s="155" t="s">
        <v>219</v>
      </c>
      <c r="B83" s="152" t="s">
        <v>220</v>
      </c>
      <c r="C83" s="141"/>
      <c r="D83" s="141"/>
      <c r="E83" s="141"/>
      <c r="F83" s="308">
        <f t="shared" si="6"/>
        <v>0</v>
      </c>
      <c r="G83" s="243">
        <f t="shared" si="7"/>
        <v>0</v>
      </c>
    </row>
    <row r="84" spans="1:7" s="150" customFormat="1" ht="12" customHeight="1" thickBot="1" x14ac:dyDescent="0.25">
      <c r="A84" s="156" t="s">
        <v>221</v>
      </c>
      <c r="B84" s="80" t="s">
        <v>222</v>
      </c>
      <c r="C84" s="141"/>
      <c r="D84" s="141"/>
      <c r="E84" s="141"/>
      <c r="F84" s="308">
        <f t="shared" si="6"/>
        <v>0</v>
      </c>
      <c r="G84" s="243">
        <f t="shared" si="7"/>
        <v>0</v>
      </c>
    </row>
    <row r="85" spans="1:7" s="150" customFormat="1" ht="12" customHeight="1" thickBot="1" x14ac:dyDescent="0.25">
      <c r="A85" s="183" t="s">
        <v>223</v>
      </c>
      <c r="B85" s="78" t="s">
        <v>342</v>
      </c>
      <c r="C85" s="185"/>
      <c r="D85" s="185"/>
      <c r="E85" s="185"/>
      <c r="F85" s="137">
        <f t="shared" si="6"/>
        <v>0</v>
      </c>
      <c r="G85" s="77">
        <f t="shared" si="7"/>
        <v>0</v>
      </c>
    </row>
    <row r="86" spans="1:7" s="150" customFormat="1" ht="13.5" customHeight="1" thickBot="1" x14ac:dyDescent="0.25">
      <c r="A86" s="183" t="s">
        <v>225</v>
      </c>
      <c r="B86" s="78" t="s">
        <v>224</v>
      </c>
      <c r="C86" s="185"/>
      <c r="D86" s="185"/>
      <c r="E86" s="185"/>
      <c r="F86" s="137">
        <f t="shared" si="6"/>
        <v>0</v>
      </c>
      <c r="G86" s="77">
        <f t="shared" si="7"/>
        <v>0</v>
      </c>
    </row>
    <row r="87" spans="1:7" s="150" customFormat="1" ht="15.75" customHeight="1" thickBot="1" x14ac:dyDescent="0.25">
      <c r="A87" s="183" t="s">
        <v>237</v>
      </c>
      <c r="B87" s="157" t="s">
        <v>345</v>
      </c>
      <c r="C87" s="143">
        <f>+C64+C68+C73+C76+C80+C86+C85</f>
        <v>193841945</v>
      </c>
      <c r="D87" s="143">
        <f>+D64+D68+D73+D76+D80+D86+D85</f>
        <v>0</v>
      </c>
      <c r="E87" s="143">
        <f>+E64+E68+E73+E76+E80+E86+E85</f>
        <v>23855257</v>
      </c>
      <c r="F87" s="143">
        <f>+F64+F68+F73+F76+F80+F86+F85</f>
        <v>23855257</v>
      </c>
      <c r="G87" s="179">
        <f>+G64+G68+G73+G76+G80+G86+G85</f>
        <v>217697202</v>
      </c>
    </row>
    <row r="88" spans="1:7" s="150" customFormat="1" ht="25.5" customHeight="1" thickBot="1" x14ac:dyDescent="0.25">
      <c r="A88" s="184" t="s">
        <v>344</v>
      </c>
      <c r="B88" s="158" t="s">
        <v>346</v>
      </c>
      <c r="C88" s="143">
        <f>+C63+C87</f>
        <v>822674621</v>
      </c>
      <c r="D88" s="143">
        <f>+D63+D87</f>
        <v>0</v>
      </c>
      <c r="E88" s="352">
        <f>+E63+E87</f>
        <v>-39255233</v>
      </c>
      <c r="F88" s="352">
        <f>+F63+F87</f>
        <v>-39255233</v>
      </c>
      <c r="G88" s="179">
        <f>+G63+G87</f>
        <v>783419388</v>
      </c>
    </row>
    <row r="89" spans="1:7" s="150" customFormat="1" ht="30.75" customHeight="1" x14ac:dyDescent="0.2">
      <c r="A89" s="3"/>
      <c r="B89" s="4"/>
      <c r="C89" s="82"/>
    </row>
    <row r="90" spans="1:7" ht="16.5" customHeight="1" x14ac:dyDescent="0.25">
      <c r="A90" s="361" t="s">
        <v>33</v>
      </c>
      <c r="B90" s="361"/>
      <c r="C90" s="361"/>
      <c r="D90" s="361"/>
      <c r="E90" s="361"/>
      <c r="F90" s="361"/>
      <c r="G90" s="361"/>
    </row>
    <row r="91" spans="1:7" s="159" customFormat="1" ht="16.5" customHeight="1" thickBot="1" x14ac:dyDescent="0.3">
      <c r="A91" s="363" t="s">
        <v>84</v>
      </c>
      <c r="B91" s="363"/>
      <c r="C91" s="52"/>
      <c r="G91" s="52" t="str">
        <f>G2</f>
        <v>Forintban!</v>
      </c>
    </row>
    <row r="92" spans="1:7" x14ac:dyDescent="0.25">
      <c r="A92" s="364" t="s">
        <v>48</v>
      </c>
      <c r="B92" s="366" t="s">
        <v>380</v>
      </c>
      <c r="C92" s="368" t="str">
        <f>+CONCATENATE(LEFT(ÖSSZEFÜGGÉSEK!A6,4),". évi")</f>
        <v>2018. évi</v>
      </c>
      <c r="D92" s="369"/>
      <c r="E92" s="370"/>
      <c r="F92" s="370"/>
      <c r="G92" s="371"/>
    </row>
    <row r="93" spans="1:7" ht="48.75" thickBot="1" x14ac:dyDescent="0.3">
      <c r="A93" s="365"/>
      <c r="B93" s="367"/>
      <c r="C93" s="316" t="s">
        <v>379</v>
      </c>
      <c r="D93" s="317" t="s">
        <v>455</v>
      </c>
      <c r="E93" s="317" t="s">
        <v>469</v>
      </c>
      <c r="F93" s="318" t="s">
        <v>451</v>
      </c>
      <c r="G93" s="319" t="s">
        <v>454</v>
      </c>
    </row>
    <row r="94" spans="1:7" s="149" customFormat="1" ht="12" customHeight="1" thickBot="1" x14ac:dyDescent="0.25">
      <c r="A94" s="25" t="s">
        <v>354</v>
      </c>
      <c r="B94" s="26" t="s">
        <v>355</v>
      </c>
      <c r="C94" s="320" t="s">
        <v>356</v>
      </c>
      <c r="D94" s="320" t="s">
        <v>358</v>
      </c>
      <c r="E94" s="321" t="s">
        <v>357</v>
      </c>
      <c r="F94" s="321" t="s">
        <v>457</v>
      </c>
      <c r="G94" s="322" t="s">
        <v>458</v>
      </c>
    </row>
    <row r="95" spans="1:7" ht="12" customHeight="1" thickBot="1" x14ac:dyDescent="0.3">
      <c r="A95" s="20" t="s">
        <v>5</v>
      </c>
      <c r="B95" s="24" t="s">
        <v>304</v>
      </c>
      <c r="C95" s="136">
        <f>C96+C97+C98+C99+C100+C113</f>
        <v>334904186</v>
      </c>
      <c r="D95" s="136">
        <f>D96+D97+D98+D99+D100+D113</f>
        <v>0</v>
      </c>
      <c r="E95" s="136">
        <f>E96+E97+E98+E99+E100+E113</f>
        <v>31086522</v>
      </c>
      <c r="F95" s="136">
        <f>F96+F97+F98+F99+F100+F113</f>
        <v>31086522</v>
      </c>
      <c r="G95" s="196">
        <f>G96+G97+G98+G99+G100+G113</f>
        <v>365990708</v>
      </c>
    </row>
    <row r="96" spans="1:7" ht="12" customHeight="1" x14ac:dyDescent="0.25">
      <c r="A96" s="15" t="s">
        <v>60</v>
      </c>
      <c r="B96" s="8" t="s">
        <v>34</v>
      </c>
      <c r="C96" s="301">
        <v>129827432</v>
      </c>
      <c r="D96" s="200"/>
      <c r="E96" s="200">
        <v>13849713</v>
      </c>
      <c r="F96" s="309">
        <f t="shared" ref="F96:F115" si="8">D96+E96</f>
        <v>13849713</v>
      </c>
      <c r="G96" s="245">
        <f t="shared" ref="G96:G115" si="9">C96+F96</f>
        <v>143677145</v>
      </c>
    </row>
    <row r="97" spans="1:7" ht="12" customHeight="1" x14ac:dyDescent="0.25">
      <c r="A97" s="12" t="s">
        <v>61</v>
      </c>
      <c r="B97" s="6" t="s">
        <v>105</v>
      </c>
      <c r="C97" s="138">
        <v>26955245</v>
      </c>
      <c r="D97" s="138"/>
      <c r="E97" s="138">
        <v>754592</v>
      </c>
      <c r="F97" s="310">
        <f t="shared" si="8"/>
        <v>754592</v>
      </c>
      <c r="G97" s="241">
        <f t="shared" si="9"/>
        <v>27709837</v>
      </c>
    </row>
    <row r="98" spans="1:7" ht="12" customHeight="1" x14ac:dyDescent="0.25">
      <c r="A98" s="12" t="s">
        <v>62</v>
      </c>
      <c r="B98" s="6" t="s">
        <v>79</v>
      </c>
      <c r="C98" s="140">
        <v>128430894</v>
      </c>
      <c r="D98" s="140"/>
      <c r="E98" s="140">
        <v>18324151</v>
      </c>
      <c r="F98" s="311">
        <f t="shared" si="8"/>
        <v>18324151</v>
      </c>
      <c r="G98" s="242">
        <f t="shared" si="9"/>
        <v>146755045</v>
      </c>
    </row>
    <row r="99" spans="1:7" ht="12" customHeight="1" x14ac:dyDescent="0.25">
      <c r="A99" s="12" t="s">
        <v>63</v>
      </c>
      <c r="B99" s="9" t="s">
        <v>106</v>
      </c>
      <c r="C99" s="140">
        <v>10180000</v>
      </c>
      <c r="D99" s="140"/>
      <c r="E99" s="140">
        <v>-2494390</v>
      </c>
      <c r="F99" s="311">
        <f t="shared" si="8"/>
        <v>-2494390</v>
      </c>
      <c r="G99" s="242">
        <f t="shared" si="9"/>
        <v>7685610</v>
      </c>
    </row>
    <row r="100" spans="1:7" ht="12" customHeight="1" x14ac:dyDescent="0.25">
      <c r="A100" s="12" t="s">
        <v>71</v>
      </c>
      <c r="B100" s="17" t="s">
        <v>107</v>
      </c>
      <c r="C100" s="140">
        <v>37010615</v>
      </c>
      <c r="D100" s="140"/>
      <c r="E100" s="140">
        <v>3152456</v>
      </c>
      <c r="F100" s="311">
        <f t="shared" si="8"/>
        <v>3152456</v>
      </c>
      <c r="G100" s="242">
        <f t="shared" si="9"/>
        <v>40163071</v>
      </c>
    </row>
    <row r="101" spans="1:7" ht="12" customHeight="1" x14ac:dyDescent="0.25">
      <c r="A101" s="12" t="s">
        <v>64</v>
      </c>
      <c r="B101" s="6" t="s">
        <v>309</v>
      </c>
      <c r="C101" s="140"/>
      <c r="D101" s="140"/>
      <c r="E101" s="140">
        <v>26896</v>
      </c>
      <c r="F101" s="311">
        <f t="shared" si="8"/>
        <v>26896</v>
      </c>
      <c r="G101" s="242">
        <f t="shared" si="9"/>
        <v>26896</v>
      </c>
    </row>
    <row r="102" spans="1:7" ht="12" customHeight="1" x14ac:dyDescent="0.25">
      <c r="A102" s="12" t="s">
        <v>65</v>
      </c>
      <c r="B102" s="55" t="s">
        <v>308</v>
      </c>
      <c r="C102" s="140"/>
      <c r="D102" s="140"/>
      <c r="E102" s="140"/>
      <c r="F102" s="311">
        <f t="shared" si="8"/>
        <v>0</v>
      </c>
      <c r="G102" s="242">
        <f t="shared" si="9"/>
        <v>0</v>
      </c>
    </row>
    <row r="103" spans="1:7" ht="12" customHeight="1" x14ac:dyDescent="0.25">
      <c r="A103" s="12" t="s">
        <v>72</v>
      </c>
      <c r="B103" s="55" t="s">
        <v>307</v>
      </c>
      <c r="C103" s="140"/>
      <c r="D103" s="140"/>
      <c r="E103" s="140"/>
      <c r="F103" s="311">
        <f t="shared" si="8"/>
        <v>0</v>
      </c>
      <c r="G103" s="242">
        <f t="shared" si="9"/>
        <v>0</v>
      </c>
    </row>
    <row r="104" spans="1:7" ht="12" customHeight="1" x14ac:dyDescent="0.25">
      <c r="A104" s="12" t="s">
        <v>73</v>
      </c>
      <c r="B104" s="53" t="s">
        <v>240</v>
      </c>
      <c r="C104" s="140"/>
      <c r="D104" s="140"/>
      <c r="E104" s="140"/>
      <c r="F104" s="311">
        <f t="shared" si="8"/>
        <v>0</v>
      </c>
      <c r="G104" s="242">
        <f t="shared" si="9"/>
        <v>0</v>
      </c>
    </row>
    <row r="105" spans="1:7" ht="12" customHeight="1" x14ac:dyDescent="0.25">
      <c r="A105" s="12" t="s">
        <v>74</v>
      </c>
      <c r="B105" s="54" t="s">
        <v>241</v>
      </c>
      <c r="C105" s="140"/>
      <c r="D105" s="140"/>
      <c r="E105" s="140"/>
      <c r="F105" s="311">
        <f t="shared" si="8"/>
        <v>0</v>
      </c>
      <c r="G105" s="242">
        <f t="shared" si="9"/>
        <v>0</v>
      </c>
    </row>
    <row r="106" spans="1:7" ht="12" customHeight="1" x14ac:dyDescent="0.25">
      <c r="A106" s="12" t="s">
        <v>75</v>
      </c>
      <c r="B106" s="54" t="s">
        <v>242</v>
      </c>
      <c r="C106" s="140"/>
      <c r="D106" s="140"/>
      <c r="E106" s="140"/>
      <c r="F106" s="311">
        <f t="shared" si="8"/>
        <v>0</v>
      </c>
      <c r="G106" s="242">
        <f t="shared" si="9"/>
        <v>0</v>
      </c>
    </row>
    <row r="107" spans="1:7" ht="12" customHeight="1" x14ac:dyDescent="0.25">
      <c r="A107" s="12" t="s">
        <v>77</v>
      </c>
      <c r="B107" s="53" t="s">
        <v>243</v>
      </c>
      <c r="C107" s="140">
        <v>3430615</v>
      </c>
      <c r="D107" s="140"/>
      <c r="E107" s="140">
        <v>-34440</v>
      </c>
      <c r="F107" s="311">
        <f t="shared" si="8"/>
        <v>-34440</v>
      </c>
      <c r="G107" s="242">
        <f t="shared" si="9"/>
        <v>3396175</v>
      </c>
    </row>
    <row r="108" spans="1:7" ht="12" customHeight="1" x14ac:dyDescent="0.25">
      <c r="A108" s="12" t="s">
        <v>108</v>
      </c>
      <c r="B108" s="53" t="s">
        <v>244</v>
      </c>
      <c r="C108" s="140"/>
      <c r="D108" s="140"/>
      <c r="E108" s="140"/>
      <c r="F108" s="311">
        <f t="shared" si="8"/>
        <v>0</v>
      </c>
      <c r="G108" s="242">
        <f t="shared" si="9"/>
        <v>0</v>
      </c>
    </row>
    <row r="109" spans="1:7" ht="12" customHeight="1" x14ac:dyDescent="0.25">
      <c r="A109" s="12" t="s">
        <v>238</v>
      </c>
      <c r="B109" s="54" t="s">
        <v>245</v>
      </c>
      <c r="C109" s="140"/>
      <c r="D109" s="140"/>
      <c r="E109" s="140"/>
      <c r="F109" s="311">
        <f t="shared" si="8"/>
        <v>0</v>
      </c>
      <c r="G109" s="242">
        <f t="shared" si="9"/>
        <v>0</v>
      </c>
    </row>
    <row r="110" spans="1:7" ht="12" customHeight="1" x14ac:dyDescent="0.25">
      <c r="A110" s="11" t="s">
        <v>239</v>
      </c>
      <c r="B110" s="55" t="s">
        <v>246</v>
      </c>
      <c r="C110" s="140"/>
      <c r="D110" s="140"/>
      <c r="E110" s="140"/>
      <c r="F110" s="311">
        <f t="shared" si="8"/>
        <v>0</v>
      </c>
      <c r="G110" s="242">
        <f t="shared" si="9"/>
        <v>0</v>
      </c>
    </row>
    <row r="111" spans="1:7" ht="12" customHeight="1" x14ac:dyDescent="0.25">
      <c r="A111" s="12" t="s">
        <v>305</v>
      </c>
      <c r="B111" s="55" t="s">
        <v>247</v>
      </c>
      <c r="C111" s="140"/>
      <c r="D111" s="140"/>
      <c r="E111" s="140"/>
      <c r="F111" s="311">
        <f t="shared" si="8"/>
        <v>0</v>
      </c>
      <c r="G111" s="242">
        <f t="shared" si="9"/>
        <v>0</v>
      </c>
    </row>
    <row r="112" spans="1:7" ht="12" customHeight="1" x14ac:dyDescent="0.25">
      <c r="A112" s="14" t="s">
        <v>306</v>
      </c>
      <c r="B112" s="55" t="s">
        <v>248</v>
      </c>
      <c r="C112" s="140">
        <v>33580000</v>
      </c>
      <c r="D112" s="140"/>
      <c r="E112" s="140">
        <v>3160132</v>
      </c>
      <c r="F112" s="311">
        <f t="shared" si="8"/>
        <v>3160132</v>
      </c>
      <c r="G112" s="242">
        <f t="shared" si="9"/>
        <v>36740132</v>
      </c>
    </row>
    <row r="113" spans="1:7" ht="12" customHeight="1" x14ac:dyDescent="0.25">
      <c r="A113" s="12" t="s">
        <v>310</v>
      </c>
      <c r="B113" s="9" t="s">
        <v>35</v>
      </c>
      <c r="C113" s="138">
        <v>2500000</v>
      </c>
      <c r="D113" s="138"/>
      <c r="E113" s="138">
        <v>-2500000</v>
      </c>
      <c r="F113" s="310">
        <f t="shared" si="8"/>
        <v>-2500000</v>
      </c>
      <c r="G113" s="241">
        <f t="shared" si="9"/>
        <v>0</v>
      </c>
    </row>
    <row r="114" spans="1:7" ht="12" customHeight="1" x14ac:dyDescent="0.25">
      <c r="A114" s="12" t="s">
        <v>311</v>
      </c>
      <c r="B114" s="6" t="s">
        <v>313</v>
      </c>
      <c r="C114" s="138"/>
      <c r="D114" s="138"/>
      <c r="E114" s="138"/>
      <c r="F114" s="310">
        <f t="shared" si="8"/>
        <v>0</v>
      </c>
      <c r="G114" s="241">
        <f t="shared" si="9"/>
        <v>0</v>
      </c>
    </row>
    <row r="115" spans="1:7" ht="12" customHeight="1" thickBot="1" x14ac:dyDescent="0.3">
      <c r="A115" s="16" t="s">
        <v>312</v>
      </c>
      <c r="B115" s="192" t="s">
        <v>314</v>
      </c>
      <c r="C115" s="201"/>
      <c r="D115" s="201"/>
      <c r="E115" s="201"/>
      <c r="F115" s="312">
        <f t="shared" si="8"/>
        <v>0</v>
      </c>
      <c r="G115" s="246">
        <f t="shared" si="9"/>
        <v>0</v>
      </c>
    </row>
    <row r="116" spans="1:7" ht="12" customHeight="1" thickBot="1" x14ac:dyDescent="0.3">
      <c r="A116" s="190" t="s">
        <v>6</v>
      </c>
      <c r="B116" s="191" t="s">
        <v>249</v>
      </c>
      <c r="C116" s="202">
        <f>+C117+C119+C121</f>
        <v>487770435</v>
      </c>
      <c r="D116" s="137">
        <f>+D117+D119+D121</f>
        <v>0</v>
      </c>
      <c r="E116" s="356">
        <f>+E117+E119+E121</f>
        <v>-124022745</v>
      </c>
      <c r="F116" s="356">
        <f>+F117+F119+F121</f>
        <v>-124022745</v>
      </c>
      <c r="G116" s="197">
        <f>+G117+G119+G121</f>
        <v>363747690</v>
      </c>
    </row>
    <row r="117" spans="1:7" ht="12" customHeight="1" x14ac:dyDescent="0.25">
      <c r="A117" s="13" t="s">
        <v>66</v>
      </c>
      <c r="B117" s="6" t="s">
        <v>123</v>
      </c>
      <c r="C117" s="139">
        <v>481000435</v>
      </c>
      <c r="D117" s="209"/>
      <c r="E117" s="346">
        <v>-128000300</v>
      </c>
      <c r="F117" s="347">
        <f t="shared" ref="F117:F128" si="10">D117+E117</f>
        <v>-128000300</v>
      </c>
      <c r="G117" s="180">
        <f t="shared" ref="G117:G129" si="11">C117+F117</f>
        <v>353000135</v>
      </c>
    </row>
    <row r="118" spans="1:7" ht="12" customHeight="1" x14ac:dyDescent="0.25">
      <c r="A118" s="13" t="s">
        <v>67</v>
      </c>
      <c r="B118" s="10" t="s">
        <v>253</v>
      </c>
      <c r="C118" s="139">
        <v>457193747</v>
      </c>
      <c r="D118" s="209"/>
      <c r="E118" s="346">
        <v>-138205057</v>
      </c>
      <c r="F118" s="347">
        <f t="shared" si="10"/>
        <v>-138205057</v>
      </c>
      <c r="G118" s="180">
        <f t="shared" si="11"/>
        <v>318988690</v>
      </c>
    </row>
    <row r="119" spans="1:7" ht="12" customHeight="1" x14ac:dyDescent="0.25">
      <c r="A119" s="13" t="s">
        <v>68</v>
      </c>
      <c r="B119" s="10" t="s">
        <v>109</v>
      </c>
      <c r="C119" s="138">
        <v>1270000</v>
      </c>
      <c r="D119" s="210"/>
      <c r="E119" s="138">
        <v>2177555</v>
      </c>
      <c r="F119" s="310">
        <f t="shared" si="10"/>
        <v>2177555</v>
      </c>
      <c r="G119" s="241">
        <f t="shared" si="11"/>
        <v>3447555</v>
      </c>
    </row>
    <row r="120" spans="1:7" ht="12" customHeight="1" x14ac:dyDescent="0.25">
      <c r="A120" s="13" t="s">
        <v>69</v>
      </c>
      <c r="B120" s="10" t="s">
        <v>254</v>
      </c>
      <c r="C120" s="138"/>
      <c r="D120" s="210"/>
      <c r="E120" s="138"/>
      <c r="F120" s="310">
        <f t="shared" si="10"/>
        <v>0</v>
      </c>
      <c r="G120" s="241">
        <f t="shared" si="11"/>
        <v>0</v>
      </c>
    </row>
    <row r="121" spans="1:7" ht="12" customHeight="1" x14ac:dyDescent="0.25">
      <c r="A121" s="13" t="s">
        <v>70</v>
      </c>
      <c r="B121" s="80" t="s">
        <v>125</v>
      </c>
      <c r="C121" s="138">
        <v>5500000</v>
      </c>
      <c r="D121" s="210"/>
      <c r="E121" s="138">
        <v>1800000</v>
      </c>
      <c r="F121" s="310">
        <f t="shared" si="10"/>
        <v>1800000</v>
      </c>
      <c r="G121" s="241">
        <f t="shared" si="11"/>
        <v>7300000</v>
      </c>
    </row>
    <row r="122" spans="1:7" ht="12" customHeight="1" x14ac:dyDescent="0.25">
      <c r="A122" s="13" t="s">
        <v>76</v>
      </c>
      <c r="B122" s="79" t="s">
        <v>298</v>
      </c>
      <c r="C122" s="138"/>
      <c r="D122" s="210"/>
      <c r="E122" s="138"/>
      <c r="F122" s="310">
        <f t="shared" si="10"/>
        <v>0</v>
      </c>
      <c r="G122" s="241">
        <f t="shared" si="11"/>
        <v>0</v>
      </c>
    </row>
    <row r="123" spans="1:7" ht="12" customHeight="1" x14ac:dyDescent="0.25">
      <c r="A123" s="13" t="s">
        <v>78</v>
      </c>
      <c r="B123" s="147" t="s">
        <v>259</v>
      </c>
      <c r="C123" s="138"/>
      <c r="D123" s="210"/>
      <c r="E123" s="138"/>
      <c r="F123" s="310">
        <f t="shared" si="10"/>
        <v>0</v>
      </c>
      <c r="G123" s="241">
        <f t="shared" si="11"/>
        <v>0</v>
      </c>
    </row>
    <row r="124" spans="1:7" ht="22.5" x14ac:dyDescent="0.25">
      <c r="A124" s="13" t="s">
        <v>110</v>
      </c>
      <c r="B124" s="54" t="s">
        <v>242</v>
      </c>
      <c r="C124" s="138"/>
      <c r="D124" s="210"/>
      <c r="E124" s="138"/>
      <c r="F124" s="310">
        <f t="shared" si="10"/>
        <v>0</v>
      </c>
      <c r="G124" s="241">
        <f t="shared" si="11"/>
        <v>0</v>
      </c>
    </row>
    <row r="125" spans="1:7" ht="12" customHeight="1" x14ac:dyDescent="0.25">
      <c r="A125" s="13" t="s">
        <v>111</v>
      </c>
      <c r="B125" s="54" t="s">
        <v>258</v>
      </c>
      <c r="C125" s="138"/>
      <c r="D125" s="210"/>
      <c r="E125" s="138"/>
      <c r="F125" s="310">
        <f t="shared" si="10"/>
        <v>0</v>
      </c>
      <c r="G125" s="241">
        <f t="shared" si="11"/>
        <v>0</v>
      </c>
    </row>
    <row r="126" spans="1:7" ht="12" customHeight="1" x14ac:dyDescent="0.25">
      <c r="A126" s="13" t="s">
        <v>112</v>
      </c>
      <c r="B126" s="54" t="s">
        <v>257</v>
      </c>
      <c r="C126" s="138"/>
      <c r="D126" s="210"/>
      <c r="E126" s="138"/>
      <c r="F126" s="310">
        <f t="shared" si="10"/>
        <v>0</v>
      </c>
      <c r="G126" s="241">
        <f t="shared" si="11"/>
        <v>0</v>
      </c>
    </row>
    <row r="127" spans="1:7" ht="12" customHeight="1" x14ac:dyDescent="0.25">
      <c r="A127" s="13" t="s">
        <v>250</v>
      </c>
      <c r="B127" s="54" t="s">
        <v>245</v>
      </c>
      <c r="C127" s="138">
        <v>2000000</v>
      </c>
      <c r="D127" s="210"/>
      <c r="E127" s="138">
        <v>1800000</v>
      </c>
      <c r="F127" s="310">
        <f t="shared" si="10"/>
        <v>1800000</v>
      </c>
      <c r="G127" s="241">
        <f t="shared" si="11"/>
        <v>3800000</v>
      </c>
    </row>
    <row r="128" spans="1:7" ht="12" customHeight="1" x14ac:dyDescent="0.25">
      <c r="A128" s="13" t="s">
        <v>251</v>
      </c>
      <c r="B128" s="54" t="s">
        <v>256</v>
      </c>
      <c r="C128" s="138"/>
      <c r="D128" s="210"/>
      <c r="E128" s="138"/>
      <c r="F128" s="310">
        <f t="shared" si="10"/>
        <v>0</v>
      </c>
      <c r="G128" s="241">
        <f t="shared" si="11"/>
        <v>0</v>
      </c>
    </row>
    <row r="129" spans="1:7" ht="23.25" thickBot="1" x14ac:dyDescent="0.3">
      <c r="A129" s="11" t="s">
        <v>252</v>
      </c>
      <c r="B129" s="54" t="s">
        <v>255</v>
      </c>
      <c r="C129" s="140">
        <v>3500000</v>
      </c>
      <c r="D129" s="211"/>
      <c r="E129" s="140"/>
      <c r="F129" s="311"/>
      <c r="G129" s="242">
        <f t="shared" si="11"/>
        <v>3500000</v>
      </c>
    </row>
    <row r="130" spans="1:7" ht="12" customHeight="1" thickBot="1" x14ac:dyDescent="0.3">
      <c r="A130" s="18" t="s">
        <v>7</v>
      </c>
      <c r="B130" s="50" t="s">
        <v>315</v>
      </c>
      <c r="C130" s="137">
        <f>+C95+C116</f>
        <v>822674621</v>
      </c>
      <c r="D130" s="208">
        <f>+D95+D116</f>
        <v>0</v>
      </c>
      <c r="E130" s="348">
        <f>+E95+E116</f>
        <v>-92936223</v>
      </c>
      <c r="F130" s="348">
        <f>+F95+F116</f>
        <v>-92936223</v>
      </c>
      <c r="G130" s="77">
        <f>+G95+G116</f>
        <v>729738398</v>
      </c>
    </row>
    <row r="131" spans="1:7" ht="12" customHeight="1" thickBot="1" x14ac:dyDescent="0.3">
      <c r="A131" s="18" t="s">
        <v>8</v>
      </c>
      <c r="B131" s="50" t="s">
        <v>381</v>
      </c>
      <c r="C131" s="137">
        <f>+C132+C133+C134</f>
        <v>0</v>
      </c>
      <c r="D131" s="208">
        <f>+D132+D133+D134</f>
        <v>0</v>
      </c>
      <c r="E131" s="137">
        <f>+E132+E133+E134</f>
        <v>0</v>
      </c>
      <c r="F131" s="137">
        <f>+F132+F133+F134</f>
        <v>0</v>
      </c>
      <c r="G131" s="77">
        <f>+G132+G133+G134</f>
        <v>0</v>
      </c>
    </row>
    <row r="132" spans="1:7" ht="12" customHeight="1" x14ac:dyDescent="0.25">
      <c r="A132" s="13" t="s">
        <v>157</v>
      </c>
      <c r="B132" s="10" t="s">
        <v>323</v>
      </c>
      <c r="C132" s="138"/>
      <c r="D132" s="210"/>
      <c r="E132" s="138"/>
      <c r="F132" s="310">
        <f>D132+E132</f>
        <v>0</v>
      </c>
      <c r="G132" s="241">
        <f>C132+F132</f>
        <v>0</v>
      </c>
    </row>
    <row r="133" spans="1:7" ht="12" customHeight="1" x14ac:dyDescent="0.25">
      <c r="A133" s="13" t="s">
        <v>158</v>
      </c>
      <c r="B133" s="10" t="s">
        <v>324</v>
      </c>
      <c r="C133" s="138"/>
      <c r="D133" s="210"/>
      <c r="E133" s="138"/>
      <c r="F133" s="310">
        <f>D133+E133</f>
        <v>0</v>
      </c>
      <c r="G133" s="241">
        <f>C133+F133</f>
        <v>0</v>
      </c>
    </row>
    <row r="134" spans="1:7" ht="12" customHeight="1" thickBot="1" x14ac:dyDescent="0.3">
      <c r="A134" s="11" t="s">
        <v>159</v>
      </c>
      <c r="B134" s="10" t="s">
        <v>325</v>
      </c>
      <c r="C134" s="138"/>
      <c r="D134" s="210"/>
      <c r="E134" s="138"/>
      <c r="F134" s="310">
        <f>D134+E134</f>
        <v>0</v>
      </c>
      <c r="G134" s="241">
        <f>C134+F134</f>
        <v>0</v>
      </c>
    </row>
    <row r="135" spans="1:7" ht="12" customHeight="1" thickBot="1" x14ac:dyDescent="0.3">
      <c r="A135" s="18" t="s">
        <v>9</v>
      </c>
      <c r="B135" s="50" t="s">
        <v>317</v>
      </c>
      <c r="C135" s="137">
        <f>SUM(C136:C141)</f>
        <v>0</v>
      </c>
      <c r="D135" s="208">
        <f>SUM(D136:D141)</f>
        <v>0</v>
      </c>
      <c r="E135" s="137">
        <f>SUM(E136:E141)</f>
        <v>50000000</v>
      </c>
      <c r="F135" s="137">
        <f>SUM(F136:F141)</f>
        <v>50000000</v>
      </c>
      <c r="G135" s="77">
        <f>SUM(G136:G141)</f>
        <v>50000000</v>
      </c>
    </row>
    <row r="136" spans="1:7" ht="12" customHeight="1" x14ac:dyDescent="0.25">
      <c r="A136" s="13" t="s">
        <v>53</v>
      </c>
      <c r="B136" s="7" t="s">
        <v>326</v>
      </c>
      <c r="C136" s="138"/>
      <c r="D136" s="210"/>
      <c r="E136" s="138">
        <v>50000000</v>
      </c>
      <c r="F136" s="310">
        <f t="shared" ref="F136:F141" si="12">D136+E136</f>
        <v>50000000</v>
      </c>
      <c r="G136" s="241">
        <f t="shared" ref="G136:G141" si="13">C136+F136</f>
        <v>50000000</v>
      </c>
    </row>
    <row r="137" spans="1:7" ht="12" customHeight="1" x14ac:dyDescent="0.25">
      <c r="A137" s="13" t="s">
        <v>54</v>
      </c>
      <c r="B137" s="7" t="s">
        <v>318</v>
      </c>
      <c r="C137" s="138"/>
      <c r="D137" s="210"/>
      <c r="E137" s="138"/>
      <c r="F137" s="310">
        <f t="shared" si="12"/>
        <v>0</v>
      </c>
      <c r="G137" s="241">
        <f t="shared" si="13"/>
        <v>0</v>
      </c>
    </row>
    <row r="138" spans="1:7" ht="12" customHeight="1" x14ac:dyDescent="0.25">
      <c r="A138" s="13" t="s">
        <v>55</v>
      </c>
      <c r="B138" s="7" t="s">
        <v>319</v>
      </c>
      <c r="C138" s="138"/>
      <c r="D138" s="210"/>
      <c r="E138" s="138"/>
      <c r="F138" s="310">
        <f t="shared" si="12"/>
        <v>0</v>
      </c>
      <c r="G138" s="241">
        <f t="shared" si="13"/>
        <v>0</v>
      </c>
    </row>
    <row r="139" spans="1:7" ht="12" customHeight="1" x14ac:dyDescent="0.25">
      <c r="A139" s="13" t="s">
        <v>97</v>
      </c>
      <c r="B139" s="7" t="s">
        <v>320</v>
      </c>
      <c r="C139" s="138"/>
      <c r="D139" s="210"/>
      <c r="E139" s="138"/>
      <c r="F139" s="310">
        <f t="shared" si="12"/>
        <v>0</v>
      </c>
      <c r="G139" s="241">
        <f t="shared" si="13"/>
        <v>0</v>
      </c>
    </row>
    <row r="140" spans="1:7" ht="12" customHeight="1" x14ac:dyDescent="0.25">
      <c r="A140" s="13" t="s">
        <v>98</v>
      </c>
      <c r="B140" s="7" t="s">
        <v>321</v>
      </c>
      <c r="C140" s="138"/>
      <c r="D140" s="210"/>
      <c r="E140" s="138"/>
      <c r="F140" s="310">
        <f t="shared" si="12"/>
        <v>0</v>
      </c>
      <c r="G140" s="241">
        <f t="shared" si="13"/>
        <v>0</v>
      </c>
    </row>
    <row r="141" spans="1:7" ht="12" customHeight="1" thickBot="1" x14ac:dyDescent="0.3">
      <c r="A141" s="11" t="s">
        <v>99</v>
      </c>
      <c r="B141" s="7" t="s">
        <v>322</v>
      </c>
      <c r="C141" s="138"/>
      <c r="D141" s="210"/>
      <c r="E141" s="138"/>
      <c r="F141" s="310">
        <f t="shared" si="12"/>
        <v>0</v>
      </c>
      <c r="G141" s="241">
        <f t="shared" si="13"/>
        <v>0</v>
      </c>
    </row>
    <row r="142" spans="1:7" ht="12" customHeight="1" thickBot="1" x14ac:dyDescent="0.3">
      <c r="A142" s="18" t="s">
        <v>10</v>
      </c>
      <c r="B142" s="50" t="s">
        <v>330</v>
      </c>
      <c r="C142" s="143">
        <f>+C143+C144+C145+C146</f>
        <v>0</v>
      </c>
      <c r="D142" s="212">
        <f>+D143+D144+D145+D146</f>
        <v>0</v>
      </c>
      <c r="E142" s="143">
        <f>+E143+E144+E145+E146</f>
        <v>3680858</v>
      </c>
      <c r="F142" s="143">
        <f>+F143+F144+F145+F146</f>
        <v>3680858</v>
      </c>
      <c r="G142" s="179">
        <f>+G143+G144+G145+G146</f>
        <v>3680858</v>
      </c>
    </row>
    <row r="143" spans="1:7" ht="12" customHeight="1" x14ac:dyDescent="0.25">
      <c r="A143" s="13" t="s">
        <v>56</v>
      </c>
      <c r="B143" s="7" t="s">
        <v>260</v>
      </c>
      <c r="C143" s="138"/>
      <c r="D143" s="210"/>
      <c r="E143" s="138"/>
      <c r="F143" s="310">
        <f>D143+E143</f>
        <v>0</v>
      </c>
      <c r="G143" s="241">
        <f>C143+F143</f>
        <v>0</v>
      </c>
    </row>
    <row r="144" spans="1:7" ht="12" customHeight="1" x14ac:dyDescent="0.25">
      <c r="A144" s="13" t="s">
        <v>57</v>
      </c>
      <c r="B144" s="7" t="s">
        <v>261</v>
      </c>
      <c r="C144" s="138"/>
      <c r="D144" s="210"/>
      <c r="E144" s="138">
        <v>3680858</v>
      </c>
      <c r="F144" s="310">
        <f>D144+E144</f>
        <v>3680858</v>
      </c>
      <c r="G144" s="241">
        <f>C144+F144</f>
        <v>3680858</v>
      </c>
    </row>
    <row r="145" spans="1:11" ht="12" customHeight="1" x14ac:dyDescent="0.25">
      <c r="A145" s="13" t="s">
        <v>177</v>
      </c>
      <c r="B145" s="7" t="s">
        <v>331</v>
      </c>
      <c r="C145" s="138"/>
      <c r="D145" s="210"/>
      <c r="E145" s="138"/>
      <c r="F145" s="310">
        <f>D145+E145</f>
        <v>0</v>
      </c>
      <c r="G145" s="241">
        <f>C145+F145</f>
        <v>0</v>
      </c>
    </row>
    <row r="146" spans="1:11" ht="12" customHeight="1" thickBot="1" x14ac:dyDescent="0.3">
      <c r="A146" s="11" t="s">
        <v>178</v>
      </c>
      <c r="B146" s="5" t="s">
        <v>280</v>
      </c>
      <c r="C146" s="138"/>
      <c r="D146" s="210"/>
      <c r="E146" s="138"/>
      <c r="F146" s="310">
        <f>D146+E146</f>
        <v>0</v>
      </c>
      <c r="G146" s="241">
        <f>C146+F146</f>
        <v>0</v>
      </c>
    </row>
    <row r="147" spans="1:11" ht="12" customHeight="1" thickBot="1" x14ac:dyDescent="0.3">
      <c r="A147" s="18" t="s">
        <v>11</v>
      </c>
      <c r="B147" s="50" t="s">
        <v>332</v>
      </c>
      <c r="C147" s="203">
        <f>SUM(C148:C152)</f>
        <v>0</v>
      </c>
      <c r="D147" s="213">
        <f>SUM(D148:D152)</f>
        <v>0</v>
      </c>
      <c r="E147" s="203">
        <f>SUM(E148:E152)</f>
        <v>0</v>
      </c>
      <c r="F147" s="203">
        <f>SUM(F148:F152)</f>
        <v>0</v>
      </c>
      <c r="G147" s="198">
        <f>SUM(G148:G152)</f>
        <v>0</v>
      </c>
    </row>
    <row r="148" spans="1:11" ht="12" customHeight="1" x14ac:dyDescent="0.25">
      <c r="A148" s="13" t="s">
        <v>58</v>
      </c>
      <c r="B148" s="7" t="s">
        <v>327</v>
      </c>
      <c r="C148" s="138"/>
      <c r="D148" s="210"/>
      <c r="E148" s="138"/>
      <c r="F148" s="310">
        <f t="shared" ref="F148:F154" si="14">D148+E148</f>
        <v>0</v>
      </c>
      <c r="G148" s="241">
        <f t="shared" ref="G148:G153" si="15">C148+F148</f>
        <v>0</v>
      </c>
    </row>
    <row r="149" spans="1:11" ht="12" customHeight="1" x14ac:dyDescent="0.25">
      <c r="A149" s="13" t="s">
        <v>59</v>
      </c>
      <c r="B149" s="7" t="s">
        <v>334</v>
      </c>
      <c r="C149" s="138"/>
      <c r="D149" s="210"/>
      <c r="E149" s="138"/>
      <c r="F149" s="310">
        <f t="shared" si="14"/>
        <v>0</v>
      </c>
      <c r="G149" s="241">
        <f t="shared" si="15"/>
        <v>0</v>
      </c>
    </row>
    <row r="150" spans="1:11" ht="12" customHeight="1" x14ac:dyDescent="0.25">
      <c r="A150" s="13" t="s">
        <v>189</v>
      </c>
      <c r="B150" s="7" t="s">
        <v>329</v>
      </c>
      <c r="C150" s="138"/>
      <c r="D150" s="210"/>
      <c r="E150" s="138"/>
      <c r="F150" s="310">
        <f t="shared" si="14"/>
        <v>0</v>
      </c>
      <c r="G150" s="241">
        <f t="shared" si="15"/>
        <v>0</v>
      </c>
    </row>
    <row r="151" spans="1:11" ht="12" customHeight="1" x14ac:dyDescent="0.25">
      <c r="A151" s="13" t="s">
        <v>190</v>
      </c>
      <c r="B151" s="7" t="s">
        <v>335</v>
      </c>
      <c r="C151" s="138"/>
      <c r="D151" s="210"/>
      <c r="E151" s="138"/>
      <c r="F151" s="310">
        <f t="shared" si="14"/>
        <v>0</v>
      </c>
      <c r="G151" s="241">
        <f t="shared" si="15"/>
        <v>0</v>
      </c>
    </row>
    <row r="152" spans="1:11" ht="12" customHeight="1" thickBot="1" x14ac:dyDescent="0.3">
      <c r="A152" s="13" t="s">
        <v>333</v>
      </c>
      <c r="B152" s="7" t="s">
        <v>336</v>
      </c>
      <c r="C152" s="138"/>
      <c r="D152" s="210"/>
      <c r="E152" s="140"/>
      <c r="F152" s="311">
        <f t="shared" si="14"/>
        <v>0</v>
      </c>
      <c r="G152" s="242">
        <f t="shared" si="15"/>
        <v>0</v>
      </c>
    </row>
    <row r="153" spans="1:11" ht="12" customHeight="1" thickBot="1" x14ac:dyDescent="0.3">
      <c r="A153" s="18" t="s">
        <v>12</v>
      </c>
      <c r="B153" s="50" t="s">
        <v>337</v>
      </c>
      <c r="C153" s="204"/>
      <c r="D153" s="214"/>
      <c r="E153" s="204"/>
      <c r="F153" s="203">
        <f t="shared" si="14"/>
        <v>0</v>
      </c>
      <c r="G153" s="278">
        <f t="shared" si="15"/>
        <v>0</v>
      </c>
    </row>
    <row r="154" spans="1:11" ht="12" customHeight="1" thickBot="1" x14ac:dyDescent="0.3">
      <c r="A154" s="18" t="s">
        <v>13</v>
      </c>
      <c r="B154" s="50" t="s">
        <v>338</v>
      </c>
      <c r="C154" s="204"/>
      <c r="D154" s="214"/>
      <c r="E154" s="279"/>
      <c r="F154" s="313">
        <f t="shared" si="14"/>
        <v>0</v>
      </c>
      <c r="G154" s="180">
        <f>C154+D154</f>
        <v>0</v>
      </c>
    </row>
    <row r="155" spans="1:11" ht="15" customHeight="1" thickBot="1" x14ac:dyDescent="0.3">
      <c r="A155" s="18" t="s">
        <v>14</v>
      </c>
      <c r="B155" s="50" t="s">
        <v>340</v>
      </c>
      <c r="C155" s="205">
        <f>+C131+C135+C142+C147+C153+C154</f>
        <v>0</v>
      </c>
      <c r="D155" s="215">
        <f>+D131+D135+D142+D147+D153+D154</f>
        <v>0</v>
      </c>
      <c r="E155" s="205">
        <f>+E131+E135+E142+E147+E153+E154</f>
        <v>53680858</v>
      </c>
      <c r="F155" s="205">
        <f>+F131+F135+F142+F147+F153+F154</f>
        <v>53680858</v>
      </c>
      <c r="G155" s="199">
        <f>C155+F155</f>
        <v>53680858</v>
      </c>
      <c r="H155" s="160"/>
      <c r="I155" s="161"/>
      <c r="J155" s="161"/>
      <c r="K155" s="161"/>
    </row>
    <row r="156" spans="1:11" s="150" customFormat="1" ht="12.95" customHeight="1" thickBot="1" x14ac:dyDescent="0.25">
      <c r="A156" s="81" t="s">
        <v>15</v>
      </c>
      <c r="B156" s="124" t="s">
        <v>339</v>
      </c>
      <c r="C156" s="205">
        <f>+C130+C155</f>
        <v>822674621</v>
      </c>
      <c r="D156" s="215">
        <f>+D130+D155</f>
        <v>0</v>
      </c>
      <c r="E156" s="349">
        <f>+E130+E155</f>
        <v>-39255365</v>
      </c>
      <c r="F156" s="349">
        <f>+F130+F155</f>
        <v>-39255365</v>
      </c>
      <c r="G156" s="199">
        <f>+G130+G155</f>
        <v>783419256</v>
      </c>
    </row>
    <row r="157" spans="1:11" ht="7.5" customHeight="1" x14ac:dyDescent="0.25"/>
    <row r="158" spans="1:11" x14ac:dyDescent="0.25">
      <c r="A158" s="372" t="s">
        <v>262</v>
      </c>
      <c r="B158" s="372"/>
      <c r="C158" s="372"/>
      <c r="D158" s="372"/>
      <c r="E158" s="372"/>
      <c r="F158" s="372"/>
      <c r="G158" s="372"/>
    </row>
    <row r="159" spans="1:11" ht="15" customHeight="1" thickBot="1" x14ac:dyDescent="0.3">
      <c r="A159" s="362" t="s">
        <v>85</v>
      </c>
      <c r="B159" s="362"/>
      <c r="C159" s="83"/>
      <c r="G159" s="83" t="str">
        <f>G91</f>
        <v>Forintban!</v>
      </c>
    </row>
    <row r="160" spans="1:11" ht="25.5" customHeight="1" thickBot="1" x14ac:dyDescent="0.3">
      <c r="A160" s="18">
        <v>1</v>
      </c>
      <c r="B160" s="23" t="s">
        <v>341</v>
      </c>
      <c r="C160" s="207">
        <f>+C63-C130</f>
        <v>-193841945</v>
      </c>
      <c r="D160" s="137">
        <f>+D63-D130</f>
        <v>0</v>
      </c>
      <c r="E160" s="348">
        <f>+E63-E130</f>
        <v>29825733</v>
      </c>
      <c r="F160" s="348">
        <f>+F63-F130</f>
        <v>29825733</v>
      </c>
      <c r="G160" s="77">
        <f>+G63-G130</f>
        <v>-164016212</v>
      </c>
    </row>
    <row r="161" spans="1:7" ht="32.25" customHeight="1" thickBot="1" x14ac:dyDescent="0.3">
      <c r="A161" s="18" t="s">
        <v>6</v>
      </c>
      <c r="B161" s="23" t="s">
        <v>347</v>
      </c>
      <c r="C161" s="137">
        <f>+C87-C155</f>
        <v>193841945</v>
      </c>
      <c r="D161" s="137">
        <f>+D87-D155</f>
        <v>0</v>
      </c>
      <c r="E161" s="348">
        <f>+E87-E155</f>
        <v>-29825601</v>
      </c>
      <c r="F161" s="348">
        <f>+F87-F155</f>
        <v>-29825601</v>
      </c>
      <c r="G161" s="77">
        <f>+G87-G155</f>
        <v>164016344</v>
      </c>
    </row>
  </sheetData>
  <mergeCells count="12">
    <mergeCell ref="A1:G1"/>
    <mergeCell ref="A2:B2"/>
    <mergeCell ref="A3:A4"/>
    <mergeCell ref="B3:B4"/>
    <mergeCell ref="C3:G3"/>
    <mergeCell ref="A90:G90"/>
    <mergeCell ref="A91:B91"/>
    <mergeCell ref="A92:A93"/>
    <mergeCell ref="B92:B93"/>
    <mergeCell ref="C92:G92"/>
    <mergeCell ref="A158:G158"/>
    <mergeCell ref="A159:B159"/>
  </mergeCells>
  <printOptions horizontalCentered="1"/>
  <pageMargins left="0.39370078740157483" right="0.39370078740157483" top="1.4566929133858268" bottom="0.86614173228346458" header="0.78740157480314965" footer="0.59055118110236227"/>
  <pageSetup paperSize="9" scale="77" fitToHeight="2" orientation="portrait" r:id="rId1"/>
  <headerFooter alignWithMargins="0">
    <oddHeader xml:space="preserve">&amp;C&amp;"Times New Roman CE,Félkövér"&amp;12
Sajószöged Községi Önkormányzat
2018. ÉVI KÖLTSÉGVETÉS KÖTELEZŐ FELADATAINAK  MÓDOSÍTOTT MÉRLEGE&amp;10
&amp;R&amp;"Times New Roman CE,Félkövér dőlt"&amp;11 1.2. melléklet </oddHeader>
  </headerFooter>
  <rowBreaks count="3" manualBreakCount="3">
    <brk id="67" max="6" man="1"/>
    <brk id="89" max="4" man="1"/>
    <brk id="15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2CFE8-E006-430B-8A11-50125DB5681D}">
  <sheetPr>
    <tabColor rgb="FF92D050"/>
  </sheetPr>
  <dimension ref="A1:K161"/>
  <sheetViews>
    <sheetView view="pageBreakPreview" topLeftCell="A130" zoomScaleNormal="100" zoomScaleSheetLayoutView="100" workbookViewId="0">
      <selection activeCell="G156" sqref="G156"/>
    </sheetView>
  </sheetViews>
  <sheetFormatPr defaultRowHeight="15.75" x14ac:dyDescent="0.25"/>
  <cols>
    <col min="1" max="1" width="7.5" style="125" customWidth="1"/>
    <col min="2" max="2" width="59.6640625" style="125" customWidth="1"/>
    <col min="3" max="3" width="14.83203125" style="126" customWidth="1"/>
    <col min="4" max="6" width="11.83203125" style="148" customWidth="1"/>
    <col min="7" max="7" width="14.83203125" style="148" customWidth="1"/>
    <col min="8" max="16384" width="9.33203125" style="148"/>
  </cols>
  <sheetData>
    <row r="1" spans="1:7" ht="15.95" customHeight="1" x14ac:dyDescent="0.25">
      <c r="A1" s="361" t="s">
        <v>3</v>
      </c>
      <c r="B1" s="361"/>
      <c r="C1" s="361"/>
      <c r="D1" s="361"/>
      <c r="E1" s="361"/>
      <c r="F1" s="361"/>
      <c r="G1" s="361"/>
    </row>
    <row r="2" spans="1:7" ht="15.95" customHeight="1" thickBot="1" x14ac:dyDescent="0.3">
      <c r="A2" s="362" t="s">
        <v>83</v>
      </c>
      <c r="B2" s="362"/>
      <c r="C2" s="206"/>
      <c r="G2" s="206" t="s">
        <v>443</v>
      </c>
    </row>
    <row r="3" spans="1:7" x14ac:dyDescent="0.25">
      <c r="A3" s="364" t="s">
        <v>48</v>
      </c>
      <c r="B3" s="366" t="s">
        <v>4</v>
      </c>
      <c r="C3" s="368" t="str">
        <f>+CONCATENATE(LEFT(ÖSSZEFÜGGÉSEK!A6,4),". évi")</f>
        <v>2018. évi</v>
      </c>
      <c r="D3" s="369"/>
      <c r="E3" s="370"/>
      <c r="F3" s="370"/>
      <c r="G3" s="371"/>
    </row>
    <row r="4" spans="1:7" ht="48.75" thickBot="1" x14ac:dyDescent="0.3">
      <c r="A4" s="365"/>
      <c r="B4" s="367"/>
      <c r="C4" s="316" t="s">
        <v>379</v>
      </c>
      <c r="D4" s="317" t="s">
        <v>455</v>
      </c>
      <c r="E4" s="317" t="s">
        <v>506</v>
      </c>
      <c r="F4" s="318" t="s">
        <v>451</v>
      </c>
      <c r="G4" s="319" t="s">
        <v>477</v>
      </c>
    </row>
    <row r="5" spans="1:7" s="149" customFormat="1" ht="12" customHeight="1" thickBot="1" x14ac:dyDescent="0.25">
      <c r="A5" s="145" t="s">
        <v>354</v>
      </c>
      <c r="B5" s="146" t="s">
        <v>355</v>
      </c>
      <c r="C5" s="320" t="s">
        <v>356</v>
      </c>
      <c r="D5" s="320" t="s">
        <v>358</v>
      </c>
      <c r="E5" s="321" t="s">
        <v>357</v>
      </c>
      <c r="F5" s="321" t="s">
        <v>457</v>
      </c>
      <c r="G5" s="322" t="s">
        <v>458</v>
      </c>
    </row>
    <row r="6" spans="1:7" s="150" customFormat="1" ht="12" customHeight="1" thickBot="1" x14ac:dyDescent="0.25">
      <c r="A6" s="18" t="s">
        <v>5</v>
      </c>
      <c r="B6" s="19" t="s">
        <v>142</v>
      </c>
      <c r="C6" s="137">
        <f>+C7+C8+C9+C10+C11+C12</f>
        <v>0</v>
      </c>
      <c r="D6" s="137">
        <f>+D7+D8+D9+D10+D11+D12</f>
        <v>0</v>
      </c>
      <c r="E6" s="137">
        <f>+E7+E8+E9+E10+E11+E12</f>
        <v>0</v>
      </c>
      <c r="F6" s="137">
        <f>+F7+F8+F9+F10+F11+F12</f>
        <v>0</v>
      </c>
      <c r="G6" s="77">
        <f>+G7+G8+G9+G10+G11+G12</f>
        <v>0</v>
      </c>
    </row>
    <row r="7" spans="1:7" s="150" customFormat="1" ht="12" customHeight="1" x14ac:dyDescent="0.2">
      <c r="A7" s="13" t="s">
        <v>60</v>
      </c>
      <c r="B7" s="151" t="s">
        <v>143</v>
      </c>
      <c r="C7" s="139"/>
      <c r="D7" s="139"/>
      <c r="E7" s="139"/>
      <c r="F7" s="181">
        <f>D7+E7</f>
        <v>0</v>
      </c>
      <c r="G7" s="180">
        <f t="shared" ref="G7:G12" si="0">C7+F7</f>
        <v>0</v>
      </c>
    </row>
    <row r="8" spans="1:7" s="150" customFormat="1" ht="12" customHeight="1" x14ac:dyDescent="0.2">
      <c r="A8" s="12" t="s">
        <v>61</v>
      </c>
      <c r="B8" s="152" t="s">
        <v>144</v>
      </c>
      <c r="C8" s="138"/>
      <c r="D8" s="138"/>
      <c r="E8" s="139"/>
      <c r="F8" s="181">
        <f t="shared" ref="F8:F62" si="1">D8+E8</f>
        <v>0</v>
      </c>
      <c r="G8" s="180">
        <f t="shared" si="0"/>
        <v>0</v>
      </c>
    </row>
    <row r="9" spans="1:7" s="150" customFormat="1" ht="12" customHeight="1" x14ac:dyDescent="0.2">
      <c r="A9" s="12" t="s">
        <v>62</v>
      </c>
      <c r="B9" s="152" t="s">
        <v>145</v>
      </c>
      <c r="C9" s="138"/>
      <c r="D9" s="138"/>
      <c r="E9" s="139"/>
      <c r="F9" s="181">
        <f t="shared" si="1"/>
        <v>0</v>
      </c>
      <c r="G9" s="180">
        <f t="shared" si="0"/>
        <v>0</v>
      </c>
    </row>
    <row r="10" spans="1:7" s="150" customFormat="1" ht="12" customHeight="1" x14ac:dyDescent="0.2">
      <c r="A10" s="12" t="s">
        <v>63</v>
      </c>
      <c r="B10" s="152" t="s">
        <v>146</v>
      </c>
      <c r="C10" s="138"/>
      <c r="D10" s="138"/>
      <c r="E10" s="139"/>
      <c r="F10" s="181">
        <f t="shared" si="1"/>
        <v>0</v>
      </c>
      <c r="G10" s="180">
        <f t="shared" si="0"/>
        <v>0</v>
      </c>
    </row>
    <row r="11" spans="1:7" s="150" customFormat="1" ht="12" customHeight="1" x14ac:dyDescent="0.2">
      <c r="A11" s="12" t="s">
        <v>80</v>
      </c>
      <c r="B11" s="79" t="s">
        <v>299</v>
      </c>
      <c r="C11" s="138"/>
      <c r="D11" s="138"/>
      <c r="E11" s="139"/>
      <c r="F11" s="181">
        <f t="shared" si="1"/>
        <v>0</v>
      </c>
      <c r="G11" s="180">
        <f t="shared" si="0"/>
        <v>0</v>
      </c>
    </row>
    <row r="12" spans="1:7" s="150" customFormat="1" ht="12" customHeight="1" thickBot="1" x14ac:dyDescent="0.25">
      <c r="A12" s="14" t="s">
        <v>64</v>
      </c>
      <c r="B12" s="80" t="s">
        <v>300</v>
      </c>
      <c r="C12" s="138"/>
      <c r="D12" s="138"/>
      <c r="E12" s="139"/>
      <c r="F12" s="181">
        <f t="shared" si="1"/>
        <v>0</v>
      </c>
      <c r="G12" s="180">
        <f t="shared" si="0"/>
        <v>0</v>
      </c>
    </row>
    <row r="13" spans="1:7" s="150" customFormat="1" ht="12" customHeight="1" thickBot="1" x14ac:dyDescent="0.25">
      <c r="A13" s="18" t="s">
        <v>6</v>
      </c>
      <c r="B13" s="78" t="s">
        <v>147</v>
      </c>
      <c r="C13" s="137">
        <f>+C14+C15+C16+C17+C18</f>
        <v>0</v>
      </c>
      <c r="D13" s="137">
        <f>+D14+D15+D16+D17+D18</f>
        <v>0</v>
      </c>
      <c r="E13" s="137">
        <f>+E14+E15+E16+E17+E18</f>
        <v>0</v>
      </c>
      <c r="F13" s="137">
        <f>+F14+F15+F16+F17+F18</f>
        <v>0</v>
      </c>
      <c r="G13" s="77">
        <f>+G14+G15+G16+G17+G18</f>
        <v>0</v>
      </c>
    </row>
    <row r="14" spans="1:7" s="150" customFormat="1" ht="12" customHeight="1" x14ac:dyDescent="0.2">
      <c r="A14" s="13" t="s">
        <v>66</v>
      </c>
      <c r="B14" s="151" t="s">
        <v>148</v>
      </c>
      <c r="C14" s="139"/>
      <c r="D14" s="139"/>
      <c r="E14" s="139"/>
      <c r="F14" s="181">
        <f t="shared" si="1"/>
        <v>0</v>
      </c>
      <c r="G14" s="180">
        <f t="shared" ref="G14:G19" si="2">C14+F14</f>
        <v>0</v>
      </c>
    </row>
    <row r="15" spans="1:7" s="150" customFormat="1" ht="12" customHeight="1" x14ac:dyDescent="0.2">
      <c r="A15" s="12" t="s">
        <v>67</v>
      </c>
      <c r="B15" s="152" t="s">
        <v>149</v>
      </c>
      <c r="C15" s="138"/>
      <c r="D15" s="138"/>
      <c r="E15" s="139"/>
      <c r="F15" s="181">
        <f t="shared" si="1"/>
        <v>0</v>
      </c>
      <c r="G15" s="180">
        <f t="shared" si="2"/>
        <v>0</v>
      </c>
    </row>
    <row r="16" spans="1:7" s="150" customFormat="1" ht="12" customHeight="1" x14ac:dyDescent="0.2">
      <c r="A16" s="12" t="s">
        <v>68</v>
      </c>
      <c r="B16" s="152" t="s">
        <v>292</v>
      </c>
      <c r="C16" s="138"/>
      <c r="D16" s="138"/>
      <c r="E16" s="139"/>
      <c r="F16" s="181">
        <f t="shared" si="1"/>
        <v>0</v>
      </c>
      <c r="G16" s="180">
        <f t="shared" si="2"/>
        <v>0</v>
      </c>
    </row>
    <row r="17" spans="1:7" s="150" customFormat="1" ht="12" customHeight="1" x14ac:dyDescent="0.2">
      <c r="A17" s="12" t="s">
        <v>69</v>
      </c>
      <c r="B17" s="152" t="s">
        <v>293</v>
      </c>
      <c r="C17" s="138"/>
      <c r="D17" s="138"/>
      <c r="E17" s="139"/>
      <c r="F17" s="181">
        <f t="shared" si="1"/>
        <v>0</v>
      </c>
      <c r="G17" s="180">
        <f t="shared" si="2"/>
        <v>0</v>
      </c>
    </row>
    <row r="18" spans="1:7" s="150" customFormat="1" ht="12" customHeight="1" x14ac:dyDescent="0.2">
      <c r="A18" s="12" t="s">
        <v>70</v>
      </c>
      <c r="B18" s="152" t="s">
        <v>150</v>
      </c>
      <c r="C18" s="138"/>
      <c r="D18" s="138"/>
      <c r="E18" s="139"/>
      <c r="F18" s="181">
        <f t="shared" si="1"/>
        <v>0</v>
      </c>
      <c r="G18" s="180">
        <f t="shared" si="2"/>
        <v>0</v>
      </c>
    </row>
    <row r="19" spans="1:7" s="150" customFormat="1" ht="12" customHeight="1" thickBot="1" x14ac:dyDescent="0.25">
      <c r="A19" s="14" t="s">
        <v>76</v>
      </c>
      <c r="B19" s="80" t="s">
        <v>151</v>
      </c>
      <c r="C19" s="140"/>
      <c r="D19" s="140"/>
      <c r="E19" s="276"/>
      <c r="F19" s="181">
        <f t="shared" si="1"/>
        <v>0</v>
      </c>
      <c r="G19" s="180">
        <f t="shared" si="2"/>
        <v>0</v>
      </c>
    </row>
    <row r="20" spans="1:7" s="150" customFormat="1" ht="12" customHeight="1" thickBot="1" x14ac:dyDescent="0.25">
      <c r="A20" s="18" t="s">
        <v>7</v>
      </c>
      <c r="B20" s="19" t="s">
        <v>152</v>
      </c>
      <c r="C20" s="137">
        <f>+C21+C22+C23+C24+C25</f>
        <v>0</v>
      </c>
      <c r="D20" s="137">
        <f>+D21+D22+D23+D24+D25</f>
        <v>0</v>
      </c>
      <c r="E20" s="137">
        <f>+E21+E22+E23+E24+E25</f>
        <v>0</v>
      </c>
      <c r="F20" s="137">
        <f>+F21+F22+F23+F24+F25</f>
        <v>0</v>
      </c>
      <c r="G20" s="77">
        <f>+G21+G22+G23+G24+G25</f>
        <v>0</v>
      </c>
    </row>
    <row r="21" spans="1:7" s="150" customFormat="1" ht="12" customHeight="1" x14ac:dyDescent="0.2">
      <c r="A21" s="13" t="s">
        <v>49</v>
      </c>
      <c r="B21" s="151" t="s">
        <v>153</v>
      </c>
      <c r="C21" s="139"/>
      <c r="D21" s="139"/>
      <c r="E21" s="139"/>
      <c r="F21" s="181">
        <f t="shared" si="1"/>
        <v>0</v>
      </c>
      <c r="G21" s="180">
        <f t="shared" ref="G21:G26" si="3">C21+F21</f>
        <v>0</v>
      </c>
    </row>
    <row r="22" spans="1:7" s="150" customFormat="1" ht="12" customHeight="1" x14ac:dyDescent="0.2">
      <c r="A22" s="12" t="s">
        <v>50</v>
      </c>
      <c r="B22" s="152" t="s">
        <v>154</v>
      </c>
      <c r="C22" s="138"/>
      <c r="D22" s="138"/>
      <c r="E22" s="139"/>
      <c r="F22" s="181">
        <f t="shared" si="1"/>
        <v>0</v>
      </c>
      <c r="G22" s="180">
        <f t="shared" si="3"/>
        <v>0</v>
      </c>
    </row>
    <row r="23" spans="1:7" s="150" customFormat="1" ht="12" customHeight="1" x14ac:dyDescent="0.2">
      <c r="A23" s="12" t="s">
        <v>51</v>
      </c>
      <c r="B23" s="152" t="s">
        <v>294</v>
      </c>
      <c r="C23" s="138"/>
      <c r="D23" s="138"/>
      <c r="E23" s="139"/>
      <c r="F23" s="181">
        <f t="shared" si="1"/>
        <v>0</v>
      </c>
      <c r="G23" s="180">
        <f t="shared" si="3"/>
        <v>0</v>
      </c>
    </row>
    <row r="24" spans="1:7" s="150" customFormat="1" ht="12" customHeight="1" x14ac:dyDescent="0.2">
      <c r="A24" s="12" t="s">
        <v>52</v>
      </c>
      <c r="B24" s="152" t="s">
        <v>295</v>
      </c>
      <c r="C24" s="138"/>
      <c r="D24" s="138"/>
      <c r="E24" s="139"/>
      <c r="F24" s="181">
        <f t="shared" si="1"/>
        <v>0</v>
      </c>
      <c r="G24" s="180">
        <f t="shared" si="3"/>
        <v>0</v>
      </c>
    </row>
    <row r="25" spans="1:7" s="150" customFormat="1" ht="12" customHeight="1" x14ac:dyDescent="0.2">
      <c r="A25" s="12" t="s">
        <v>93</v>
      </c>
      <c r="B25" s="152" t="s">
        <v>155</v>
      </c>
      <c r="C25" s="138"/>
      <c r="D25" s="138"/>
      <c r="E25" s="139"/>
      <c r="F25" s="181">
        <f t="shared" si="1"/>
        <v>0</v>
      </c>
      <c r="G25" s="180">
        <f t="shared" si="3"/>
        <v>0</v>
      </c>
    </row>
    <row r="26" spans="1:7" s="150" customFormat="1" ht="12" customHeight="1" thickBot="1" x14ac:dyDescent="0.25">
      <c r="A26" s="14" t="s">
        <v>94</v>
      </c>
      <c r="B26" s="153" t="s">
        <v>156</v>
      </c>
      <c r="C26" s="140"/>
      <c r="D26" s="140"/>
      <c r="E26" s="276"/>
      <c r="F26" s="304">
        <f t="shared" si="1"/>
        <v>0</v>
      </c>
      <c r="G26" s="180">
        <f t="shared" si="3"/>
        <v>0</v>
      </c>
    </row>
    <row r="27" spans="1:7" s="150" customFormat="1" ht="12" customHeight="1" thickBot="1" x14ac:dyDescent="0.25">
      <c r="A27" s="18" t="s">
        <v>95</v>
      </c>
      <c r="B27" s="19" t="s">
        <v>432</v>
      </c>
      <c r="C27" s="143">
        <f>+C28+C29+C30+C31+C32+C33+C34</f>
        <v>0</v>
      </c>
      <c r="D27" s="143">
        <f>+D28+D29+D30+D31+D32+D33+D34</f>
        <v>0</v>
      </c>
      <c r="E27" s="143">
        <f>+E28+E29+E30+E31+E32+E33+E34</f>
        <v>0</v>
      </c>
      <c r="F27" s="143">
        <f>+F28+F29+F30+F31+F32+F33+F34</f>
        <v>0</v>
      </c>
      <c r="G27" s="179">
        <f>+G28+G29+G30+G31+G32+G33+G34</f>
        <v>0</v>
      </c>
    </row>
    <row r="28" spans="1:7" s="150" customFormat="1" ht="12" customHeight="1" x14ac:dyDescent="0.2">
      <c r="A28" s="13" t="s">
        <v>157</v>
      </c>
      <c r="B28" s="151" t="s">
        <v>425</v>
      </c>
      <c r="C28" s="181"/>
      <c r="D28" s="181"/>
      <c r="E28" s="181"/>
      <c r="F28" s="181">
        <f t="shared" si="1"/>
        <v>0</v>
      </c>
      <c r="G28" s="180">
        <f t="shared" ref="G28:G34" si="4">C28+F28</f>
        <v>0</v>
      </c>
    </row>
    <row r="29" spans="1:7" s="150" customFormat="1" ht="12" customHeight="1" x14ac:dyDescent="0.2">
      <c r="A29" s="12" t="s">
        <v>158</v>
      </c>
      <c r="B29" s="152" t="s">
        <v>426</v>
      </c>
      <c r="C29" s="138"/>
      <c r="D29" s="138"/>
      <c r="E29" s="139"/>
      <c r="F29" s="181">
        <f t="shared" si="1"/>
        <v>0</v>
      </c>
      <c r="G29" s="180">
        <f t="shared" si="4"/>
        <v>0</v>
      </c>
    </row>
    <row r="30" spans="1:7" s="150" customFormat="1" ht="12" customHeight="1" x14ac:dyDescent="0.2">
      <c r="A30" s="12" t="s">
        <v>159</v>
      </c>
      <c r="B30" s="152" t="s">
        <v>427</v>
      </c>
      <c r="C30" s="138"/>
      <c r="D30" s="138"/>
      <c r="E30" s="139"/>
      <c r="F30" s="181">
        <f t="shared" si="1"/>
        <v>0</v>
      </c>
      <c r="G30" s="180">
        <f t="shared" si="4"/>
        <v>0</v>
      </c>
    </row>
    <row r="31" spans="1:7" s="150" customFormat="1" ht="12" customHeight="1" x14ac:dyDescent="0.2">
      <c r="A31" s="12" t="s">
        <v>160</v>
      </c>
      <c r="B31" s="152" t="s">
        <v>428</v>
      </c>
      <c r="C31" s="138"/>
      <c r="D31" s="138"/>
      <c r="E31" s="139"/>
      <c r="F31" s="181">
        <f t="shared" si="1"/>
        <v>0</v>
      </c>
      <c r="G31" s="180">
        <f t="shared" si="4"/>
        <v>0</v>
      </c>
    </row>
    <row r="32" spans="1:7" s="150" customFormat="1" ht="12" customHeight="1" x14ac:dyDescent="0.2">
      <c r="A32" s="12" t="s">
        <v>429</v>
      </c>
      <c r="B32" s="152" t="s">
        <v>161</v>
      </c>
      <c r="C32" s="138"/>
      <c r="D32" s="138"/>
      <c r="E32" s="139"/>
      <c r="F32" s="181">
        <f t="shared" si="1"/>
        <v>0</v>
      </c>
      <c r="G32" s="180">
        <f t="shared" si="4"/>
        <v>0</v>
      </c>
    </row>
    <row r="33" spans="1:7" s="150" customFormat="1" ht="12" customHeight="1" x14ac:dyDescent="0.2">
      <c r="A33" s="12" t="s">
        <v>430</v>
      </c>
      <c r="B33" s="152" t="s">
        <v>162</v>
      </c>
      <c r="C33" s="138"/>
      <c r="D33" s="138"/>
      <c r="E33" s="139"/>
      <c r="F33" s="181">
        <f t="shared" si="1"/>
        <v>0</v>
      </c>
      <c r="G33" s="180">
        <f t="shared" si="4"/>
        <v>0</v>
      </c>
    </row>
    <row r="34" spans="1:7" s="150" customFormat="1" ht="12" customHeight="1" thickBot="1" x14ac:dyDescent="0.25">
      <c r="A34" s="14" t="s">
        <v>431</v>
      </c>
      <c r="B34" s="153" t="s">
        <v>163</v>
      </c>
      <c r="C34" s="140"/>
      <c r="D34" s="140"/>
      <c r="E34" s="276"/>
      <c r="F34" s="304">
        <f t="shared" si="1"/>
        <v>0</v>
      </c>
      <c r="G34" s="180">
        <f t="shared" si="4"/>
        <v>0</v>
      </c>
    </row>
    <row r="35" spans="1:7" s="150" customFormat="1" ht="12" customHeight="1" thickBot="1" x14ac:dyDescent="0.25">
      <c r="A35" s="18" t="s">
        <v>9</v>
      </c>
      <c r="B35" s="19" t="s">
        <v>301</v>
      </c>
      <c r="C35" s="137">
        <f>SUM(C36:C46)</f>
        <v>0</v>
      </c>
      <c r="D35" s="137">
        <f>SUM(D36:D46)</f>
        <v>0</v>
      </c>
      <c r="E35" s="137">
        <f>SUM(E36:E46)</f>
        <v>0</v>
      </c>
      <c r="F35" s="137">
        <f>SUM(F36:F46)</f>
        <v>0</v>
      </c>
      <c r="G35" s="77">
        <f>SUM(G36:G46)</f>
        <v>0</v>
      </c>
    </row>
    <row r="36" spans="1:7" s="150" customFormat="1" ht="12" customHeight="1" x14ac:dyDescent="0.2">
      <c r="A36" s="13" t="s">
        <v>53</v>
      </c>
      <c r="B36" s="151" t="s">
        <v>166</v>
      </c>
      <c r="C36" s="139"/>
      <c r="D36" s="139"/>
      <c r="E36" s="139"/>
      <c r="F36" s="181">
        <f t="shared" si="1"/>
        <v>0</v>
      </c>
      <c r="G36" s="180">
        <f t="shared" ref="G36:G46" si="5">C36+F36</f>
        <v>0</v>
      </c>
    </row>
    <row r="37" spans="1:7" s="150" customFormat="1" ht="12" customHeight="1" x14ac:dyDescent="0.2">
      <c r="A37" s="12" t="s">
        <v>54</v>
      </c>
      <c r="B37" s="152" t="s">
        <v>167</v>
      </c>
      <c r="C37" s="138"/>
      <c r="D37" s="138"/>
      <c r="E37" s="139"/>
      <c r="F37" s="181">
        <f t="shared" si="1"/>
        <v>0</v>
      </c>
      <c r="G37" s="180">
        <f t="shared" si="5"/>
        <v>0</v>
      </c>
    </row>
    <row r="38" spans="1:7" s="150" customFormat="1" ht="12" customHeight="1" x14ac:dyDescent="0.2">
      <c r="A38" s="12" t="s">
        <v>55</v>
      </c>
      <c r="B38" s="152" t="s">
        <v>168</v>
      </c>
      <c r="C38" s="138"/>
      <c r="D38" s="138"/>
      <c r="E38" s="139"/>
      <c r="F38" s="181">
        <f t="shared" si="1"/>
        <v>0</v>
      </c>
      <c r="G38" s="180">
        <f t="shared" si="5"/>
        <v>0</v>
      </c>
    </row>
    <row r="39" spans="1:7" s="150" customFormat="1" ht="12" customHeight="1" x14ac:dyDescent="0.2">
      <c r="A39" s="12" t="s">
        <v>97</v>
      </c>
      <c r="B39" s="152" t="s">
        <v>169</v>
      </c>
      <c r="C39" s="138"/>
      <c r="D39" s="138"/>
      <c r="E39" s="139"/>
      <c r="F39" s="181">
        <f t="shared" si="1"/>
        <v>0</v>
      </c>
      <c r="G39" s="180">
        <f t="shared" si="5"/>
        <v>0</v>
      </c>
    </row>
    <row r="40" spans="1:7" s="150" customFormat="1" ht="12" customHeight="1" x14ac:dyDescent="0.2">
      <c r="A40" s="12" t="s">
        <v>98</v>
      </c>
      <c r="B40" s="152" t="s">
        <v>170</v>
      </c>
      <c r="C40" s="138"/>
      <c r="D40" s="138"/>
      <c r="E40" s="139"/>
      <c r="F40" s="181">
        <f t="shared" si="1"/>
        <v>0</v>
      </c>
      <c r="G40" s="180">
        <f t="shared" si="5"/>
        <v>0</v>
      </c>
    </row>
    <row r="41" spans="1:7" s="150" customFormat="1" ht="12" customHeight="1" x14ac:dyDescent="0.2">
      <c r="A41" s="12" t="s">
        <v>99</v>
      </c>
      <c r="B41" s="152" t="s">
        <v>171</v>
      </c>
      <c r="C41" s="138"/>
      <c r="D41" s="138"/>
      <c r="E41" s="139"/>
      <c r="F41" s="181">
        <f t="shared" si="1"/>
        <v>0</v>
      </c>
      <c r="G41" s="180">
        <f t="shared" si="5"/>
        <v>0</v>
      </c>
    </row>
    <row r="42" spans="1:7" s="150" customFormat="1" ht="12" customHeight="1" x14ac:dyDescent="0.2">
      <c r="A42" s="12" t="s">
        <v>100</v>
      </c>
      <c r="B42" s="152" t="s">
        <v>172</v>
      </c>
      <c r="C42" s="138"/>
      <c r="D42" s="138"/>
      <c r="E42" s="139"/>
      <c r="F42" s="181">
        <f t="shared" si="1"/>
        <v>0</v>
      </c>
      <c r="G42" s="180">
        <f t="shared" si="5"/>
        <v>0</v>
      </c>
    </row>
    <row r="43" spans="1:7" s="150" customFormat="1" ht="12" customHeight="1" x14ac:dyDescent="0.2">
      <c r="A43" s="12" t="s">
        <v>101</v>
      </c>
      <c r="B43" s="152" t="s">
        <v>433</v>
      </c>
      <c r="C43" s="138"/>
      <c r="D43" s="138"/>
      <c r="E43" s="139"/>
      <c r="F43" s="181">
        <f t="shared" si="1"/>
        <v>0</v>
      </c>
      <c r="G43" s="180">
        <f t="shared" si="5"/>
        <v>0</v>
      </c>
    </row>
    <row r="44" spans="1:7" s="150" customFormat="1" ht="12" customHeight="1" x14ac:dyDescent="0.2">
      <c r="A44" s="12" t="s">
        <v>164</v>
      </c>
      <c r="B44" s="152" t="s">
        <v>174</v>
      </c>
      <c r="C44" s="141"/>
      <c r="D44" s="141"/>
      <c r="E44" s="182"/>
      <c r="F44" s="305">
        <f t="shared" si="1"/>
        <v>0</v>
      </c>
      <c r="G44" s="180">
        <f t="shared" si="5"/>
        <v>0</v>
      </c>
    </row>
    <row r="45" spans="1:7" s="150" customFormat="1" ht="12" customHeight="1" x14ac:dyDescent="0.2">
      <c r="A45" s="14" t="s">
        <v>165</v>
      </c>
      <c r="B45" s="153" t="s">
        <v>303</v>
      </c>
      <c r="C45" s="142"/>
      <c r="D45" s="142"/>
      <c r="E45" s="277"/>
      <c r="F45" s="306">
        <f t="shared" si="1"/>
        <v>0</v>
      </c>
      <c r="G45" s="180">
        <f t="shared" si="5"/>
        <v>0</v>
      </c>
    </row>
    <row r="46" spans="1:7" s="150" customFormat="1" ht="12" customHeight="1" thickBot="1" x14ac:dyDescent="0.25">
      <c r="A46" s="14" t="s">
        <v>302</v>
      </c>
      <c r="B46" s="80" t="s">
        <v>175</v>
      </c>
      <c r="C46" s="142"/>
      <c r="D46" s="142"/>
      <c r="E46" s="280"/>
      <c r="F46" s="307">
        <f t="shared" si="1"/>
        <v>0</v>
      </c>
      <c r="G46" s="180">
        <f t="shared" si="5"/>
        <v>0</v>
      </c>
    </row>
    <row r="47" spans="1:7" s="150" customFormat="1" ht="12" customHeight="1" thickBot="1" x14ac:dyDescent="0.25">
      <c r="A47" s="18" t="s">
        <v>10</v>
      </c>
      <c r="B47" s="19" t="s">
        <v>176</v>
      </c>
      <c r="C47" s="137">
        <f>SUM(C48:C52)</f>
        <v>0</v>
      </c>
      <c r="D47" s="137">
        <f>SUM(D48:D52)</f>
        <v>0</v>
      </c>
      <c r="E47" s="137">
        <f>SUM(E48:E52)</f>
        <v>0</v>
      </c>
      <c r="F47" s="137">
        <f>SUM(F48:F52)</f>
        <v>0</v>
      </c>
      <c r="G47" s="77">
        <f>SUM(G48:G52)</f>
        <v>0</v>
      </c>
    </row>
    <row r="48" spans="1:7" s="150" customFormat="1" ht="12" customHeight="1" x14ac:dyDescent="0.2">
      <c r="A48" s="13" t="s">
        <v>56</v>
      </c>
      <c r="B48" s="151" t="s">
        <v>180</v>
      </c>
      <c r="C48" s="182"/>
      <c r="D48" s="182"/>
      <c r="E48" s="182"/>
      <c r="F48" s="305">
        <f t="shared" si="1"/>
        <v>0</v>
      </c>
      <c r="G48" s="244">
        <f>C48+F48</f>
        <v>0</v>
      </c>
    </row>
    <row r="49" spans="1:7" s="150" customFormat="1" ht="12" customHeight="1" x14ac:dyDescent="0.2">
      <c r="A49" s="12" t="s">
        <v>57</v>
      </c>
      <c r="B49" s="152" t="s">
        <v>181</v>
      </c>
      <c r="C49" s="141"/>
      <c r="D49" s="141"/>
      <c r="E49" s="182"/>
      <c r="F49" s="305">
        <f t="shared" si="1"/>
        <v>0</v>
      </c>
      <c r="G49" s="244">
        <f>C49+F49</f>
        <v>0</v>
      </c>
    </row>
    <row r="50" spans="1:7" s="150" customFormat="1" ht="12" customHeight="1" x14ac:dyDescent="0.2">
      <c r="A50" s="12" t="s">
        <v>177</v>
      </c>
      <c r="B50" s="152" t="s">
        <v>182</v>
      </c>
      <c r="C50" s="141"/>
      <c r="D50" s="141"/>
      <c r="E50" s="182"/>
      <c r="F50" s="305">
        <f t="shared" si="1"/>
        <v>0</v>
      </c>
      <c r="G50" s="244">
        <f>C50+F50</f>
        <v>0</v>
      </c>
    </row>
    <row r="51" spans="1:7" s="150" customFormat="1" ht="12" customHeight="1" x14ac:dyDescent="0.2">
      <c r="A51" s="12" t="s">
        <v>178</v>
      </c>
      <c r="B51" s="152" t="s">
        <v>183</v>
      </c>
      <c r="C51" s="141"/>
      <c r="D51" s="141"/>
      <c r="E51" s="182"/>
      <c r="F51" s="305">
        <f t="shared" si="1"/>
        <v>0</v>
      </c>
      <c r="G51" s="244">
        <f>C51+F51</f>
        <v>0</v>
      </c>
    </row>
    <row r="52" spans="1:7" s="150" customFormat="1" ht="12" customHeight="1" thickBot="1" x14ac:dyDescent="0.25">
      <c r="A52" s="14" t="s">
        <v>179</v>
      </c>
      <c r="B52" s="80" t="s">
        <v>184</v>
      </c>
      <c r="C52" s="142"/>
      <c r="D52" s="142"/>
      <c r="E52" s="277"/>
      <c r="F52" s="306">
        <f t="shared" si="1"/>
        <v>0</v>
      </c>
      <c r="G52" s="244">
        <f>C52+F52</f>
        <v>0</v>
      </c>
    </row>
    <row r="53" spans="1:7" s="150" customFormat="1" ht="12" customHeight="1" thickBot="1" x14ac:dyDescent="0.25">
      <c r="A53" s="18" t="s">
        <v>102</v>
      </c>
      <c r="B53" s="19" t="s">
        <v>185</v>
      </c>
      <c r="C53" s="137">
        <f>SUM(C54:C56)</f>
        <v>0</v>
      </c>
      <c r="D53" s="137">
        <f>SUM(D54:D56)</f>
        <v>0</v>
      </c>
      <c r="E53" s="137">
        <f>SUM(E54:E56)</f>
        <v>0</v>
      </c>
      <c r="F53" s="137">
        <f>SUM(F54:F56)</f>
        <v>0</v>
      </c>
      <c r="G53" s="77">
        <f>SUM(G54:G56)</f>
        <v>0</v>
      </c>
    </row>
    <row r="54" spans="1:7" s="150" customFormat="1" ht="12" customHeight="1" x14ac:dyDescent="0.2">
      <c r="A54" s="13" t="s">
        <v>58</v>
      </c>
      <c r="B54" s="151" t="s">
        <v>186</v>
      </c>
      <c r="C54" s="139"/>
      <c r="D54" s="139"/>
      <c r="E54" s="139"/>
      <c r="F54" s="181">
        <f t="shared" si="1"/>
        <v>0</v>
      </c>
      <c r="G54" s="180">
        <f>C54+F54</f>
        <v>0</v>
      </c>
    </row>
    <row r="55" spans="1:7" s="150" customFormat="1" ht="12" customHeight="1" x14ac:dyDescent="0.2">
      <c r="A55" s="12" t="s">
        <v>59</v>
      </c>
      <c r="B55" s="152" t="s">
        <v>296</v>
      </c>
      <c r="C55" s="138"/>
      <c r="D55" s="138"/>
      <c r="E55" s="139"/>
      <c r="F55" s="181">
        <f t="shared" si="1"/>
        <v>0</v>
      </c>
      <c r="G55" s="180">
        <f>C55+F55</f>
        <v>0</v>
      </c>
    </row>
    <row r="56" spans="1:7" s="150" customFormat="1" ht="12" customHeight="1" x14ac:dyDescent="0.2">
      <c r="A56" s="12" t="s">
        <v>189</v>
      </c>
      <c r="B56" s="152" t="s">
        <v>187</v>
      </c>
      <c r="C56" s="138"/>
      <c r="D56" s="138"/>
      <c r="E56" s="139"/>
      <c r="F56" s="181">
        <f t="shared" si="1"/>
        <v>0</v>
      </c>
      <c r="G56" s="180">
        <f>C56+F56</f>
        <v>0</v>
      </c>
    </row>
    <row r="57" spans="1:7" s="150" customFormat="1" ht="12" customHeight="1" thickBot="1" x14ac:dyDescent="0.25">
      <c r="A57" s="14" t="s">
        <v>190</v>
      </c>
      <c r="B57" s="80" t="s">
        <v>188</v>
      </c>
      <c r="C57" s="140"/>
      <c r="D57" s="140"/>
      <c r="E57" s="276"/>
      <c r="F57" s="304">
        <f t="shared" si="1"/>
        <v>0</v>
      </c>
      <c r="G57" s="180">
        <f>C57+F57</f>
        <v>0</v>
      </c>
    </row>
    <row r="58" spans="1:7" s="150" customFormat="1" ht="12" customHeight="1" thickBot="1" x14ac:dyDescent="0.25">
      <c r="A58" s="18" t="s">
        <v>12</v>
      </c>
      <c r="B58" s="78" t="s">
        <v>191</v>
      </c>
      <c r="C58" s="137">
        <f>SUM(C59:C61)</f>
        <v>0</v>
      </c>
      <c r="D58" s="137">
        <f>SUM(D59:D61)</f>
        <v>0</v>
      </c>
      <c r="E58" s="137">
        <f>SUM(E59:E61)</f>
        <v>0</v>
      </c>
      <c r="F58" s="137">
        <f>SUM(F59:F61)</f>
        <v>0</v>
      </c>
      <c r="G58" s="77">
        <f>SUM(G59:G61)</f>
        <v>0</v>
      </c>
    </row>
    <row r="59" spans="1:7" s="150" customFormat="1" ht="12" customHeight="1" x14ac:dyDescent="0.2">
      <c r="A59" s="13" t="s">
        <v>103</v>
      </c>
      <c r="B59" s="151" t="s">
        <v>193</v>
      </c>
      <c r="C59" s="141"/>
      <c r="D59" s="141"/>
      <c r="E59" s="141"/>
      <c r="F59" s="308">
        <f t="shared" si="1"/>
        <v>0</v>
      </c>
      <c r="G59" s="243">
        <f>C59+F59</f>
        <v>0</v>
      </c>
    </row>
    <row r="60" spans="1:7" s="150" customFormat="1" ht="12" customHeight="1" x14ac:dyDescent="0.2">
      <c r="A60" s="12" t="s">
        <v>104</v>
      </c>
      <c r="B60" s="152" t="s">
        <v>297</v>
      </c>
      <c r="C60" s="141"/>
      <c r="D60" s="141"/>
      <c r="E60" s="141"/>
      <c r="F60" s="308">
        <f t="shared" si="1"/>
        <v>0</v>
      </c>
      <c r="G60" s="243">
        <f>C60+F60</f>
        <v>0</v>
      </c>
    </row>
    <row r="61" spans="1:7" s="150" customFormat="1" ht="12" customHeight="1" x14ac:dyDescent="0.2">
      <c r="A61" s="12" t="s">
        <v>124</v>
      </c>
      <c r="B61" s="152" t="s">
        <v>194</v>
      </c>
      <c r="C61" s="141"/>
      <c r="D61" s="141"/>
      <c r="E61" s="141"/>
      <c r="F61" s="308">
        <f t="shared" si="1"/>
        <v>0</v>
      </c>
      <c r="G61" s="243">
        <f>C61+F61</f>
        <v>0</v>
      </c>
    </row>
    <row r="62" spans="1:7" s="150" customFormat="1" ht="12" customHeight="1" thickBot="1" x14ac:dyDescent="0.25">
      <c r="A62" s="14" t="s">
        <v>192</v>
      </c>
      <c r="B62" s="80" t="s">
        <v>195</v>
      </c>
      <c r="C62" s="141"/>
      <c r="D62" s="141"/>
      <c r="E62" s="141"/>
      <c r="F62" s="308">
        <f t="shared" si="1"/>
        <v>0</v>
      </c>
      <c r="G62" s="243">
        <f>C62+F62</f>
        <v>0</v>
      </c>
    </row>
    <row r="63" spans="1:7" s="150" customFormat="1" ht="12" customHeight="1" thickBot="1" x14ac:dyDescent="0.25">
      <c r="A63" s="193" t="s">
        <v>343</v>
      </c>
      <c r="B63" s="19" t="s">
        <v>196</v>
      </c>
      <c r="C63" s="143">
        <f>+C6+C13+C20+C27+C35+C47+C53+C58</f>
        <v>0</v>
      </c>
      <c r="D63" s="143">
        <f>+D6+D13+D20+D27+D35+D47+D53+D58</f>
        <v>0</v>
      </c>
      <c r="E63" s="143">
        <f>+E6+E13+E20+E27+E35+E47+E53+E58</f>
        <v>0</v>
      </c>
      <c r="F63" s="143">
        <f>+F6+F13+F20+F27+F35+F47+F53+F58</f>
        <v>0</v>
      </c>
      <c r="G63" s="179">
        <f>+G6+G13+G20+G27+G35+G47+G53+G58</f>
        <v>0</v>
      </c>
    </row>
    <row r="64" spans="1:7" s="150" customFormat="1" ht="12" customHeight="1" thickBot="1" x14ac:dyDescent="0.25">
      <c r="A64" s="183" t="s">
        <v>197</v>
      </c>
      <c r="B64" s="78" t="s">
        <v>198</v>
      </c>
      <c r="C64" s="137">
        <f>SUM(C65:C67)</f>
        <v>0</v>
      </c>
      <c r="D64" s="137">
        <f>SUM(D65:D67)</f>
        <v>0</v>
      </c>
      <c r="E64" s="137">
        <f>SUM(E65:E67)</f>
        <v>0</v>
      </c>
      <c r="F64" s="137">
        <f>SUM(F65:F67)</f>
        <v>0</v>
      </c>
      <c r="G64" s="77">
        <f>SUM(G65:G67)</f>
        <v>0</v>
      </c>
    </row>
    <row r="65" spans="1:7" s="150" customFormat="1" ht="12" customHeight="1" x14ac:dyDescent="0.2">
      <c r="A65" s="13" t="s">
        <v>226</v>
      </c>
      <c r="B65" s="151" t="s">
        <v>199</v>
      </c>
      <c r="C65" s="141"/>
      <c r="D65" s="141"/>
      <c r="E65" s="141"/>
      <c r="F65" s="308">
        <f>D65+E65</f>
        <v>0</v>
      </c>
      <c r="G65" s="243">
        <f>C65+F65</f>
        <v>0</v>
      </c>
    </row>
    <row r="66" spans="1:7" s="150" customFormat="1" ht="12" customHeight="1" x14ac:dyDescent="0.2">
      <c r="A66" s="12" t="s">
        <v>235</v>
      </c>
      <c r="B66" s="152" t="s">
        <v>200</v>
      </c>
      <c r="C66" s="141"/>
      <c r="D66" s="141"/>
      <c r="E66" s="141"/>
      <c r="F66" s="308">
        <f>D66+E66</f>
        <v>0</v>
      </c>
      <c r="G66" s="243">
        <f>C66+F66</f>
        <v>0</v>
      </c>
    </row>
    <row r="67" spans="1:7" s="150" customFormat="1" ht="12" customHeight="1" thickBot="1" x14ac:dyDescent="0.25">
      <c r="A67" s="16" t="s">
        <v>236</v>
      </c>
      <c r="B67" s="323" t="s">
        <v>328</v>
      </c>
      <c r="C67" s="280"/>
      <c r="D67" s="280"/>
      <c r="E67" s="280"/>
      <c r="F67" s="307">
        <f>D67+E67</f>
        <v>0</v>
      </c>
      <c r="G67" s="324">
        <f>C67+F67</f>
        <v>0</v>
      </c>
    </row>
    <row r="68" spans="1:7" s="150" customFormat="1" ht="12" customHeight="1" thickBot="1" x14ac:dyDescent="0.25">
      <c r="A68" s="183" t="s">
        <v>202</v>
      </c>
      <c r="B68" s="78" t="s">
        <v>203</v>
      </c>
      <c r="C68" s="137">
        <f>SUM(C69:C72)</f>
        <v>0</v>
      </c>
      <c r="D68" s="137">
        <f>SUM(D69:D72)</f>
        <v>0</v>
      </c>
      <c r="E68" s="137">
        <f>SUM(E69:E72)</f>
        <v>0</v>
      </c>
      <c r="F68" s="137">
        <f>SUM(F69:F72)</f>
        <v>0</v>
      </c>
      <c r="G68" s="77">
        <f>SUM(G69:G72)</f>
        <v>0</v>
      </c>
    </row>
    <row r="69" spans="1:7" s="150" customFormat="1" ht="12" customHeight="1" x14ac:dyDescent="0.2">
      <c r="A69" s="13" t="s">
        <v>81</v>
      </c>
      <c r="B69" s="263" t="s">
        <v>204</v>
      </c>
      <c r="C69" s="141"/>
      <c r="D69" s="141"/>
      <c r="E69" s="141"/>
      <c r="F69" s="308">
        <f>D69+E69</f>
        <v>0</v>
      </c>
      <c r="G69" s="243">
        <f>C69+F69</f>
        <v>0</v>
      </c>
    </row>
    <row r="70" spans="1:7" s="150" customFormat="1" ht="12" customHeight="1" x14ac:dyDescent="0.2">
      <c r="A70" s="12" t="s">
        <v>82</v>
      </c>
      <c r="B70" s="263" t="s">
        <v>447</v>
      </c>
      <c r="C70" s="141"/>
      <c r="D70" s="141"/>
      <c r="E70" s="141"/>
      <c r="F70" s="308">
        <f>D70+E70</f>
        <v>0</v>
      </c>
      <c r="G70" s="243">
        <f>C70+F70</f>
        <v>0</v>
      </c>
    </row>
    <row r="71" spans="1:7" s="150" customFormat="1" ht="12" customHeight="1" x14ac:dyDescent="0.2">
      <c r="A71" s="12" t="s">
        <v>227</v>
      </c>
      <c r="B71" s="263" t="s">
        <v>205</v>
      </c>
      <c r="C71" s="141"/>
      <c r="D71" s="141"/>
      <c r="E71" s="141"/>
      <c r="F71" s="308">
        <f>D71+E71</f>
        <v>0</v>
      </c>
      <c r="G71" s="243">
        <f>C71+F71</f>
        <v>0</v>
      </c>
    </row>
    <row r="72" spans="1:7" s="150" customFormat="1" ht="12" customHeight="1" thickBot="1" x14ac:dyDescent="0.25">
      <c r="A72" s="14" t="s">
        <v>228</v>
      </c>
      <c r="B72" s="264" t="s">
        <v>448</v>
      </c>
      <c r="C72" s="141"/>
      <c r="D72" s="141"/>
      <c r="E72" s="141"/>
      <c r="F72" s="308">
        <f>D72+E72</f>
        <v>0</v>
      </c>
      <c r="G72" s="243">
        <f>C72+F72</f>
        <v>0</v>
      </c>
    </row>
    <row r="73" spans="1:7" s="150" customFormat="1" ht="12" customHeight="1" thickBot="1" x14ac:dyDescent="0.25">
      <c r="A73" s="183" t="s">
        <v>206</v>
      </c>
      <c r="B73" s="78" t="s">
        <v>207</v>
      </c>
      <c r="C73" s="137">
        <f>SUM(C74:C75)</f>
        <v>0</v>
      </c>
      <c r="D73" s="137">
        <f>SUM(D74:D75)</f>
        <v>0</v>
      </c>
      <c r="E73" s="137">
        <f>SUM(E74:E75)</f>
        <v>0</v>
      </c>
      <c r="F73" s="137">
        <f>SUM(F74:F75)</f>
        <v>0</v>
      </c>
      <c r="G73" s="77">
        <f>SUM(G74:G75)</f>
        <v>0</v>
      </c>
    </row>
    <row r="74" spans="1:7" s="150" customFormat="1" ht="12" customHeight="1" x14ac:dyDescent="0.2">
      <c r="A74" s="13" t="s">
        <v>229</v>
      </c>
      <c r="B74" s="151" t="s">
        <v>208</v>
      </c>
      <c r="C74" s="141"/>
      <c r="D74" s="141"/>
      <c r="E74" s="141"/>
      <c r="F74" s="308">
        <f>D74+E74</f>
        <v>0</v>
      </c>
      <c r="G74" s="243">
        <f>C74+F74</f>
        <v>0</v>
      </c>
    </row>
    <row r="75" spans="1:7" s="150" customFormat="1" ht="12" customHeight="1" thickBot="1" x14ac:dyDescent="0.25">
      <c r="A75" s="14" t="s">
        <v>230</v>
      </c>
      <c r="B75" s="80" t="s">
        <v>209</v>
      </c>
      <c r="C75" s="141"/>
      <c r="D75" s="141"/>
      <c r="E75" s="141"/>
      <c r="F75" s="308">
        <f>D75+E75</f>
        <v>0</v>
      </c>
      <c r="G75" s="243">
        <f>C75+F75</f>
        <v>0</v>
      </c>
    </row>
    <row r="76" spans="1:7" s="150" customFormat="1" ht="12" customHeight="1" thickBot="1" x14ac:dyDescent="0.25">
      <c r="A76" s="183" t="s">
        <v>210</v>
      </c>
      <c r="B76" s="78" t="s">
        <v>211</v>
      </c>
      <c r="C76" s="137">
        <f>SUM(C77:C79)</f>
        <v>0</v>
      </c>
      <c r="D76" s="137">
        <f>SUM(D77:D79)</f>
        <v>0</v>
      </c>
      <c r="E76" s="137">
        <f>SUM(E77:E79)</f>
        <v>0</v>
      </c>
      <c r="F76" s="137">
        <f>SUM(F77:F79)</f>
        <v>0</v>
      </c>
      <c r="G76" s="77">
        <f>SUM(G77:G79)</f>
        <v>0</v>
      </c>
    </row>
    <row r="77" spans="1:7" s="150" customFormat="1" ht="12" customHeight="1" x14ac:dyDescent="0.2">
      <c r="A77" s="13" t="s">
        <v>231</v>
      </c>
      <c r="B77" s="151" t="s">
        <v>212</v>
      </c>
      <c r="C77" s="141"/>
      <c r="D77" s="141"/>
      <c r="E77" s="141"/>
      <c r="F77" s="308">
        <f>D77+E77</f>
        <v>0</v>
      </c>
      <c r="G77" s="243">
        <f>C77+F77</f>
        <v>0</v>
      </c>
    </row>
    <row r="78" spans="1:7" s="150" customFormat="1" ht="12" customHeight="1" x14ac:dyDescent="0.2">
      <c r="A78" s="12" t="s">
        <v>232</v>
      </c>
      <c r="B78" s="152" t="s">
        <v>213</v>
      </c>
      <c r="C78" s="141"/>
      <c r="D78" s="141"/>
      <c r="E78" s="141"/>
      <c r="F78" s="308">
        <f>D78+E78</f>
        <v>0</v>
      </c>
      <c r="G78" s="243">
        <f>C78+F78</f>
        <v>0</v>
      </c>
    </row>
    <row r="79" spans="1:7" s="150" customFormat="1" ht="12" customHeight="1" thickBot="1" x14ac:dyDescent="0.25">
      <c r="A79" s="14" t="s">
        <v>233</v>
      </c>
      <c r="B79" s="80" t="s">
        <v>449</v>
      </c>
      <c r="C79" s="141"/>
      <c r="D79" s="141"/>
      <c r="E79" s="141"/>
      <c r="F79" s="308">
        <f>D79+E79</f>
        <v>0</v>
      </c>
      <c r="G79" s="243">
        <f>C79+F79</f>
        <v>0</v>
      </c>
    </row>
    <row r="80" spans="1:7" s="150" customFormat="1" ht="12" customHeight="1" thickBot="1" x14ac:dyDescent="0.25">
      <c r="A80" s="183" t="s">
        <v>214</v>
      </c>
      <c r="B80" s="78" t="s">
        <v>234</v>
      </c>
      <c r="C80" s="137">
        <f>SUM(C81:C84)</f>
        <v>0</v>
      </c>
      <c r="D80" s="137">
        <f>SUM(D81:D84)</f>
        <v>0</v>
      </c>
      <c r="E80" s="137">
        <f>SUM(E81:E84)</f>
        <v>0</v>
      </c>
      <c r="F80" s="137">
        <f>SUM(F81:F84)</f>
        <v>0</v>
      </c>
      <c r="G80" s="77">
        <f>SUM(G81:G84)</f>
        <v>0</v>
      </c>
    </row>
    <row r="81" spans="1:7" s="150" customFormat="1" ht="12" customHeight="1" x14ac:dyDescent="0.2">
      <c r="A81" s="154" t="s">
        <v>215</v>
      </c>
      <c r="B81" s="151" t="s">
        <v>216</v>
      </c>
      <c r="C81" s="141"/>
      <c r="D81" s="141"/>
      <c r="E81" s="141"/>
      <c r="F81" s="308">
        <f t="shared" ref="F81:F86" si="6">D81+E81</f>
        <v>0</v>
      </c>
      <c r="G81" s="243">
        <f t="shared" ref="G81:G86" si="7">C81+F81</f>
        <v>0</v>
      </c>
    </row>
    <row r="82" spans="1:7" s="150" customFormat="1" ht="12" customHeight="1" x14ac:dyDescent="0.2">
      <c r="A82" s="155" t="s">
        <v>217</v>
      </c>
      <c r="B82" s="152" t="s">
        <v>218</v>
      </c>
      <c r="C82" s="141"/>
      <c r="D82" s="141"/>
      <c r="E82" s="141"/>
      <c r="F82" s="308">
        <f t="shared" si="6"/>
        <v>0</v>
      </c>
      <c r="G82" s="243">
        <f t="shared" si="7"/>
        <v>0</v>
      </c>
    </row>
    <row r="83" spans="1:7" s="150" customFormat="1" ht="12" customHeight="1" x14ac:dyDescent="0.2">
      <c r="A83" s="155" t="s">
        <v>219</v>
      </c>
      <c r="B83" s="152" t="s">
        <v>220</v>
      </c>
      <c r="C83" s="141"/>
      <c r="D83" s="141"/>
      <c r="E83" s="141"/>
      <c r="F83" s="308">
        <f t="shared" si="6"/>
        <v>0</v>
      </c>
      <c r="G83" s="243">
        <f t="shared" si="7"/>
        <v>0</v>
      </c>
    </row>
    <row r="84" spans="1:7" s="150" customFormat="1" ht="12" customHeight="1" thickBot="1" x14ac:dyDescent="0.25">
      <c r="A84" s="156" t="s">
        <v>221</v>
      </c>
      <c r="B84" s="80" t="s">
        <v>222</v>
      </c>
      <c r="C84" s="141"/>
      <c r="D84" s="141"/>
      <c r="E84" s="141"/>
      <c r="F84" s="308">
        <f t="shared" si="6"/>
        <v>0</v>
      </c>
      <c r="G84" s="243">
        <f t="shared" si="7"/>
        <v>0</v>
      </c>
    </row>
    <row r="85" spans="1:7" s="150" customFormat="1" ht="12" customHeight="1" thickBot="1" x14ac:dyDescent="0.25">
      <c r="A85" s="183" t="s">
        <v>223</v>
      </c>
      <c r="B85" s="78" t="s">
        <v>342</v>
      </c>
      <c r="C85" s="185"/>
      <c r="D85" s="185"/>
      <c r="E85" s="185"/>
      <c r="F85" s="137">
        <f t="shared" si="6"/>
        <v>0</v>
      </c>
      <c r="G85" s="77">
        <f t="shared" si="7"/>
        <v>0</v>
      </c>
    </row>
    <row r="86" spans="1:7" s="150" customFormat="1" ht="13.5" customHeight="1" thickBot="1" x14ac:dyDescent="0.25">
      <c r="A86" s="183" t="s">
        <v>225</v>
      </c>
      <c r="B86" s="78" t="s">
        <v>224</v>
      </c>
      <c r="C86" s="185"/>
      <c r="D86" s="185"/>
      <c r="E86" s="185"/>
      <c r="F86" s="137">
        <f t="shared" si="6"/>
        <v>0</v>
      </c>
      <c r="G86" s="77">
        <f t="shared" si="7"/>
        <v>0</v>
      </c>
    </row>
    <row r="87" spans="1:7" s="150" customFormat="1" ht="15.75" customHeight="1" thickBot="1" x14ac:dyDescent="0.25">
      <c r="A87" s="183" t="s">
        <v>237</v>
      </c>
      <c r="B87" s="157" t="s">
        <v>345</v>
      </c>
      <c r="C87" s="143">
        <f>+C64+C68+C73+C76+C80+C86+C85</f>
        <v>0</v>
      </c>
      <c r="D87" s="143">
        <f>+D64+D68+D73+D76+D80+D86+D85</f>
        <v>0</v>
      </c>
      <c r="E87" s="143">
        <f>+E64+E68+E73+E76+E80+E86+E85</f>
        <v>0</v>
      </c>
      <c r="F87" s="143">
        <f>+F64+F68+F73+F76+F80+F86+F85</f>
        <v>0</v>
      </c>
      <c r="G87" s="179">
        <f>+G64+G68+G73+G76+G80+G86+G85</f>
        <v>0</v>
      </c>
    </row>
    <row r="88" spans="1:7" s="150" customFormat="1" ht="25.5" customHeight="1" thickBot="1" x14ac:dyDescent="0.25">
      <c r="A88" s="184" t="s">
        <v>344</v>
      </c>
      <c r="B88" s="158" t="s">
        <v>346</v>
      </c>
      <c r="C88" s="143">
        <f>+C63+C87</f>
        <v>0</v>
      </c>
      <c r="D88" s="143">
        <f>+D63+D87</f>
        <v>0</v>
      </c>
      <c r="E88" s="143">
        <f>+E63+E87</f>
        <v>0</v>
      </c>
      <c r="F88" s="143">
        <f>+F63+F87</f>
        <v>0</v>
      </c>
      <c r="G88" s="179">
        <v>0</v>
      </c>
    </row>
    <row r="89" spans="1:7" s="150" customFormat="1" ht="30.75" customHeight="1" x14ac:dyDescent="0.2">
      <c r="A89" s="3"/>
      <c r="B89" s="4"/>
      <c r="C89" s="82"/>
    </row>
    <row r="90" spans="1:7" ht="16.5" customHeight="1" x14ac:dyDescent="0.25">
      <c r="A90" s="361" t="s">
        <v>33</v>
      </c>
      <c r="B90" s="361"/>
      <c r="C90" s="361"/>
      <c r="D90" s="361"/>
      <c r="E90" s="361"/>
      <c r="F90" s="361"/>
      <c r="G90" s="361"/>
    </row>
    <row r="91" spans="1:7" s="159" customFormat="1" ht="16.5" customHeight="1" thickBot="1" x14ac:dyDescent="0.3">
      <c r="A91" s="363" t="s">
        <v>84</v>
      </c>
      <c r="B91" s="363"/>
      <c r="C91" s="52"/>
      <c r="G91" s="52" t="str">
        <f>G2</f>
        <v>Forintban!</v>
      </c>
    </row>
    <row r="92" spans="1:7" x14ac:dyDescent="0.25">
      <c r="A92" s="364" t="s">
        <v>48</v>
      </c>
      <c r="B92" s="366" t="s">
        <v>380</v>
      </c>
      <c r="C92" s="368" t="str">
        <f>+CONCATENATE(LEFT(ÖSSZEFÜGGÉSEK!A6,4),". évi")</f>
        <v>2018. évi</v>
      </c>
      <c r="D92" s="369"/>
      <c r="E92" s="370"/>
      <c r="F92" s="370"/>
      <c r="G92" s="371"/>
    </row>
    <row r="93" spans="1:7" ht="48.75" thickBot="1" x14ac:dyDescent="0.3">
      <c r="A93" s="365"/>
      <c r="B93" s="367"/>
      <c r="C93" s="316" t="s">
        <v>379</v>
      </c>
      <c r="D93" s="317" t="s">
        <v>455</v>
      </c>
      <c r="E93" s="317" t="s">
        <v>456</v>
      </c>
      <c r="F93" s="318" t="s">
        <v>451</v>
      </c>
      <c r="G93" s="319" t="s">
        <v>454</v>
      </c>
    </row>
    <row r="94" spans="1:7" s="149" customFormat="1" ht="12" customHeight="1" thickBot="1" x14ac:dyDescent="0.25">
      <c r="A94" s="25" t="s">
        <v>354</v>
      </c>
      <c r="B94" s="26" t="s">
        <v>355</v>
      </c>
      <c r="C94" s="320" t="s">
        <v>356</v>
      </c>
      <c r="D94" s="320" t="s">
        <v>358</v>
      </c>
      <c r="E94" s="321" t="s">
        <v>357</v>
      </c>
      <c r="F94" s="321" t="s">
        <v>457</v>
      </c>
      <c r="G94" s="322" t="s">
        <v>458</v>
      </c>
    </row>
    <row r="95" spans="1:7" ht="12" customHeight="1" thickBot="1" x14ac:dyDescent="0.3">
      <c r="A95" s="20" t="s">
        <v>5</v>
      </c>
      <c r="B95" s="24" t="s">
        <v>304</v>
      </c>
      <c r="C95" s="136">
        <f>C96+C97+C98+C99+C100+C113</f>
        <v>0</v>
      </c>
      <c r="D95" s="136">
        <f>D96+D97+D98+D99+D100+D113</f>
        <v>0</v>
      </c>
      <c r="E95" s="136">
        <f>E96+E97+E98+E99+E100+E113</f>
        <v>0</v>
      </c>
      <c r="F95" s="136">
        <f>F96+F97+F98+F99+F100+F113</f>
        <v>0</v>
      </c>
      <c r="G95" s="196">
        <f>G96+G97+G98+G99+G100+G113</f>
        <v>0</v>
      </c>
    </row>
    <row r="96" spans="1:7" ht="12" customHeight="1" x14ac:dyDescent="0.25">
      <c r="A96" s="15" t="s">
        <v>60</v>
      </c>
      <c r="B96" s="8" t="s">
        <v>34</v>
      </c>
      <c r="C96" s="301"/>
      <c r="D96" s="200"/>
      <c r="E96" s="200"/>
      <c r="F96" s="309">
        <f t="shared" ref="F96:F115" si="8">D96+E96</f>
        <v>0</v>
      </c>
      <c r="G96" s="245">
        <f t="shared" ref="G96:G115" si="9">C96+F96</f>
        <v>0</v>
      </c>
    </row>
    <row r="97" spans="1:7" ht="12" customHeight="1" x14ac:dyDescent="0.25">
      <c r="A97" s="12" t="s">
        <v>61</v>
      </c>
      <c r="B97" s="6" t="s">
        <v>105</v>
      </c>
      <c r="C97" s="138"/>
      <c r="D97" s="138"/>
      <c r="E97" s="138"/>
      <c r="F97" s="310">
        <f t="shared" si="8"/>
        <v>0</v>
      </c>
      <c r="G97" s="241">
        <f t="shared" si="9"/>
        <v>0</v>
      </c>
    </row>
    <row r="98" spans="1:7" ht="12" customHeight="1" x14ac:dyDescent="0.25">
      <c r="A98" s="12" t="s">
        <v>62</v>
      </c>
      <c r="B98" s="6" t="s">
        <v>79</v>
      </c>
      <c r="C98" s="140"/>
      <c r="D98" s="140"/>
      <c r="E98" s="140"/>
      <c r="F98" s="311">
        <f t="shared" si="8"/>
        <v>0</v>
      </c>
      <c r="G98" s="242">
        <f t="shared" si="9"/>
        <v>0</v>
      </c>
    </row>
    <row r="99" spans="1:7" ht="12" customHeight="1" x14ac:dyDescent="0.25">
      <c r="A99" s="12" t="s">
        <v>63</v>
      </c>
      <c r="B99" s="9" t="s">
        <v>106</v>
      </c>
      <c r="C99" s="140"/>
      <c r="D99" s="140"/>
      <c r="E99" s="140"/>
      <c r="F99" s="311">
        <f t="shared" si="8"/>
        <v>0</v>
      </c>
      <c r="G99" s="242">
        <f t="shared" si="9"/>
        <v>0</v>
      </c>
    </row>
    <row r="100" spans="1:7" ht="12" customHeight="1" x14ac:dyDescent="0.25">
      <c r="A100" s="12" t="s">
        <v>71</v>
      </c>
      <c r="B100" s="17" t="s">
        <v>107</v>
      </c>
      <c r="C100" s="140"/>
      <c r="D100" s="140"/>
      <c r="E100" s="140"/>
      <c r="F100" s="311">
        <f t="shared" si="8"/>
        <v>0</v>
      </c>
      <c r="G100" s="242">
        <f t="shared" si="9"/>
        <v>0</v>
      </c>
    </row>
    <row r="101" spans="1:7" ht="12" customHeight="1" x14ac:dyDescent="0.25">
      <c r="A101" s="12" t="s">
        <v>64</v>
      </c>
      <c r="B101" s="6" t="s">
        <v>309</v>
      </c>
      <c r="C101" s="140"/>
      <c r="D101" s="140"/>
      <c r="E101" s="140"/>
      <c r="F101" s="311">
        <f t="shared" si="8"/>
        <v>0</v>
      </c>
      <c r="G101" s="242">
        <f t="shared" si="9"/>
        <v>0</v>
      </c>
    </row>
    <row r="102" spans="1:7" ht="12" customHeight="1" x14ac:dyDescent="0.25">
      <c r="A102" s="12" t="s">
        <v>65</v>
      </c>
      <c r="B102" s="55" t="s">
        <v>308</v>
      </c>
      <c r="C102" s="140"/>
      <c r="D102" s="140"/>
      <c r="E102" s="140"/>
      <c r="F102" s="311">
        <f t="shared" si="8"/>
        <v>0</v>
      </c>
      <c r="G102" s="242">
        <f t="shared" si="9"/>
        <v>0</v>
      </c>
    </row>
    <row r="103" spans="1:7" ht="12" customHeight="1" x14ac:dyDescent="0.25">
      <c r="A103" s="12" t="s">
        <v>72</v>
      </c>
      <c r="B103" s="55" t="s">
        <v>307</v>
      </c>
      <c r="C103" s="140"/>
      <c r="D103" s="140"/>
      <c r="E103" s="140"/>
      <c r="F103" s="311">
        <f t="shared" si="8"/>
        <v>0</v>
      </c>
      <c r="G103" s="242">
        <f t="shared" si="9"/>
        <v>0</v>
      </c>
    </row>
    <row r="104" spans="1:7" ht="12" customHeight="1" x14ac:dyDescent="0.25">
      <c r="A104" s="12" t="s">
        <v>73</v>
      </c>
      <c r="B104" s="53" t="s">
        <v>240</v>
      </c>
      <c r="C104" s="140"/>
      <c r="D104" s="140"/>
      <c r="E104" s="140"/>
      <c r="F104" s="311">
        <f t="shared" si="8"/>
        <v>0</v>
      </c>
      <c r="G104" s="242">
        <f t="shared" si="9"/>
        <v>0</v>
      </c>
    </row>
    <row r="105" spans="1:7" ht="12" customHeight="1" x14ac:dyDescent="0.25">
      <c r="A105" s="12" t="s">
        <v>74</v>
      </c>
      <c r="B105" s="54" t="s">
        <v>241</v>
      </c>
      <c r="C105" s="140"/>
      <c r="D105" s="140"/>
      <c r="E105" s="140"/>
      <c r="F105" s="311">
        <f t="shared" si="8"/>
        <v>0</v>
      </c>
      <c r="G105" s="242">
        <f t="shared" si="9"/>
        <v>0</v>
      </c>
    </row>
    <row r="106" spans="1:7" ht="12" customHeight="1" x14ac:dyDescent="0.25">
      <c r="A106" s="12" t="s">
        <v>75</v>
      </c>
      <c r="B106" s="54" t="s">
        <v>242</v>
      </c>
      <c r="C106" s="140"/>
      <c r="D106" s="140"/>
      <c r="E106" s="140"/>
      <c r="F106" s="311">
        <f t="shared" si="8"/>
        <v>0</v>
      </c>
      <c r="G106" s="242">
        <f t="shared" si="9"/>
        <v>0</v>
      </c>
    </row>
    <row r="107" spans="1:7" ht="12" customHeight="1" x14ac:dyDescent="0.25">
      <c r="A107" s="12" t="s">
        <v>77</v>
      </c>
      <c r="B107" s="53" t="s">
        <v>243</v>
      </c>
      <c r="C107" s="140"/>
      <c r="D107" s="140"/>
      <c r="E107" s="140"/>
      <c r="F107" s="311">
        <f t="shared" si="8"/>
        <v>0</v>
      </c>
      <c r="G107" s="242">
        <f t="shared" si="9"/>
        <v>0</v>
      </c>
    </row>
    <row r="108" spans="1:7" ht="12" customHeight="1" x14ac:dyDescent="0.25">
      <c r="A108" s="12" t="s">
        <v>108</v>
      </c>
      <c r="B108" s="53" t="s">
        <v>244</v>
      </c>
      <c r="C108" s="140"/>
      <c r="D108" s="140"/>
      <c r="E108" s="140"/>
      <c r="F108" s="311">
        <f t="shared" si="8"/>
        <v>0</v>
      </c>
      <c r="G108" s="242">
        <f t="shared" si="9"/>
        <v>0</v>
      </c>
    </row>
    <row r="109" spans="1:7" ht="12" customHeight="1" x14ac:dyDescent="0.25">
      <c r="A109" s="12" t="s">
        <v>238</v>
      </c>
      <c r="B109" s="54" t="s">
        <v>245</v>
      </c>
      <c r="C109" s="140"/>
      <c r="D109" s="140"/>
      <c r="E109" s="140"/>
      <c r="F109" s="311">
        <f t="shared" si="8"/>
        <v>0</v>
      </c>
      <c r="G109" s="242">
        <f t="shared" si="9"/>
        <v>0</v>
      </c>
    </row>
    <row r="110" spans="1:7" ht="12" customHeight="1" x14ac:dyDescent="0.25">
      <c r="A110" s="11" t="s">
        <v>239</v>
      </c>
      <c r="B110" s="55" t="s">
        <v>246</v>
      </c>
      <c r="C110" s="140"/>
      <c r="D110" s="140"/>
      <c r="E110" s="140"/>
      <c r="F110" s="311">
        <f t="shared" si="8"/>
        <v>0</v>
      </c>
      <c r="G110" s="242">
        <f t="shared" si="9"/>
        <v>0</v>
      </c>
    </row>
    <row r="111" spans="1:7" ht="12" customHeight="1" x14ac:dyDescent="0.25">
      <c r="A111" s="12" t="s">
        <v>305</v>
      </c>
      <c r="B111" s="55" t="s">
        <v>247</v>
      </c>
      <c r="C111" s="140"/>
      <c r="D111" s="140"/>
      <c r="E111" s="140"/>
      <c r="F111" s="311">
        <f t="shared" si="8"/>
        <v>0</v>
      </c>
      <c r="G111" s="242">
        <f t="shared" si="9"/>
        <v>0</v>
      </c>
    </row>
    <row r="112" spans="1:7" ht="12" customHeight="1" x14ac:dyDescent="0.25">
      <c r="A112" s="14" t="s">
        <v>306</v>
      </c>
      <c r="B112" s="55" t="s">
        <v>248</v>
      </c>
      <c r="C112" s="140"/>
      <c r="D112" s="140"/>
      <c r="E112" s="140"/>
      <c r="F112" s="311">
        <f t="shared" si="8"/>
        <v>0</v>
      </c>
      <c r="G112" s="242">
        <f t="shared" si="9"/>
        <v>0</v>
      </c>
    </row>
    <row r="113" spans="1:7" ht="12" customHeight="1" x14ac:dyDescent="0.25">
      <c r="A113" s="12" t="s">
        <v>310</v>
      </c>
      <c r="B113" s="9" t="s">
        <v>35</v>
      </c>
      <c r="C113" s="138"/>
      <c r="D113" s="138"/>
      <c r="E113" s="138"/>
      <c r="F113" s="310">
        <f t="shared" si="8"/>
        <v>0</v>
      </c>
      <c r="G113" s="241">
        <f t="shared" si="9"/>
        <v>0</v>
      </c>
    </row>
    <row r="114" spans="1:7" ht="12" customHeight="1" x14ac:dyDescent="0.25">
      <c r="A114" s="12" t="s">
        <v>311</v>
      </c>
      <c r="B114" s="6" t="s">
        <v>313</v>
      </c>
      <c r="C114" s="138"/>
      <c r="D114" s="138"/>
      <c r="E114" s="138"/>
      <c r="F114" s="310">
        <f t="shared" si="8"/>
        <v>0</v>
      </c>
      <c r="G114" s="241">
        <f t="shared" si="9"/>
        <v>0</v>
      </c>
    </row>
    <row r="115" spans="1:7" ht="12" customHeight="1" thickBot="1" x14ac:dyDescent="0.3">
      <c r="A115" s="16" t="s">
        <v>312</v>
      </c>
      <c r="B115" s="192" t="s">
        <v>314</v>
      </c>
      <c r="C115" s="201"/>
      <c r="D115" s="201"/>
      <c r="E115" s="201"/>
      <c r="F115" s="312">
        <f t="shared" si="8"/>
        <v>0</v>
      </c>
      <c r="G115" s="246">
        <f t="shared" si="9"/>
        <v>0</v>
      </c>
    </row>
    <row r="116" spans="1:7" ht="12" customHeight="1" thickBot="1" x14ac:dyDescent="0.3">
      <c r="A116" s="190" t="s">
        <v>6</v>
      </c>
      <c r="B116" s="191" t="s">
        <v>249</v>
      </c>
      <c r="C116" s="202">
        <f>+C117+C119+C121</f>
        <v>0</v>
      </c>
      <c r="D116" s="137">
        <f>+D117+D119+D121</f>
        <v>0</v>
      </c>
      <c r="E116" s="202">
        <f>+E117+E119+E121</f>
        <v>0</v>
      </c>
      <c r="F116" s="202">
        <f>+F117+F119+F121</f>
        <v>0</v>
      </c>
      <c r="G116" s="197">
        <f>+G117+G119+G121</f>
        <v>0</v>
      </c>
    </row>
    <row r="117" spans="1:7" ht="12" customHeight="1" x14ac:dyDescent="0.25">
      <c r="A117" s="13" t="s">
        <v>66</v>
      </c>
      <c r="B117" s="6" t="s">
        <v>123</v>
      </c>
      <c r="C117" s="139"/>
      <c r="D117" s="209"/>
      <c r="E117" s="139"/>
      <c r="F117" s="181">
        <f t="shared" ref="F117:F129" si="10">D117+E117</f>
        <v>0</v>
      </c>
      <c r="G117" s="180">
        <f t="shared" ref="G117:G129" si="11">C117+F117</f>
        <v>0</v>
      </c>
    </row>
    <row r="118" spans="1:7" ht="12" customHeight="1" x14ac:dyDescent="0.25">
      <c r="A118" s="13" t="s">
        <v>67</v>
      </c>
      <c r="B118" s="10" t="s">
        <v>253</v>
      </c>
      <c r="C118" s="139"/>
      <c r="D118" s="209"/>
      <c r="E118" s="139"/>
      <c r="F118" s="181">
        <f t="shared" si="10"/>
        <v>0</v>
      </c>
      <c r="G118" s="180">
        <f t="shared" si="11"/>
        <v>0</v>
      </c>
    </row>
    <row r="119" spans="1:7" ht="12" customHeight="1" x14ac:dyDescent="0.25">
      <c r="A119" s="13" t="s">
        <v>68</v>
      </c>
      <c r="B119" s="10" t="s">
        <v>109</v>
      </c>
      <c r="C119" s="138"/>
      <c r="D119" s="210"/>
      <c r="E119" s="138"/>
      <c r="F119" s="310">
        <f t="shared" si="10"/>
        <v>0</v>
      </c>
      <c r="G119" s="241">
        <f t="shared" si="11"/>
        <v>0</v>
      </c>
    </row>
    <row r="120" spans="1:7" ht="12" customHeight="1" x14ac:dyDescent="0.25">
      <c r="A120" s="13" t="s">
        <v>69</v>
      </c>
      <c r="B120" s="10" t="s">
        <v>254</v>
      </c>
      <c r="C120" s="138"/>
      <c r="D120" s="210"/>
      <c r="E120" s="138"/>
      <c r="F120" s="310">
        <f t="shared" si="10"/>
        <v>0</v>
      </c>
      <c r="G120" s="241">
        <f t="shared" si="11"/>
        <v>0</v>
      </c>
    </row>
    <row r="121" spans="1:7" ht="12" customHeight="1" x14ac:dyDescent="0.25">
      <c r="A121" s="13" t="s">
        <v>70</v>
      </c>
      <c r="B121" s="80" t="s">
        <v>125</v>
      </c>
      <c r="C121" s="138"/>
      <c r="D121" s="210"/>
      <c r="E121" s="138"/>
      <c r="F121" s="310">
        <f t="shared" si="10"/>
        <v>0</v>
      </c>
      <c r="G121" s="241">
        <f t="shared" si="11"/>
        <v>0</v>
      </c>
    </row>
    <row r="122" spans="1:7" ht="12" customHeight="1" x14ac:dyDescent="0.25">
      <c r="A122" s="13" t="s">
        <v>76</v>
      </c>
      <c r="B122" s="79" t="s">
        <v>298</v>
      </c>
      <c r="C122" s="138"/>
      <c r="D122" s="210"/>
      <c r="E122" s="138"/>
      <c r="F122" s="310">
        <f t="shared" si="10"/>
        <v>0</v>
      </c>
      <c r="G122" s="241">
        <f t="shared" si="11"/>
        <v>0</v>
      </c>
    </row>
    <row r="123" spans="1:7" ht="12" customHeight="1" x14ac:dyDescent="0.25">
      <c r="A123" s="13" t="s">
        <v>78</v>
      </c>
      <c r="B123" s="147" t="s">
        <v>259</v>
      </c>
      <c r="C123" s="138"/>
      <c r="D123" s="210"/>
      <c r="E123" s="138"/>
      <c r="F123" s="310">
        <f t="shared" si="10"/>
        <v>0</v>
      </c>
      <c r="G123" s="241">
        <f t="shared" si="11"/>
        <v>0</v>
      </c>
    </row>
    <row r="124" spans="1:7" ht="22.5" x14ac:dyDescent="0.25">
      <c r="A124" s="13" t="s">
        <v>110</v>
      </c>
      <c r="B124" s="54" t="s">
        <v>242</v>
      </c>
      <c r="C124" s="138"/>
      <c r="D124" s="210"/>
      <c r="E124" s="138"/>
      <c r="F124" s="310">
        <f t="shared" si="10"/>
        <v>0</v>
      </c>
      <c r="G124" s="241">
        <f t="shared" si="11"/>
        <v>0</v>
      </c>
    </row>
    <row r="125" spans="1:7" ht="12" customHeight="1" x14ac:dyDescent="0.25">
      <c r="A125" s="13" t="s">
        <v>111</v>
      </c>
      <c r="B125" s="54" t="s">
        <v>258</v>
      </c>
      <c r="C125" s="138"/>
      <c r="D125" s="210"/>
      <c r="E125" s="138"/>
      <c r="F125" s="310">
        <f t="shared" si="10"/>
        <v>0</v>
      </c>
      <c r="G125" s="241">
        <f t="shared" si="11"/>
        <v>0</v>
      </c>
    </row>
    <row r="126" spans="1:7" ht="12" customHeight="1" x14ac:dyDescent="0.25">
      <c r="A126" s="13" t="s">
        <v>112</v>
      </c>
      <c r="B126" s="54" t="s">
        <v>257</v>
      </c>
      <c r="C126" s="138"/>
      <c r="D126" s="210"/>
      <c r="E126" s="138"/>
      <c r="F126" s="310">
        <f t="shared" si="10"/>
        <v>0</v>
      </c>
      <c r="G126" s="241">
        <f t="shared" si="11"/>
        <v>0</v>
      </c>
    </row>
    <row r="127" spans="1:7" ht="12" customHeight="1" x14ac:dyDescent="0.25">
      <c r="A127" s="13" t="s">
        <v>250</v>
      </c>
      <c r="B127" s="54" t="s">
        <v>245</v>
      </c>
      <c r="C127" s="138"/>
      <c r="D127" s="210"/>
      <c r="E127" s="138"/>
      <c r="F127" s="310">
        <f t="shared" si="10"/>
        <v>0</v>
      </c>
      <c r="G127" s="241">
        <f t="shared" si="11"/>
        <v>0</v>
      </c>
    </row>
    <row r="128" spans="1:7" ht="12" customHeight="1" x14ac:dyDescent="0.25">
      <c r="A128" s="13" t="s">
        <v>251</v>
      </c>
      <c r="B128" s="54" t="s">
        <v>256</v>
      </c>
      <c r="C128" s="138"/>
      <c r="D128" s="210"/>
      <c r="E128" s="138"/>
      <c r="F128" s="310">
        <f t="shared" si="10"/>
        <v>0</v>
      </c>
      <c r="G128" s="241">
        <f t="shared" si="11"/>
        <v>0</v>
      </c>
    </row>
    <row r="129" spans="1:7" ht="23.25" thickBot="1" x14ac:dyDescent="0.3">
      <c r="A129" s="11" t="s">
        <v>252</v>
      </c>
      <c r="B129" s="54" t="s">
        <v>255</v>
      </c>
      <c r="C129" s="140"/>
      <c r="D129" s="211"/>
      <c r="E129" s="140"/>
      <c r="F129" s="311">
        <f t="shared" si="10"/>
        <v>0</v>
      </c>
      <c r="G129" s="242">
        <f t="shared" si="11"/>
        <v>0</v>
      </c>
    </row>
    <row r="130" spans="1:7" ht="12" customHeight="1" thickBot="1" x14ac:dyDescent="0.3">
      <c r="A130" s="18" t="s">
        <v>7</v>
      </c>
      <c r="B130" s="50" t="s">
        <v>315</v>
      </c>
      <c r="C130" s="137">
        <f>+C95+C116</f>
        <v>0</v>
      </c>
      <c r="D130" s="208">
        <f>+D95+D116</f>
        <v>0</v>
      </c>
      <c r="E130" s="137">
        <f>+E95+E116</f>
        <v>0</v>
      </c>
      <c r="F130" s="137">
        <f>+F95+F116</f>
        <v>0</v>
      </c>
      <c r="G130" s="77">
        <f>+G95+G116</f>
        <v>0</v>
      </c>
    </row>
    <row r="131" spans="1:7" ht="12" customHeight="1" thickBot="1" x14ac:dyDescent="0.3">
      <c r="A131" s="18" t="s">
        <v>8</v>
      </c>
      <c r="B131" s="50" t="s">
        <v>381</v>
      </c>
      <c r="C131" s="137">
        <f>+C132+C133+C134</f>
        <v>0</v>
      </c>
      <c r="D131" s="208">
        <f>+D132+D133+D134</f>
        <v>0</v>
      </c>
      <c r="E131" s="137">
        <f>+E132+E133+E134</f>
        <v>0</v>
      </c>
      <c r="F131" s="137">
        <f>+F132+F133+F134</f>
        <v>0</v>
      </c>
      <c r="G131" s="77">
        <f>+G132+G133+G134</f>
        <v>0</v>
      </c>
    </row>
    <row r="132" spans="1:7" ht="12" customHeight="1" x14ac:dyDescent="0.25">
      <c r="A132" s="13" t="s">
        <v>157</v>
      </c>
      <c r="B132" s="10" t="s">
        <v>323</v>
      </c>
      <c r="C132" s="138"/>
      <c r="D132" s="210"/>
      <c r="E132" s="138"/>
      <c r="F132" s="310">
        <f>D132+E132</f>
        <v>0</v>
      </c>
      <c r="G132" s="241">
        <f>C132+F132</f>
        <v>0</v>
      </c>
    </row>
    <row r="133" spans="1:7" ht="12" customHeight="1" x14ac:dyDescent="0.25">
      <c r="A133" s="13" t="s">
        <v>158</v>
      </c>
      <c r="B133" s="10" t="s">
        <v>324</v>
      </c>
      <c r="C133" s="138"/>
      <c r="D133" s="210"/>
      <c r="E133" s="138"/>
      <c r="F133" s="310">
        <f>D133+E133</f>
        <v>0</v>
      </c>
      <c r="G133" s="241">
        <f>C133+F133</f>
        <v>0</v>
      </c>
    </row>
    <row r="134" spans="1:7" ht="12" customHeight="1" thickBot="1" x14ac:dyDescent="0.3">
      <c r="A134" s="11" t="s">
        <v>159</v>
      </c>
      <c r="B134" s="10" t="s">
        <v>325</v>
      </c>
      <c r="C134" s="138"/>
      <c r="D134" s="210"/>
      <c r="E134" s="138"/>
      <c r="F134" s="310">
        <f>D134+E134</f>
        <v>0</v>
      </c>
      <c r="G134" s="241">
        <f>C134+F134</f>
        <v>0</v>
      </c>
    </row>
    <row r="135" spans="1:7" ht="12" customHeight="1" thickBot="1" x14ac:dyDescent="0.3">
      <c r="A135" s="18" t="s">
        <v>9</v>
      </c>
      <c r="B135" s="50" t="s">
        <v>317</v>
      </c>
      <c r="C135" s="137">
        <f>SUM(C136:C141)</f>
        <v>0</v>
      </c>
      <c r="D135" s="208">
        <f>SUM(D136:D141)</f>
        <v>0</v>
      </c>
      <c r="E135" s="137">
        <f>SUM(E136:E141)</f>
        <v>0</v>
      </c>
      <c r="F135" s="137">
        <f>SUM(F136:F141)</f>
        <v>0</v>
      </c>
      <c r="G135" s="77">
        <f>SUM(G136:G141)</f>
        <v>0</v>
      </c>
    </row>
    <row r="136" spans="1:7" ht="12" customHeight="1" x14ac:dyDescent="0.25">
      <c r="A136" s="13" t="s">
        <v>53</v>
      </c>
      <c r="B136" s="7" t="s">
        <v>326</v>
      </c>
      <c r="C136" s="138"/>
      <c r="D136" s="210"/>
      <c r="E136" s="138"/>
      <c r="F136" s="310">
        <f t="shared" ref="F136:F141" si="12">D136+E136</f>
        <v>0</v>
      </c>
      <c r="G136" s="241">
        <f t="shared" ref="G136:G141" si="13">C136+F136</f>
        <v>0</v>
      </c>
    </row>
    <row r="137" spans="1:7" ht="12" customHeight="1" x14ac:dyDescent="0.25">
      <c r="A137" s="13" t="s">
        <v>54</v>
      </c>
      <c r="B137" s="7" t="s">
        <v>318</v>
      </c>
      <c r="C137" s="138"/>
      <c r="D137" s="210"/>
      <c r="E137" s="138"/>
      <c r="F137" s="310">
        <f t="shared" si="12"/>
        <v>0</v>
      </c>
      <c r="G137" s="241">
        <f t="shared" si="13"/>
        <v>0</v>
      </c>
    </row>
    <row r="138" spans="1:7" ht="12" customHeight="1" x14ac:dyDescent="0.25">
      <c r="A138" s="13" t="s">
        <v>55</v>
      </c>
      <c r="B138" s="7" t="s">
        <v>319</v>
      </c>
      <c r="C138" s="138"/>
      <c r="D138" s="210"/>
      <c r="E138" s="138"/>
      <c r="F138" s="310">
        <f t="shared" si="12"/>
        <v>0</v>
      </c>
      <c r="G138" s="241">
        <f t="shared" si="13"/>
        <v>0</v>
      </c>
    </row>
    <row r="139" spans="1:7" ht="12" customHeight="1" x14ac:dyDescent="0.25">
      <c r="A139" s="13" t="s">
        <v>97</v>
      </c>
      <c r="B139" s="7" t="s">
        <v>320</v>
      </c>
      <c r="C139" s="138"/>
      <c r="D139" s="210"/>
      <c r="E139" s="138"/>
      <c r="F139" s="310">
        <f t="shared" si="12"/>
        <v>0</v>
      </c>
      <c r="G139" s="241">
        <f t="shared" si="13"/>
        <v>0</v>
      </c>
    </row>
    <row r="140" spans="1:7" ht="12" customHeight="1" x14ac:dyDescent="0.25">
      <c r="A140" s="13" t="s">
        <v>98</v>
      </c>
      <c r="B140" s="7" t="s">
        <v>321</v>
      </c>
      <c r="C140" s="138"/>
      <c r="D140" s="210"/>
      <c r="E140" s="138"/>
      <c r="F140" s="310">
        <f t="shared" si="12"/>
        <v>0</v>
      </c>
      <c r="G140" s="241">
        <f t="shared" si="13"/>
        <v>0</v>
      </c>
    </row>
    <row r="141" spans="1:7" ht="12" customHeight="1" thickBot="1" x14ac:dyDescent="0.3">
      <c r="A141" s="11" t="s">
        <v>99</v>
      </c>
      <c r="B141" s="7" t="s">
        <v>322</v>
      </c>
      <c r="C141" s="138"/>
      <c r="D141" s="210"/>
      <c r="E141" s="138"/>
      <c r="F141" s="310">
        <f t="shared" si="12"/>
        <v>0</v>
      </c>
      <c r="G141" s="241">
        <f t="shared" si="13"/>
        <v>0</v>
      </c>
    </row>
    <row r="142" spans="1:7" ht="12" customHeight="1" thickBot="1" x14ac:dyDescent="0.3">
      <c r="A142" s="18" t="s">
        <v>10</v>
      </c>
      <c r="B142" s="50" t="s">
        <v>330</v>
      </c>
      <c r="C142" s="143">
        <f>+C143+C144+C145+C146</f>
        <v>0</v>
      </c>
      <c r="D142" s="212">
        <f>+D143+D144+D145+D146</f>
        <v>0</v>
      </c>
      <c r="E142" s="143">
        <f>+E143+E144+E145+E146</f>
        <v>0</v>
      </c>
      <c r="F142" s="143">
        <f>+F143+F144+F145+F146</f>
        <v>0</v>
      </c>
      <c r="G142" s="179">
        <f>+G143+G144+G145+G146</f>
        <v>0</v>
      </c>
    </row>
    <row r="143" spans="1:7" ht="12" customHeight="1" x14ac:dyDescent="0.25">
      <c r="A143" s="13" t="s">
        <v>56</v>
      </c>
      <c r="B143" s="7" t="s">
        <v>260</v>
      </c>
      <c r="C143" s="138"/>
      <c r="D143" s="210"/>
      <c r="E143" s="138"/>
      <c r="F143" s="310">
        <f>D143+E143</f>
        <v>0</v>
      </c>
      <c r="G143" s="241">
        <f>C143+F143</f>
        <v>0</v>
      </c>
    </row>
    <row r="144" spans="1:7" ht="12" customHeight="1" x14ac:dyDescent="0.25">
      <c r="A144" s="13" t="s">
        <v>57</v>
      </c>
      <c r="B144" s="7" t="s">
        <v>261</v>
      </c>
      <c r="C144" s="138"/>
      <c r="D144" s="210"/>
      <c r="E144" s="138"/>
      <c r="F144" s="310">
        <f>D144+E144</f>
        <v>0</v>
      </c>
      <c r="G144" s="241">
        <f>C144+F144</f>
        <v>0</v>
      </c>
    </row>
    <row r="145" spans="1:11" ht="12" customHeight="1" x14ac:dyDescent="0.25">
      <c r="A145" s="13" t="s">
        <v>177</v>
      </c>
      <c r="B145" s="7" t="s">
        <v>331</v>
      </c>
      <c r="C145" s="138"/>
      <c r="D145" s="210"/>
      <c r="E145" s="138"/>
      <c r="F145" s="310">
        <f>D145+E145</f>
        <v>0</v>
      </c>
      <c r="G145" s="241">
        <f>C145+F145</f>
        <v>0</v>
      </c>
    </row>
    <row r="146" spans="1:11" ht="12" customHeight="1" thickBot="1" x14ac:dyDescent="0.3">
      <c r="A146" s="11" t="s">
        <v>178</v>
      </c>
      <c r="B146" s="5" t="s">
        <v>280</v>
      </c>
      <c r="C146" s="138"/>
      <c r="D146" s="210"/>
      <c r="E146" s="138"/>
      <c r="F146" s="310">
        <f>D146+E146</f>
        <v>0</v>
      </c>
      <c r="G146" s="241">
        <f>C146+F146</f>
        <v>0</v>
      </c>
    </row>
    <row r="147" spans="1:11" ht="12" customHeight="1" thickBot="1" x14ac:dyDescent="0.3">
      <c r="A147" s="18" t="s">
        <v>11</v>
      </c>
      <c r="B147" s="50" t="s">
        <v>332</v>
      </c>
      <c r="C147" s="203">
        <f>SUM(C148:C152)</f>
        <v>0</v>
      </c>
      <c r="D147" s="213">
        <f>SUM(D148:D152)</f>
        <v>0</v>
      </c>
      <c r="E147" s="203">
        <f>SUM(E148:E152)</f>
        <v>0</v>
      </c>
      <c r="F147" s="203">
        <f>SUM(F148:F152)</f>
        <v>0</v>
      </c>
      <c r="G147" s="198">
        <f>SUM(G148:G152)</f>
        <v>0</v>
      </c>
    </row>
    <row r="148" spans="1:11" ht="12" customHeight="1" x14ac:dyDescent="0.25">
      <c r="A148" s="13" t="s">
        <v>58</v>
      </c>
      <c r="B148" s="7" t="s">
        <v>327</v>
      </c>
      <c r="C148" s="138"/>
      <c r="D148" s="210"/>
      <c r="E148" s="138"/>
      <c r="F148" s="310">
        <f t="shared" ref="F148:F154" si="14">D148+E148</f>
        <v>0</v>
      </c>
      <c r="G148" s="241">
        <f t="shared" ref="G148:G153" si="15">C148+F148</f>
        <v>0</v>
      </c>
    </row>
    <row r="149" spans="1:11" ht="12" customHeight="1" x14ac:dyDescent="0.25">
      <c r="A149" s="13" t="s">
        <v>59</v>
      </c>
      <c r="B149" s="7" t="s">
        <v>334</v>
      </c>
      <c r="C149" s="138"/>
      <c r="D149" s="210"/>
      <c r="E149" s="138"/>
      <c r="F149" s="310">
        <f t="shared" si="14"/>
        <v>0</v>
      </c>
      <c r="G149" s="241">
        <f t="shared" si="15"/>
        <v>0</v>
      </c>
    </row>
    <row r="150" spans="1:11" ht="12" customHeight="1" x14ac:dyDescent="0.25">
      <c r="A150" s="13" t="s">
        <v>189</v>
      </c>
      <c r="B150" s="7" t="s">
        <v>329</v>
      </c>
      <c r="C150" s="138"/>
      <c r="D150" s="210"/>
      <c r="E150" s="138"/>
      <c r="F150" s="310">
        <f t="shared" si="14"/>
        <v>0</v>
      </c>
      <c r="G150" s="241">
        <f t="shared" si="15"/>
        <v>0</v>
      </c>
    </row>
    <row r="151" spans="1:11" ht="12" customHeight="1" x14ac:dyDescent="0.25">
      <c r="A151" s="13" t="s">
        <v>190</v>
      </c>
      <c r="B151" s="7" t="s">
        <v>335</v>
      </c>
      <c r="C151" s="138"/>
      <c r="D151" s="210"/>
      <c r="E151" s="138"/>
      <c r="F151" s="310">
        <f t="shared" si="14"/>
        <v>0</v>
      </c>
      <c r="G151" s="241">
        <f t="shared" si="15"/>
        <v>0</v>
      </c>
    </row>
    <row r="152" spans="1:11" ht="12" customHeight="1" thickBot="1" x14ac:dyDescent="0.3">
      <c r="A152" s="13" t="s">
        <v>333</v>
      </c>
      <c r="B152" s="7" t="s">
        <v>336</v>
      </c>
      <c r="C152" s="138"/>
      <c r="D152" s="210"/>
      <c r="E152" s="140"/>
      <c r="F152" s="311">
        <f t="shared" si="14"/>
        <v>0</v>
      </c>
      <c r="G152" s="242">
        <f t="shared" si="15"/>
        <v>0</v>
      </c>
    </row>
    <row r="153" spans="1:11" ht="12" customHeight="1" thickBot="1" x14ac:dyDescent="0.3">
      <c r="A153" s="18" t="s">
        <v>12</v>
      </c>
      <c r="B153" s="50" t="s">
        <v>337</v>
      </c>
      <c r="C153" s="204"/>
      <c r="D153" s="214"/>
      <c r="E153" s="204"/>
      <c r="F153" s="203">
        <f t="shared" si="14"/>
        <v>0</v>
      </c>
      <c r="G153" s="278">
        <f t="shared" si="15"/>
        <v>0</v>
      </c>
    </row>
    <row r="154" spans="1:11" ht="12" customHeight="1" thickBot="1" x14ac:dyDescent="0.3">
      <c r="A154" s="18" t="s">
        <v>13</v>
      </c>
      <c r="B154" s="50" t="s">
        <v>338</v>
      </c>
      <c r="C154" s="204"/>
      <c r="D154" s="214"/>
      <c r="E154" s="279"/>
      <c r="F154" s="313">
        <f t="shared" si="14"/>
        <v>0</v>
      </c>
      <c r="G154" s="180">
        <f>C154+D154</f>
        <v>0</v>
      </c>
    </row>
    <row r="155" spans="1:11" ht="15" customHeight="1" thickBot="1" x14ac:dyDescent="0.3">
      <c r="A155" s="18" t="s">
        <v>14</v>
      </c>
      <c r="B155" s="50" t="s">
        <v>340</v>
      </c>
      <c r="C155" s="205">
        <f>+C131+C135+C142+C147+C153+C154</f>
        <v>0</v>
      </c>
      <c r="D155" s="215">
        <f>+D131+D135+D142+D147+D153+D154</f>
        <v>0</v>
      </c>
      <c r="E155" s="205">
        <f>+E131+E135+E142+E147+E153+E154</f>
        <v>0</v>
      </c>
      <c r="F155" s="205">
        <f>+F131+F135+F142+F147+F153+F154</f>
        <v>0</v>
      </c>
      <c r="G155" s="199">
        <f>C155+F155</f>
        <v>0</v>
      </c>
      <c r="H155" s="160"/>
      <c r="I155" s="161"/>
      <c r="J155" s="161"/>
      <c r="K155" s="161"/>
    </row>
    <row r="156" spans="1:11" s="150" customFormat="1" ht="12.95" customHeight="1" thickBot="1" x14ac:dyDescent="0.25">
      <c r="A156" s="81" t="s">
        <v>15</v>
      </c>
      <c r="B156" s="124" t="s">
        <v>339</v>
      </c>
      <c r="C156" s="205">
        <f>+C130+C155</f>
        <v>0</v>
      </c>
      <c r="D156" s="215">
        <f>+D130+D155</f>
        <v>0</v>
      </c>
      <c r="E156" s="205">
        <f>+E130+E155</f>
        <v>0</v>
      </c>
      <c r="F156" s="205">
        <f>+F130+F155</f>
        <v>0</v>
      </c>
      <c r="G156" s="357">
        <f>+G130+G155</f>
        <v>0</v>
      </c>
    </row>
    <row r="157" spans="1:11" ht="7.5" customHeight="1" x14ac:dyDescent="0.25"/>
    <row r="158" spans="1:11" x14ac:dyDescent="0.25">
      <c r="A158" s="372" t="s">
        <v>262</v>
      </c>
      <c r="B158" s="372"/>
      <c r="C158" s="372"/>
      <c r="D158" s="372"/>
      <c r="E158" s="372"/>
      <c r="F158" s="372"/>
      <c r="G158" s="372"/>
    </row>
    <row r="159" spans="1:11" ht="15" customHeight="1" thickBot="1" x14ac:dyDescent="0.3">
      <c r="A159" s="362" t="s">
        <v>85</v>
      </c>
      <c r="B159" s="362"/>
      <c r="C159" s="83"/>
      <c r="G159" s="83" t="str">
        <f>G91</f>
        <v>Forintban!</v>
      </c>
    </row>
    <row r="160" spans="1:11" ht="25.5" customHeight="1" thickBot="1" x14ac:dyDescent="0.3">
      <c r="A160" s="18">
        <v>1</v>
      </c>
      <c r="B160" s="23" t="s">
        <v>341</v>
      </c>
      <c r="C160" s="207">
        <f>+C63-C130</f>
        <v>0</v>
      </c>
      <c r="D160" s="137">
        <f>+D63-D130</f>
        <v>0</v>
      </c>
      <c r="E160" s="137">
        <f>+E63-E130</f>
        <v>0</v>
      </c>
      <c r="F160" s="137">
        <f>+F63-F130</f>
        <v>0</v>
      </c>
      <c r="G160" s="77">
        <f>+G63-G130</f>
        <v>0</v>
      </c>
    </row>
    <row r="161" spans="1:7" ht="32.25" customHeight="1" thickBot="1" x14ac:dyDescent="0.3">
      <c r="A161" s="18" t="s">
        <v>6</v>
      </c>
      <c r="B161" s="23" t="s">
        <v>347</v>
      </c>
      <c r="C161" s="137">
        <f>+C87-C155</f>
        <v>0</v>
      </c>
      <c r="D161" s="137">
        <f>+D87-D155</f>
        <v>0</v>
      </c>
      <c r="E161" s="137">
        <f>+E87-E155</f>
        <v>0</v>
      </c>
      <c r="F161" s="137">
        <f>+F87-F155</f>
        <v>0</v>
      </c>
      <c r="G161" s="77">
        <f>+G87-G155</f>
        <v>0</v>
      </c>
    </row>
  </sheetData>
  <mergeCells count="12">
    <mergeCell ref="A1:G1"/>
    <mergeCell ref="A2:B2"/>
    <mergeCell ref="A3:A4"/>
    <mergeCell ref="B3:B4"/>
    <mergeCell ref="C3:G3"/>
    <mergeCell ref="A90:G90"/>
    <mergeCell ref="A91:B91"/>
    <mergeCell ref="A92:A93"/>
    <mergeCell ref="B92:B93"/>
    <mergeCell ref="C92:G92"/>
    <mergeCell ref="A158:G158"/>
    <mergeCell ref="A159:B159"/>
  </mergeCells>
  <printOptions horizontalCentered="1"/>
  <pageMargins left="0.39370078740157483" right="0.39370078740157483" top="1.4566929133858268" bottom="0.86614173228346458" header="0.78740157480314965" footer="0.59055118110236227"/>
  <pageSetup paperSize="9" scale="76" fitToHeight="2" orientation="portrait" r:id="rId1"/>
  <headerFooter alignWithMargins="0">
    <oddHeader xml:space="preserve">&amp;C&amp;"Times New Roman CE,Félkövér"&amp;12
 Sajószöged Községi Önkormányzat
2018. ÉVI KÖLTSÉGVETÉS ÖNKÉNT VÁLLALT FELADATAINAK MÓDOSÍTOTT MÉRLEGE&amp;10
&amp;R&amp;"Times New Roman CE,Félkövér dőlt"&amp;11 1.1. melléklet </oddHeader>
  </headerFooter>
  <rowBreaks count="3" manualBreakCount="3">
    <brk id="67" max="6" man="1"/>
    <brk id="89" max="4" man="1"/>
    <brk id="157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ABAF3-E390-4AB1-A7A1-EC7E6C36095B}">
  <sheetPr>
    <tabColor rgb="FF92D050"/>
  </sheetPr>
  <dimension ref="A1:K161"/>
  <sheetViews>
    <sheetView view="pageBreakPreview" topLeftCell="A130" zoomScaleNormal="100" zoomScaleSheetLayoutView="100" workbookViewId="0">
      <selection activeCell="N86" sqref="N86"/>
    </sheetView>
  </sheetViews>
  <sheetFormatPr defaultRowHeight="15.75" x14ac:dyDescent="0.25"/>
  <cols>
    <col min="1" max="1" width="7.5" style="125" customWidth="1"/>
    <col min="2" max="2" width="59.6640625" style="125" customWidth="1"/>
    <col min="3" max="3" width="14.83203125" style="126" customWidth="1"/>
    <col min="4" max="6" width="11.83203125" style="148" customWidth="1"/>
    <col min="7" max="7" width="14.83203125" style="148" customWidth="1"/>
    <col min="8" max="16384" width="9.33203125" style="148"/>
  </cols>
  <sheetData>
    <row r="1" spans="1:7" ht="15.95" customHeight="1" x14ac:dyDescent="0.25">
      <c r="A1" s="361" t="s">
        <v>3</v>
      </c>
      <c r="B1" s="361"/>
      <c r="C1" s="361"/>
      <c r="D1" s="361"/>
      <c r="E1" s="361"/>
      <c r="F1" s="361"/>
      <c r="G1" s="361"/>
    </row>
    <row r="2" spans="1:7" ht="15.95" customHeight="1" thickBot="1" x14ac:dyDescent="0.3">
      <c r="A2" s="362" t="s">
        <v>83</v>
      </c>
      <c r="B2" s="362"/>
      <c r="C2" s="206"/>
      <c r="G2" s="206" t="s">
        <v>443</v>
      </c>
    </row>
    <row r="3" spans="1:7" x14ac:dyDescent="0.25">
      <c r="A3" s="364" t="s">
        <v>48</v>
      </c>
      <c r="B3" s="366" t="s">
        <v>4</v>
      </c>
      <c r="C3" s="368" t="str">
        <f>+CONCATENATE(LEFT(ÖSSZEFÜGGÉSEK!A6,4),". évi")</f>
        <v>2018. évi</v>
      </c>
      <c r="D3" s="369"/>
      <c r="E3" s="370"/>
      <c r="F3" s="370"/>
      <c r="G3" s="371"/>
    </row>
    <row r="4" spans="1:7" ht="48.75" thickBot="1" x14ac:dyDescent="0.3">
      <c r="A4" s="365"/>
      <c r="B4" s="367"/>
      <c r="C4" s="316" t="s">
        <v>379</v>
      </c>
      <c r="D4" s="317" t="s">
        <v>455</v>
      </c>
      <c r="E4" s="317" t="s">
        <v>469</v>
      </c>
      <c r="F4" s="318" t="s">
        <v>451</v>
      </c>
      <c r="G4" s="319" t="s">
        <v>477</v>
      </c>
    </row>
    <row r="5" spans="1:7" s="149" customFormat="1" ht="12" customHeight="1" thickBot="1" x14ac:dyDescent="0.25">
      <c r="A5" s="145" t="s">
        <v>354</v>
      </c>
      <c r="B5" s="146" t="s">
        <v>355</v>
      </c>
      <c r="C5" s="320" t="s">
        <v>356</v>
      </c>
      <c r="D5" s="320" t="s">
        <v>358</v>
      </c>
      <c r="E5" s="321" t="s">
        <v>357</v>
      </c>
      <c r="F5" s="321" t="s">
        <v>457</v>
      </c>
      <c r="G5" s="322" t="s">
        <v>458</v>
      </c>
    </row>
    <row r="6" spans="1:7" s="150" customFormat="1" ht="12" customHeight="1" thickBot="1" x14ac:dyDescent="0.25">
      <c r="A6" s="18" t="s">
        <v>5</v>
      </c>
      <c r="B6" s="19" t="s">
        <v>142</v>
      </c>
      <c r="C6" s="137">
        <f>+C7+C8+C9+C10+C11+C12</f>
        <v>0</v>
      </c>
      <c r="D6" s="137">
        <f>+D7+D8+D9+D10+D11+D12</f>
        <v>0</v>
      </c>
      <c r="E6" s="137">
        <f>+E7+E8+E9+E10+E11+E12</f>
        <v>0</v>
      </c>
      <c r="F6" s="137">
        <f>+F7+F8+F9+F10+F11+F12</f>
        <v>0</v>
      </c>
      <c r="G6" s="77">
        <f>+G7+G8+G9+G10+G11+G12</f>
        <v>0</v>
      </c>
    </row>
    <row r="7" spans="1:7" s="150" customFormat="1" ht="12" customHeight="1" x14ac:dyDescent="0.2">
      <c r="A7" s="13" t="s">
        <v>60</v>
      </c>
      <c r="B7" s="151" t="s">
        <v>143</v>
      </c>
      <c r="C7" s="139"/>
      <c r="D7" s="139"/>
      <c r="E7" s="139"/>
      <c r="F7" s="181">
        <f>D7+E7</f>
        <v>0</v>
      </c>
      <c r="G7" s="180">
        <f t="shared" ref="G7:G12" si="0">C7+F7</f>
        <v>0</v>
      </c>
    </row>
    <row r="8" spans="1:7" s="150" customFormat="1" ht="12" customHeight="1" x14ac:dyDescent="0.2">
      <c r="A8" s="12" t="s">
        <v>61</v>
      </c>
      <c r="B8" s="152" t="s">
        <v>144</v>
      </c>
      <c r="C8" s="138"/>
      <c r="D8" s="138"/>
      <c r="E8" s="139"/>
      <c r="F8" s="181">
        <f t="shared" ref="F8:F62" si="1">D8+E8</f>
        <v>0</v>
      </c>
      <c r="G8" s="180">
        <f t="shared" si="0"/>
        <v>0</v>
      </c>
    </row>
    <row r="9" spans="1:7" s="150" customFormat="1" ht="12" customHeight="1" x14ac:dyDescent="0.2">
      <c r="A9" s="12" t="s">
        <v>62</v>
      </c>
      <c r="B9" s="152" t="s">
        <v>145</v>
      </c>
      <c r="C9" s="138"/>
      <c r="D9" s="138"/>
      <c r="E9" s="139"/>
      <c r="F9" s="181">
        <f t="shared" si="1"/>
        <v>0</v>
      </c>
      <c r="G9" s="180">
        <f t="shared" si="0"/>
        <v>0</v>
      </c>
    </row>
    <row r="10" spans="1:7" s="150" customFormat="1" ht="12" customHeight="1" x14ac:dyDescent="0.2">
      <c r="A10" s="12" t="s">
        <v>63</v>
      </c>
      <c r="B10" s="152" t="s">
        <v>146</v>
      </c>
      <c r="C10" s="138"/>
      <c r="D10" s="138"/>
      <c r="E10" s="139"/>
      <c r="F10" s="181">
        <f t="shared" si="1"/>
        <v>0</v>
      </c>
      <c r="G10" s="180">
        <f t="shared" si="0"/>
        <v>0</v>
      </c>
    </row>
    <row r="11" spans="1:7" s="150" customFormat="1" ht="12" customHeight="1" x14ac:dyDescent="0.2">
      <c r="A11" s="12" t="s">
        <v>80</v>
      </c>
      <c r="B11" s="79" t="s">
        <v>299</v>
      </c>
      <c r="C11" s="138"/>
      <c r="D11" s="138"/>
      <c r="E11" s="139"/>
      <c r="F11" s="181">
        <f t="shared" si="1"/>
        <v>0</v>
      </c>
      <c r="G11" s="180">
        <f t="shared" si="0"/>
        <v>0</v>
      </c>
    </row>
    <row r="12" spans="1:7" s="150" customFormat="1" ht="12" customHeight="1" thickBot="1" x14ac:dyDescent="0.25">
      <c r="A12" s="14" t="s">
        <v>64</v>
      </c>
      <c r="B12" s="80" t="s">
        <v>300</v>
      </c>
      <c r="C12" s="138"/>
      <c r="D12" s="138"/>
      <c r="E12" s="139"/>
      <c r="F12" s="181">
        <f t="shared" si="1"/>
        <v>0</v>
      </c>
      <c r="G12" s="180">
        <f t="shared" si="0"/>
        <v>0</v>
      </c>
    </row>
    <row r="13" spans="1:7" s="150" customFormat="1" ht="12" customHeight="1" thickBot="1" x14ac:dyDescent="0.25">
      <c r="A13" s="18" t="s">
        <v>6</v>
      </c>
      <c r="B13" s="78" t="s">
        <v>147</v>
      </c>
      <c r="C13" s="137">
        <f>+C14+C15+C16+C17+C18</f>
        <v>0</v>
      </c>
      <c r="D13" s="137">
        <f>+D14+D15+D16+D17+D18</f>
        <v>0</v>
      </c>
      <c r="E13" s="137">
        <f>+E14+E15+E16+E17+E18</f>
        <v>0</v>
      </c>
      <c r="F13" s="137">
        <f>+F14+F15+F16+F17+F18</f>
        <v>0</v>
      </c>
      <c r="G13" s="77">
        <f>+G14+G15+G16+G17+G18</f>
        <v>0</v>
      </c>
    </row>
    <row r="14" spans="1:7" s="150" customFormat="1" ht="12" customHeight="1" x14ac:dyDescent="0.2">
      <c r="A14" s="13" t="s">
        <v>66</v>
      </c>
      <c r="B14" s="151" t="s">
        <v>148</v>
      </c>
      <c r="C14" s="139"/>
      <c r="D14" s="139"/>
      <c r="E14" s="139"/>
      <c r="F14" s="181">
        <f t="shared" si="1"/>
        <v>0</v>
      </c>
      <c r="G14" s="180">
        <f t="shared" ref="G14:G19" si="2">C14+F14</f>
        <v>0</v>
      </c>
    </row>
    <row r="15" spans="1:7" s="150" customFormat="1" ht="12" customHeight="1" x14ac:dyDescent="0.2">
      <c r="A15" s="12" t="s">
        <v>67</v>
      </c>
      <c r="B15" s="152" t="s">
        <v>149</v>
      </c>
      <c r="C15" s="138"/>
      <c r="D15" s="138"/>
      <c r="E15" s="139"/>
      <c r="F15" s="181">
        <f t="shared" si="1"/>
        <v>0</v>
      </c>
      <c r="G15" s="180">
        <f t="shared" si="2"/>
        <v>0</v>
      </c>
    </row>
    <row r="16" spans="1:7" s="150" customFormat="1" ht="12" customHeight="1" x14ac:dyDescent="0.2">
      <c r="A16" s="12" t="s">
        <v>68</v>
      </c>
      <c r="B16" s="152" t="s">
        <v>292</v>
      </c>
      <c r="C16" s="138"/>
      <c r="D16" s="138"/>
      <c r="E16" s="139"/>
      <c r="F16" s="181">
        <f t="shared" si="1"/>
        <v>0</v>
      </c>
      <c r="G16" s="180">
        <f t="shared" si="2"/>
        <v>0</v>
      </c>
    </row>
    <row r="17" spans="1:7" s="150" customFormat="1" ht="12" customHeight="1" x14ac:dyDescent="0.2">
      <c r="A17" s="12" t="s">
        <v>69</v>
      </c>
      <c r="B17" s="152" t="s">
        <v>293</v>
      </c>
      <c r="C17" s="138"/>
      <c r="D17" s="138"/>
      <c r="E17" s="139"/>
      <c r="F17" s="181">
        <f t="shared" si="1"/>
        <v>0</v>
      </c>
      <c r="G17" s="180">
        <f t="shared" si="2"/>
        <v>0</v>
      </c>
    </row>
    <row r="18" spans="1:7" s="150" customFormat="1" ht="12" customHeight="1" x14ac:dyDescent="0.2">
      <c r="A18" s="12" t="s">
        <v>70</v>
      </c>
      <c r="B18" s="152" t="s">
        <v>150</v>
      </c>
      <c r="C18" s="138"/>
      <c r="D18" s="138"/>
      <c r="E18" s="139"/>
      <c r="F18" s="181">
        <f t="shared" si="1"/>
        <v>0</v>
      </c>
      <c r="G18" s="180">
        <f t="shared" si="2"/>
        <v>0</v>
      </c>
    </row>
    <row r="19" spans="1:7" s="150" customFormat="1" ht="12" customHeight="1" thickBot="1" x14ac:dyDescent="0.25">
      <c r="A19" s="14" t="s">
        <v>76</v>
      </c>
      <c r="B19" s="80" t="s">
        <v>151</v>
      </c>
      <c r="C19" s="140"/>
      <c r="D19" s="140"/>
      <c r="E19" s="276"/>
      <c r="F19" s="181">
        <f t="shared" si="1"/>
        <v>0</v>
      </c>
      <c r="G19" s="180">
        <f t="shared" si="2"/>
        <v>0</v>
      </c>
    </row>
    <row r="20" spans="1:7" s="150" customFormat="1" ht="12" customHeight="1" thickBot="1" x14ac:dyDescent="0.25">
      <c r="A20" s="18" t="s">
        <v>7</v>
      </c>
      <c r="B20" s="19" t="s">
        <v>152</v>
      </c>
      <c r="C20" s="137">
        <f>+C21+C22+C23+C24+C25</f>
        <v>0</v>
      </c>
      <c r="D20" s="137">
        <f>+D21+D22+D23+D24+D25</f>
        <v>0</v>
      </c>
      <c r="E20" s="137">
        <f>+E21+E22+E23+E24+E25</f>
        <v>0</v>
      </c>
      <c r="F20" s="137">
        <f>+F21+F22+F23+F24+F25</f>
        <v>0</v>
      </c>
      <c r="G20" s="77">
        <f>+G21+G22+G23+G24+G25</f>
        <v>0</v>
      </c>
    </row>
    <row r="21" spans="1:7" s="150" customFormat="1" ht="12" customHeight="1" x14ac:dyDescent="0.2">
      <c r="A21" s="13" t="s">
        <v>49</v>
      </c>
      <c r="B21" s="151" t="s">
        <v>153</v>
      </c>
      <c r="C21" s="139"/>
      <c r="D21" s="139"/>
      <c r="E21" s="139"/>
      <c r="F21" s="181">
        <f t="shared" si="1"/>
        <v>0</v>
      </c>
      <c r="G21" s="180">
        <f t="shared" ref="G21:G26" si="3">C21+F21</f>
        <v>0</v>
      </c>
    </row>
    <row r="22" spans="1:7" s="150" customFormat="1" ht="12" customHeight="1" x14ac:dyDescent="0.2">
      <c r="A22" s="12" t="s">
        <v>50</v>
      </c>
      <c r="B22" s="152" t="s">
        <v>154</v>
      </c>
      <c r="C22" s="138"/>
      <c r="D22" s="138"/>
      <c r="E22" s="139"/>
      <c r="F22" s="181">
        <f t="shared" si="1"/>
        <v>0</v>
      </c>
      <c r="G22" s="180">
        <f t="shared" si="3"/>
        <v>0</v>
      </c>
    </row>
    <row r="23" spans="1:7" s="150" customFormat="1" ht="12" customHeight="1" x14ac:dyDescent="0.2">
      <c r="A23" s="12" t="s">
        <v>51</v>
      </c>
      <c r="B23" s="152" t="s">
        <v>294</v>
      </c>
      <c r="C23" s="138"/>
      <c r="D23" s="138"/>
      <c r="E23" s="139"/>
      <c r="F23" s="181">
        <f t="shared" si="1"/>
        <v>0</v>
      </c>
      <c r="G23" s="180">
        <f t="shared" si="3"/>
        <v>0</v>
      </c>
    </row>
    <row r="24" spans="1:7" s="150" customFormat="1" ht="12" customHeight="1" x14ac:dyDescent="0.2">
      <c r="A24" s="12" t="s">
        <v>52</v>
      </c>
      <c r="B24" s="152" t="s">
        <v>295</v>
      </c>
      <c r="C24" s="138"/>
      <c r="D24" s="138"/>
      <c r="E24" s="139"/>
      <c r="F24" s="181">
        <f t="shared" si="1"/>
        <v>0</v>
      </c>
      <c r="G24" s="180">
        <f t="shared" si="3"/>
        <v>0</v>
      </c>
    </row>
    <row r="25" spans="1:7" s="150" customFormat="1" ht="12" customHeight="1" x14ac:dyDescent="0.2">
      <c r="A25" s="12" t="s">
        <v>93</v>
      </c>
      <c r="B25" s="152" t="s">
        <v>155</v>
      </c>
      <c r="C25" s="138"/>
      <c r="D25" s="138"/>
      <c r="E25" s="139"/>
      <c r="F25" s="181">
        <f t="shared" si="1"/>
        <v>0</v>
      </c>
      <c r="G25" s="180">
        <f t="shared" si="3"/>
        <v>0</v>
      </c>
    </row>
    <row r="26" spans="1:7" s="150" customFormat="1" ht="12" customHeight="1" thickBot="1" x14ac:dyDescent="0.25">
      <c r="A26" s="14" t="s">
        <v>94</v>
      </c>
      <c r="B26" s="153" t="s">
        <v>156</v>
      </c>
      <c r="C26" s="140"/>
      <c r="D26" s="140"/>
      <c r="E26" s="276"/>
      <c r="F26" s="304">
        <f t="shared" si="1"/>
        <v>0</v>
      </c>
      <c r="G26" s="180">
        <f t="shared" si="3"/>
        <v>0</v>
      </c>
    </row>
    <row r="27" spans="1:7" s="150" customFormat="1" ht="12" customHeight="1" thickBot="1" x14ac:dyDescent="0.25">
      <c r="A27" s="18" t="s">
        <v>95</v>
      </c>
      <c r="B27" s="19" t="s">
        <v>432</v>
      </c>
      <c r="C27" s="143">
        <f>+C28+C29+C30+C31+C32+C33+C34</f>
        <v>0</v>
      </c>
      <c r="D27" s="143">
        <f>+D28+D29+D30+D31+D32+D33+D34</f>
        <v>0</v>
      </c>
      <c r="E27" s="143">
        <f>+E28+E29+E30+E31+E32+E33+E34</f>
        <v>0</v>
      </c>
      <c r="F27" s="143">
        <f>+F28+F29+F30+F31+F32+F33+F34</f>
        <v>0</v>
      </c>
      <c r="G27" s="179">
        <f>+G28+G29+G30+G31+G32+G33+G34</f>
        <v>0</v>
      </c>
    </row>
    <row r="28" spans="1:7" s="150" customFormat="1" ht="12" customHeight="1" x14ac:dyDescent="0.2">
      <c r="A28" s="13" t="s">
        <v>157</v>
      </c>
      <c r="B28" s="151" t="s">
        <v>425</v>
      </c>
      <c r="C28" s="181"/>
      <c r="D28" s="181"/>
      <c r="E28" s="181"/>
      <c r="F28" s="181">
        <f t="shared" si="1"/>
        <v>0</v>
      </c>
      <c r="G28" s="180">
        <f t="shared" ref="G28:G34" si="4">C28+F28</f>
        <v>0</v>
      </c>
    </row>
    <row r="29" spans="1:7" s="150" customFormat="1" ht="12" customHeight="1" x14ac:dyDescent="0.2">
      <c r="A29" s="12" t="s">
        <v>158</v>
      </c>
      <c r="B29" s="152" t="s">
        <v>426</v>
      </c>
      <c r="C29" s="138"/>
      <c r="D29" s="138"/>
      <c r="E29" s="139"/>
      <c r="F29" s="181">
        <f t="shared" si="1"/>
        <v>0</v>
      </c>
      <c r="G29" s="180">
        <f t="shared" si="4"/>
        <v>0</v>
      </c>
    </row>
    <row r="30" spans="1:7" s="150" customFormat="1" ht="12" customHeight="1" x14ac:dyDescent="0.2">
      <c r="A30" s="12" t="s">
        <v>159</v>
      </c>
      <c r="B30" s="152" t="s">
        <v>427</v>
      </c>
      <c r="C30" s="138"/>
      <c r="D30" s="138"/>
      <c r="E30" s="139"/>
      <c r="F30" s="181">
        <f t="shared" si="1"/>
        <v>0</v>
      </c>
      <c r="G30" s="180">
        <f t="shared" si="4"/>
        <v>0</v>
      </c>
    </row>
    <row r="31" spans="1:7" s="150" customFormat="1" ht="12" customHeight="1" x14ac:dyDescent="0.2">
      <c r="A31" s="12" t="s">
        <v>160</v>
      </c>
      <c r="B31" s="152" t="s">
        <v>428</v>
      </c>
      <c r="C31" s="138"/>
      <c r="D31" s="138"/>
      <c r="E31" s="139"/>
      <c r="F31" s="181">
        <f t="shared" si="1"/>
        <v>0</v>
      </c>
      <c r="G31" s="180">
        <f t="shared" si="4"/>
        <v>0</v>
      </c>
    </row>
    <row r="32" spans="1:7" s="150" customFormat="1" ht="12" customHeight="1" x14ac:dyDescent="0.2">
      <c r="A32" s="12" t="s">
        <v>429</v>
      </c>
      <c r="B32" s="152" t="s">
        <v>161</v>
      </c>
      <c r="C32" s="138"/>
      <c r="D32" s="138"/>
      <c r="E32" s="139"/>
      <c r="F32" s="181">
        <f t="shared" si="1"/>
        <v>0</v>
      </c>
      <c r="G32" s="180">
        <f t="shared" si="4"/>
        <v>0</v>
      </c>
    </row>
    <row r="33" spans="1:7" s="150" customFormat="1" ht="12" customHeight="1" x14ac:dyDescent="0.2">
      <c r="A33" s="12" t="s">
        <v>430</v>
      </c>
      <c r="B33" s="152" t="s">
        <v>162</v>
      </c>
      <c r="C33" s="138"/>
      <c r="D33" s="138"/>
      <c r="E33" s="139"/>
      <c r="F33" s="181">
        <f t="shared" si="1"/>
        <v>0</v>
      </c>
      <c r="G33" s="180">
        <f t="shared" si="4"/>
        <v>0</v>
      </c>
    </row>
    <row r="34" spans="1:7" s="150" customFormat="1" ht="12" customHeight="1" thickBot="1" x14ac:dyDescent="0.25">
      <c r="A34" s="14" t="s">
        <v>431</v>
      </c>
      <c r="B34" s="153" t="s">
        <v>163</v>
      </c>
      <c r="C34" s="140"/>
      <c r="D34" s="140"/>
      <c r="E34" s="276"/>
      <c r="F34" s="304">
        <f t="shared" si="1"/>
        <v>0</v>
      </c>
      <c r="G34" s="180">
        <f t="shared" si="4"/>
        <v>0</v>
      </c>
    </row>
    <row r="35" spans="1:7" s="150" customFormat="1" ht="12" customHeight="1" thickBot="1" x14ac:dyDescent="0.25">
      <c r="A35" s="18" t="s">
        <v>9</v>
      </c>
      <c r="B35" s="19" t="s">
        <v>301</v>
      </c>
      <c r="C35" s="137">
        <f>SUM(C36:C46)</f>
        <v>0</v>
      </c>
      <c r="D35" s="137">
        <f>SUM(D36:D46)</f>
        <v>0</v>
      </c>
      <c r="E35" s="137">
        <f>SUM(E36:E46)</f>
        <v>0</v>
      </c>
      <c r="F35" s="137">
        <f>SUM(F36:F46)</f>
        <v>0</v>
      </c>
      <c r="G35" s="77">
        <f>SUM(G36:G46)</f>
        <v>0</v>
      </c>
    </row>
    <row r="36" spans="1:7" s="150" customFormat="1" ht="12" customHeight="1" x14ac:dyDescent="0.2">
      <c r="A36" s="13" t="s">
        <v>53</v>
      </c>
      <c r="B36" s="151" t="s">
        <v>166</v>
      </c>
      <c r="C36" s="139"/>
      <c r="D36" s="139"/>
      <c r="E36" s="139"/>
      <c r="F36" s="181">
        <f t="shared" si="1"/>
        <v>0</v>
      </c>
      <c r="G36" s="180">
        <f t="shared" ref="G36:G46" si="5">C36+F36</f>
        <v>0</v>
      </c>
    </row>
    <row r="37" spans="1:7" s="150" customFormat="1" ht="12" customHeight="1" x14ac:dyDescent="0.2">
      <c r="A37" s="12" t="s">
        <v>54</v>
      </c>
      <c r="B37" s="152" t="s">
        <v>167</v>
      </c>
      <c r="C37" s="138"/>
      <c r="D37" s="138"/>
      <c r="E37" s="139"/>
      <c r="F37" s="181">
        <f t="shared" si="1"/>
        <v>0</v>
      </c>
      <c r="G37" s="180">
        <f t="shared" si="5"/>
        <v>0</v>
      </c>
    </row>
    <row r="38" spans="1:7" s="150" customFormat="1" ht="12" customHeight="1" x14ac:dyDescent="0.2">
      <c r="A38" s="12" t="s">
        <v>55</v>
      </c>
      <c r="B38" s="152" t="s">
        <v>168</v>
      </c>
      <c r="C38" s="138"/>
      <c r="D38" s="138"/>
      <c r="E38" s="139"/>
      <c r="F38" s="181">
        <f t="shared" si="1"/>
        <v>0</v>
      </c>
      <c r="G38" s="180">
        <f t="shared" si="5"/>
        <v>0</v>
      </c>
    </row>
    <row r="39" spans="1:7" s="150" customFormat="1" ht="12" customHeight="1" x14ac:dyDescent="0.2">
      <c r="A39" s="12" t="s">
        <v>97</v>
      </c>
      <c r="B39" s="152" t="s">
        <v>169</v>
      </c>
      <c r="C39" s="138"/>
      <c r="D39" s="138"/>
      <c r="E39" s="139"/>
      <c r="F39" s="181">
        <f t="shared" si="1"/>
        <v>0</v>
      </c>
      <c r="G39" s="180">
        <f t="shared" si="5"/>
        <v>0</v>
      </c>
    </row>
    <row r="40" spans="1:7" s="150" customFormat="1" ht="12" customHeight="1" x14ac:dyDescent="0.2">
      <c r="A40" s="12" t="s">
        <v>98</v>
      </c>
      <c r="B40" s="152" t="s">
        <v>170</v>
      </c>
      <c r="C40" s="138"/>
      <c r="D40" s="138"/>
      <c r="E40" s="139"/>
      <c r="F40" s="181">
        <f t="shared" si="1"/>
        <v>0</v>
      </c>
      <c r="G40" s="180">
        <f t="shared" si="5"/>
        <v>0</v>
      </c>
    </row>
    <row r="41" spans="1:7" s="150" customFormat="1" ht="12" customHeight="1" x14ac:dyDescent="0.2">
      <c r="A41" s="12" t="s">
        <v>99</v>
      </c>
      <c r="B41" s="152" t="s">
        <v>171</v>
      </c>
      <c r="C41" s="138"/>
      <c r="D41" s="138"/>
      <c r="E41" s="139"/>
      <c r="F41" s="181">
        <f t="shared" si="1"/>
        <v>0</v>
      </c>
      <c r="G41" s="180">
        <f t="shared" si="5"/>
        <v>0</v>
      </c>
    </row>
    <row r="42" spans="1:7" s="150" customFormat="1" ht="12" customHeight="1" x14ac:dyDescent="0.2">
      <c r="A42" s="12" t="s">
        <v>100</v>
      </c>
      <c r="B42" s="152" t="s">
        <v>172</v>
      </c>
      <c r="C42" s="138"/>
      <c r="D42" s="138"/>
      <c r="E42" s="139"/>
      <c r="F42" s="181">
        <f t="shared" si="1"/>
        <v>0</v>
      </c>
      <c r="G42" s="180">
        <f t="shared" si="5"/>
        <v>0</v>
      </c>
    </row>
    <row r="43" spans="1:7" s="150" customFormat="1" ht="12" customHeight="1" x14ac:dyDescent="0.2">
      <c r="A43" s="12" t="s">
        <v>101</v>
      </c>
      <c r="B43" s="152" t="s">
        <v>433</v>
      </c>
      <c r="C43" s="138"/>
      <c r="D43" s="138"/>
      <c r="E43" s="139"/>
      <c r="F43" s="181">
        <f t="shared" si="1"/>
        <v>0</v>
      </c>
      <c r="G43" s="180">
        <f t="shared" si="5"/>
        <v>0</v>
      </c>
    </row>
    <row r="44" spans="1:7" s="150" customFormat="1" ht="12" customHeight="1" x14ac:dyDescent="0.2">
      <c r="A44" s="12" t="s">
        <v>164</v>
      </c>
      <c r="B44" s="152" t="s">
        <v>174</v>
      </c>
      <c r="C44" s="141"/>
      <c r="D44" s="141"/>
      <c r="E44" s="182"/>
      <c r="F44" s="305">
        <f t="shared" si="1"/>
        <v>0</v>
      </c>
      <c r="G44" s="180">
        <f t="shared" si="5"/>
        <v>0</v>
      </c>
    </row>
    <row r="45" spans="1:7" s="150" customFormat="1" ht="12" customHeight="1" x14ac:dyDescent="0.2">
      <c r="A45" s="14" t="s">
        <v>165</v>
      </c>
      <c r="B45" s="153" t="s">
        <v>303</v>
      </c>
      <c r="C45" s="142"/>
      <c r="D45" s="142"/>
      <c r="E45" s="277"/>
      <c r="F45" s="306">
        <f t="shared" si="1"/>
        <v>0</v>
      </c>
      <c r="G45" s="180">
        <f t="shared" si="5"/>
        <v>0</v>
      </c>
    </row>
    <row r="46" spans="1:7" s="150" customFormat="1" ht="12" customHeight="1" thickBot="1" x14ac:dyDescent="0.25">
      <c r="A46" s="14" t="s">
        <v>302</v>
      </c>
      <c r="B46" s="80" t="s">
        <v>175</v>
      </c>
      <c r="C46" s="142"/>
      <c r="D46" s="142"/>
      <c r="E46" s="280"/>
      <c r="F46" s="307">
        <f t="shared" si="1"/>
        <v>0</v>
      </c>
      <c r="G46" s="180">
        <f t="shared" si="5"/>
        <v>0</v>
      </c>
    </row>
    <row r="47" spans="1:7" s="150" customFormat="1" ht="12" customHeight="1" thickBot="1" x14ac:dyDescent="0.25">
      <c r="A47" s="18" t="s">
        <v>10</v>
      </c>
      <c r="B47" s="19" t="s">
        <v>176</v>
      </c>
      <c r="C47" s="137">
        <f>SUM(C48:C52)</f>
        <v>0</v>
      </c>
      <c r="D47" s="137">
        <f>SUM(D48:D52)</f>
        <v>0</v>
      </c>
      <c r="E47" s="137">
        <f>SUM(E48:E52)</f>
        <v>0</v>
      </c>
      <c r="F47" s="137">
        <f>SUM(F48:F52)</f>
        <v>0</v>
      </c>
      <c r="G47" s="77">
        <f>SUM(G48:G52)</f>
        <v>0</v>
      </c>
    </row>
    <row r="48" spans="1:7" s="150" customFormat="1" ht="12" customHeight="1" x14ac:dyDescent="0.2">
      <c r="A48" s="13" t="s">
        <v>56</v>
      </c>
      <c r="B48" s="151" t="s">
        <v>180</v>
      </c>
      <c r="C48" s="182"/>
      <c r="D48" s="182"/>
      <c r="E48" s="182"/>
      <c r="F48" s="305">
        <f t="shared" si="1"/>
        <v>0</v>
      </c>
      <c r="G48" s="244">
        <f>C48+F48</f>
        <v>0</v>
      </c>
    </row>
    <row r="49" spans="1:7" s="150" customFormat="1" ht="12" customHeight="1" x14ac:dyDescent="0.2">
      <c r="A49" s="12" t="s">
        <v>57</v>
      </c>
      <c r="B49" s="152" t="s">
        <v>181</v>
      </c>
      <c r="C49" s="141"/>
      <c r="D49" s="141"/>
      <c r="E49" s="182"/>
      <c r="F49" s="305">
        <f t="shared" si="1"/>
        <v>0</v>
      </c>
      <c r="G49" s="244">
        <f>C49+F49</f>
        <v>0</v>
      </c>
    </row>
    <row r="50" spans="1:7" s="150" customFormat="1" ht="12" customHeight="1" x14ac:dyDescent="0.2">
      <c r="A50" s="12" t="s">
        <v>177</v>
      </c>
      <c r="B50" s="152" t="s">
        <v>182</v>
      </c>
      <c r="C50" s="141"/>
      <c r="D50" s="141"/>
      <c r="E50" s="182"/>
      <c r="F50" s="305">
        <f t="shared" si="1"/>
        <v>0</v>
      </c>
      <c r="G50" s="244">
        <f>C50+F50</f>
        <v>0</v>
      </c>
    </row>
    <row r="51" spans="1:7" s="150" customFormat="1" ht="12" customHeight="1" x14ac:dyDescent="0.2">
      <c r="A51" s="12" t="s">
        <v>178</v>
      </c>
      <c r="B51" s="152" t="s">
        <v>183</v>
      </c>
      <c r="C51" s="141"/>
      <c r="D51" s="141"/>
      <c r="E51" s="182"/>
      <c r="F51" s="305">
        <f t="shared" si="1"/>
        <v>0</v>
      </c>
      <c r="G51" s="244">
        <f>C51+F51</f>
        <v>0</v>
      </c>
    </row>
    <row r="52" spans="1:7" s="150" customFormat="1" ht="12" customHeight="1" thickBot="1" x14ac:dyDescent="0.25">
      <c r="A52" s="14" t="s">
        <v>179</v>
      </c>
      <c r="B52" s="80" t="s">
        <v>184</v>
      </c>
      <c r="C52" s="142"/>
      <c r="D52" s="142"/>
      <c r="E52" s="277"/>
      <c r="F52" s="306">
        <f t="shared" si="1"/>
        <v>0</v>
      </c>
      <c r="G52" s="244">
        <f>C52+F52</f>
        <v>0</v>
      </c>
    </row>
    <row r="53" spans="1:7" s="150" customFormat="1" ht="12" customHeight="1" thickBot="1" x14ac:dyDescent="0.25">
      <c r="A53" s="18" t="s">
        <v>102</v>
      </c>
      <c r="B53" s="19" t="s">
        <v>185</v>
      </c>
      <c r="C53" s="137">
        <f>SUM(C54:C56)</f>
        <v>0</v>
      </c>
      <c r="D53" s="137">
        <f>SUM(D54:D56)</f>
        <v>0</v>
      </c>
      <c r="E53" s="137">
        <f>SUM(E54:E56)</f>
        <v>0</v>
      </c>
      <c r="F53" s="137">
        <f>SUM(F54:F56)</f>
        <v>0</v>
      </c>
      <c r="G53" s="77">
        <f>SUM(G54:G56)</f>
        <v>0</v>
      </c>
    </row>
    <row r="54" spans="1:7" s="150" customFormat="1" ht="12" customHeight="1" x14ac:dyDescent="0.2">
      <c r="A54" s="13" t="s">
        <v>58</v>
      </c>
      <c r="B54" s="151" t="s">
        <v>186</v>
      </c>
      <c r="C54" s="139"/>
      <c r="D54" s="139"/>
      <c r="E54" s="139"/>
      <c r="F54" s="181">
        <f t="shared" si="1"/>
        <v>0</v>
      </c>
      <c r="G54" s="180">
        <f>C54+F54</f>
        <v>0</v>
      </c>
    </row>
    <row r="55" spans="1:7" s="150" customFormat="1" ht="12" customHeight="1" x14ac:dyDescent="0.2">
      <c r="A55" s="12" t="s">
        <v>59</v>
      </c>
      <c r="B55" s="152" t="s">
        <v>296</v>
      </c>
      <c r="C55" s="138"/>
      <c r="D55" s="138"/>
      <c r="E55" s="139"/>
      <c r="F55" s="181">
        <f t="shared" si="1"/>
        <v>0</v>
      </c>
      <c r="G55" s="180">
        <f>C55+F55</f>
        <v>0</v>
      </c>
    </row>
    <row r="56" spans="1:7" s="150" customFormat="1" ht="12" customHeight="1" x14ac:dyDescent="0.2">
      <c r="A56" s="12" t="s">
        <v>189</v>
      </c>
      <c r="B56" s="152" t="s">
        <v>187</v>
      </c>
      <c r="C56" s="138"/>
      <c r="D56" s="138"/>
      <c r="E56" s="139"/>
      <c r="F56" s="181">
        <f t="shared" si="1"/>
        <v>0</v>
      </c>
      <c r="G56" s="180">
        <f>C56+F56</f>
        <v>0</v>
      </c>
    </row>
    <row r="57" spans="1:7" s="150" customFormat="1" ht="12" customHeight="1" thickBot="1" x14ac:dyDescent="0.25">
      <c r="A57" s="14" t="s">
        <v>190</v>
      </c>
      <c r="B57" s="80" t="s">
        <v>188</v>
      </c>
      <c r="C57" s="140"/>
      <c r="D57" s="140"/>
      <c r="E57" s="276"/>
      <c r="F57" s="304">
        <f t="shared" si="1"/>
        <v>0</v>
      </c>
      <c r="G57" s="180">
        <f>C57+F57</f>
        <v>0</v>
      </c>
    </row>
    <row r="58" spans="1:7" s="150" customFormat="1" ht="12" customHeight="1" thickBot="1" x14ac:dyDescent="0.25">
      <c r="A58" s="18" t="s">
        <v>12</v>
      </c>
      <c r="B58" s="78" t="s">
        <v>191</v>
      </c>
      <c r="C58" s="137">
        <f>SUM(C59:C61)</f>
        <v>0</v>
      </c>
      <c r="D58" s="137">
        <f>SUM(D59:D61)</f>
        <v>0</v>
      </c>
      <c r="E58" s="137">
        <f>SUM(E59:E61)</f>
        <v>0</v>
      </c>
      <c r="F58" s="137">
        <f>SUM(F59:F61)</f>
        <v>0</v>
      </c>
      <c r="G58" s="77">
        <f>SUM(G59:G61)</f>
        <v>0</v>
      </c>
    </row>
    <row r="59" spans="1:7" s="150" customFormat="1" ht="12" customHeight="1" x14ac:dyDescent="0.2">
      <c r="A59" s="13" t="s">
        <v>103</v>
      </c>
      <c r="B59" s="151" t="s">
        <v>193</v>
      </c>
      <c r="C59" s="141"/>
      <c r="D59" s="141"/>
      <c r="E59" s="141"/>
      <c r="F59" s="308">
        <f t="shared" si="1"/>
        <v>0</v>
      </c>
      <c r="G59" s="243">
        <f>C59+F59</f>
        <v>0</v>
      </c>
    </row>
    <row r="60" spans="1:7" s="150" customFormat="1" ht="12" customHeight="1" x14ac:dyDescent="0.2">
      <c r="A60" s="12" t="s">
        <v>104</v>
      </c>
      <c r="B60" s="152" t="s">
        <v>297</v>
      </c>
      <c r="C60" s="141"/>
      <c r="D60" s="141"/>
      <c r="E60" s="141"/>
      <c r="F60" s="308">
        <f t="shared" si="1"/>
        <v>0</v>
      </c>
      <c r="G60" s="243">
        <f>C60+F60</f>
        <v>0</v>
      </c>
    </row>
    <row r="61" spans="1:7" s="150" customFormat="1" ht="12" customHeight="1" x14ac:dyDescent="0.2">
      <c r="A61" s="12" t="s">
        <v>124</v>
      </c>
      <c r="B61" s="152" t="s">
        <v>194</v>
      </c>
      <c r="C61" s="141"/>
      <c r="D61" s="141"/>
      <c r="E61" s="141"/>
      <c r="F61" s="308">
        <f t="shared" si="1"/>
        <v>0</v>
      </c>
      <c r="G61" s="243">
        <f>C61+F61</f>
        <v>0</v>
      </c>
    </row>
    <row r="62" spans="1:7" s="150" customFormat="1" ht="12" customHeight="1" thickBot="1" x14ac:dyDescent="0.25">
      <c r="A62" s="14" t="s">
        <v>192</v>
      </c>
      <c r="B62" s="80" t="s">
        <v>195</v>
      </c>
      <c r="C62" s="141"/>
      <c r="D62" s="141"/>
      <c r="E62" s="141"/>
      <c r="F62" s="308">
        <f t="shared" si="1"/>
        <v>0</v>
      </c>
      <c r="G62" s="243">
        <f>C62+F62</f>
        <v>0</v>
      </c>
    </row>
    <row r="63" spans="1:7" s="150" customFormat="1" ht="12" customHeight="1" thickBot="1" x14ac:dyDescent="0.25">
      <c r="A63" s="193" t="s">
        <v>343</v>
      </c>
      <c r="B63" s="19" t="s">
        <v>196</v>
      </c>
      <c r="C63" s="143">
        <f>+C6+C13+C20+C27+C35+C47+C53+C58</f>
        <v>0</v>
      </c>
      <c r="D63" s="143">
        <f>+D6+D13+D20+D27+D35+D47+D53+D58</f>
        <v>0</v>
      </c>
      <c r="E63" s="143">
        <f>+E6+E13+E20+E27+E35+E47+E53+E58</f>
        <v>0</v>
      </c>
      <c r="F63" s="143">
        <f>+F6+F13+F20+F27+F35+F47+F53+F58</f>
        <v>0</v>
      </c>
      <c r="G63" s="179">
        <f>+G6+G13+G20+G27+G35+G47+G53+G58</f>
        <v>0</v>
      </c>
    </row>
    <row r="64" spans="1:7" s="150" customFormat="1" ht="12" customHeight="1" thickBot="1" x14ac:dyDescent="0.25">
      <c r="A64" s="183" t="s">
        <v>197</v>
      </c>
      <c r="B64" s="78" t="s">
        <v>198</v>
      </c>
      <c r="C64" s="137">
        <f>SUM(C65:C67)</f>
        <v>0</v>
      </c>
      <c r="D64" s="137">
        <f>SUM(D65:D67)</f>
        <v>0</v>
      </c>
      <c r="E64" s="137">
        <f>SUM(E65:E67)</f>
        <v>0</v>
      </c>
      <c r="F64" s="137">
        <f>SUM(F65:F67)</f>
        <v>0</v>
      </c>
      <c r="G64" s="77">
        <f>SUM(G65:G67)</f>
        <v>0</v>
      </c>
    </row>
    <row r="65" spans="1:7" s="150" customFormat="1" ht="12" customHeight="1" x14ac:dyDescent="0.2">
      <c r="A65" s="13" t="s">
        <v>226</v>
      </c>
      <c r="B65" s="151" t="s">
        <v>199</v>
      </c>
      <c r="C65" s="141"/>
      <c r="D65" s="141"/>
      <c r="E65" s="141"/>
      <c r="F65" s="308">
        <f>D65+E65</f>
        <v>0</v>
      </c>
      <c r="G65" s="243">
        <f>C65+F65</f>
        <v>0</v>
      </c>
    </row>
    <row r="66" spans="1:7" s="150" customFormat="1" ht="12" customHeight="1" x14ac:dyDescent="0.2">
      <c r="A66" s="12" t="s">
        <v>235</v>
      </c>
      <c r="B66" s="152" t="s">
        <v>200</v>
      </c>
      <c r="C66" s="141"/>
      <c r="D66" s="141"/>
      <c r="E66" s="141"/>
      <c r="F66" s="308">
        <f>D66+E66</f>
        <v>0</v>
      </c>
      <c r="G66" s="243">
        <f>C66+F66</f>
        <v>0</v>
      </c>
    </row>
    <row r="67" spans="1:7" s="150" customFormat="1" ht="12" customHeight="1" thickBot="1" x14ac:dyDescent="0.25">
      <c r="A67" s="16" t="s">
        <v>236</v>
      </c>
      <c r="B67" s="323" t="s">
        <v>328</v>
      </c>
      <c r="C67" s="280"/>
      <c r="D67" s="280"/>
      <c r="E67" s="280"/>
      <c r="F67" s="307">
        <f>D67+E67</f>
        <v>0</v>
      </c>
      <c r="G67" s="324">
        <f>C67+F67</f>
        <v>0</v>
      </c>
    </row>
    <row r="68" spans="1:7" s="150" customFormat="1" ht="12" customHeight="1" thickBot="1" x14ac:dyDescent="0.25">
      <c r="A68" s="183" t="s">
        <v>202</v>
      </c>
      <c r="B68" s="78" t="s">
        <v>203</v>
      </c>
      <c r="C68" s="137">
        <f>SUM(C69:C72)</f>
        <v>0</v>
      </c>
      <c r="D68" s="137">
        <f>SUM(D69:D72)</f>
        <v>0</v>
      </c>
      <c r="E68" s="137">
        <f>SUM(E69:E72)</f>
        <v>0</v>
      </c>
      <c r="F68" s="137">
        <f>SUM(F69:F72)</f>
        <v>0</v>
      </c>
      <c r="G68" s="77">
        <f>SUM(G69:G72)</f>
        <v>0</v>
      </c>
    </row>
    <row r="69" spans="1:7" s="150" customFormat="1" ht="12" customHeight="1" x14ac:dyDescent="0.2">
      <c r="A69" s="13" t="s">
        <v>81</v>
      </c>
      <c r="B69" s="263" t="s">
        <v>204</v>
      </c>
      <c r="C69" s="141"/>
      <c r="D69" s="141"/>
      <c r="E69" s="141"/>
      <c r="F69" s="308">
        <f>D69+E69</f>
        <v>0</v>
      </c>
      <c r="G69" s="243">
        <f>C69+F69</f>
        <v>0</v>
      </c>
    </row>
    <row r="70" spans="1:7" s="150" customFormat="1" ht="12" customHeight="1" x14ac:dyDescent="0.2">
      <c r="A70" s="12" t="s">
        <v>82</v>
      </c>
      <c r="B70" s="263" t="s">
        <v>447</v>
      </c>
      <c r="C70" s="141"/>
      <c r="D70" s="141"/>
      <c r="E70" s="141"/>
      <c r="F70" s="308">
        <f>D70+E70</f>
        <v>0</v>
      </c>
      <c r="G70" s="243">
        <f>C70+F70</f>
        <v>0</v>
      </c>
    </row>
    <row r="71" spans="1:7" s="150" customFormat="1" ht="12" customHeight="1" x14ac:dyDescent="0.2">
      <c r="A71" s="12" t="s">
        <v>227</v>
      </c>
      <c r="B71" s="263" t="s">
        <v>205</v>
      </c>
      <c r="C71" s="141"/>
      <c r="D71" s="141"/>
      <c r="E71" s="141"/>
      <c r="F71" s="308">
        <f>D71+E71</f>
        <v>0</v>
      </c>
      <c r="G71" s="243">
        <f>C71+F71</f>
        <v>0</v>
      </c>
    </row>
    <row r="72" spans="1:7" s="150" customFormat="1" ht="12" customHeight="1" thickBot="1" x14ac:dyDescent="0.25">
      <c r="A72" s="14" t="s">
        <v>228</v>
      </c>
      <c r="B72" s="264" t="s">
        <v>448</v>
      </c>
      <c r="C72" s="141"/>
      <c r="D72" s="141"/>
      <c r="E72" s="141"/>
      <c r="F72" s="308">
        <f>D72+E72</f>
        <v>0</v>
      </c>
      <c r="G72" s="243">
        <f>C72+F72</f>
        <v>0</v>
      </c>
    </row>
    <row r="73" spans="1:7" s="150" customFormat="1" ht="12" customHeight="1" thickBot="1" x14ac:dyDescent="0.25">
      <c r="A73" s="183" t="s">
        <v>206</v>
      </c>
      <c r="B73" s="78" t="s">
        <v>207</v>
      </c>
      <c r="C73" s="137">
        <f>SUM(C74:C75)</f>
        <v>0</v>
      </c>
      <c r="D73" s="137">
        <f>SUM(D74:D75)</f>
        <v>0</v>
      </c>
      <c r="E73" s="137">
        <f>SUM(E74:E75)</f>
        <v>0</v>
      </c>
      <c r="F73" s="137">
        <f>SUM(F74:F75)</f>
        <v>0</v>
      </c>
      <c r="G73" s="77">
        <f>SUM(G74:G75)</f>
        <v>0</v>
      </c>
    </row>
    <row r="74" spans="1:7" s="150" customFormat="1" ht="12" customHeight="1" x14ac:dyDescent="0.2">
      <c r="A74" s="13" t="s">
        <v>229</v>
      </c>
      <c r="B74" s="151" t="s">
        <v>208</v>
      </c>
      <c r="C74" s="141"/>
      <c r="D74" s="141"/>
      <c r="E74" s="141"/>
      <c r="F74" s="308">
        <f>D74+E74</f>
        <v>0</v>
      </c>
      <c r="G74" s="243">
        <f>C74+F74</f>
        <v>0</v>
      </c>
    </row>
    <row r="75" spans="1:7" s="150" customFormat="1" ht="12" customHeight="1" thickBot="1" x14ac:dyDescent="0.25">
      <c r="A75" s="14" t="s">
        <v>230</v>
      </c>
      <c r="B75" s="80" t="s">
        <v>209</v>
      </c>
      <c r="C75" s="141"/>
      <c r="D75" s="141"/>
      <c r="E75" s="141"/>
      <c r="F75" s="308">
        <f>D75+E75</f>
        <v>0</v>
      </c>
      <c r="G75" s="243">
        <f>C75+F75</f>
        <v>0</v>
      </c>
    </row>
    <row r="76" spans="1:7" s="150" customFormat="1" ht="12" customHeight="1" thickBot="1" x14ac:dyDescent="0.25">
      <c r="A76" s="183" t="s">
        <v>210</v>
      </c>
      <c r="B76" s="78" t="s">
        <v>211</v>
      </c>
      <c r="C76" s="137">
        <f>SUM(C77:C79)</f>
        <v>0</v>
      </c>
      <c r="D76" s="137">
        <f>SUM(D77:D79)</f>
        <v>0</v>
      </c>
      <c r="E76" s="137">
        <f>SUM(E77:E79)</f>
        <v>0</v>
      </c>
      <c r="F76" s="137">
        <f>SUM(F77:F79)</f>
        <v>0</v>
      </c>
      <c r="G76" s="77">
        <f>SUM(G77:G79)</f>
        <v>0</v>
      </c>
    </row>
    <row r="77" spans="1:7" s="150" customFormat="1" ht="12" customHeight="1" x14ac:dyDescent="0.2">
      <c r="A77" s="13" t="s">
        <v>231</v>
      </c>
      <c r="B77" s="151" t="s">
        <v>212</v>
      </c>
      <c r="C77" s="141"/>
      <c r="D77" s="141"/>
      <c r="E77" s="141"/>
      <c r="F77" s="308">
        <f>D77+E77</f>
        <v>0</v>
      </c>
      <c r="G77" s="243">
        <f>C77+F77</f>
        <v>0</v>
      </c>
    </row>
    <row r="78" spans="1:7" s="150" customFormat="1" ht="12" customHeight="1" x14ac:dyDescent="0.2">
      <c r="A78" s="12" t="s">
        <v>232</v>
      </c>
      <c r="B78" s="152" t="s">
        <v>213</v>
      </c>
      <c r="C78" s="141"/>
      <c r="D78" s="141"/>
      <c r="E78" s="141"/>
      <c r="F78" s="308">
        <f>D78+E78</f>
        <v>0</v>
      </c>
      <c r="G78" s="243">
        <f>C78+F78</f>
        <v>0</v>
      </c>
    </row>
    <row r="79" spans="1:7" s="150" customFormat="1" ht="12" customHeight="1" thickBot="1" x14ac:dyDescent="0.25">
      <c r="A79" s="14" t="s">
        <v>233</v>
      </c>
      <c r="B79" s="80" t="s">
        <v>449</v>
      </c>
      <c r="C79" s="141"/>
      <c r="D79" s="141"/>
      <c r="E79" s="141"/>
      <c r="F79" s="308">
        <f>D79+E79</f>
        <v>0</v>
      </c>
      <c r="G79" s="243">
        <f>C79+F79</f>
        <v>0</v>
      </c>
    </row>
    <row r="80" spans="1:7" s="150" customFormat="1" ht="12" customHeight="1" thickBot="1" x14ac:dyDescent="0.25">
      <c r="A80" s="183" t="s">
        <v>214</v>
      </c>
      <c r="B80" s="78" t="s">
        <v>234</v>
      </c>
      <c r="C80" s="137">
        <f>SUM(C81:C84)</f>
        <v>0</v>
      </c>
      <c r="D80" s="137">
        <f>SUM(D81:D84)</f>
        <v>0</v>
      </c>
      <c r="E80" s="137">
        <f>SUM(E81:E84)</f>
        <v>0</v>
      </c>
      <c r="F80" s="137">
        <f>SUM(F81:F84)</f>
        <v>0</v>
      </c>
      <c r="G80" s="77">
        <f>SUM(G81:G84)</f>
        <v>0</v>
      </c>
    </row>
    <row r="81" spans="1:7" s="150" customFormat="1" ht="12" customHeight="1" x14ac:dyDescent="0.2">
      <c r="A81" s="154" t="s">
        <v>215</v>
      </c>
      <c r="B81" s="151" t="s">
        <v>216</v>
      </c>
      <c r="C81" s="141"/>
      <c r="D81" s="141"/>
      <c r="E81" s="141"/>
      <c r="F81" s="308">
        <f t="shared" ref="F81:F86" si="6">D81+E81</f>
        <v>0</v>
      </c>
      <c r="G81" s="243">
        <f t="shared" ref="G81:G86" si="7">C81+F81</f>
        <v>0</v>
      </c>
    </row>
    <row r="82" spans="1:7" s="150" customFormat="1" ht="12" customHeight="1" x14ac:dyDescent="0.2">
      <c r="A82" s="155" t="s">
        <v>217</v>
      </c>
      <c r="B82" s="152" t="s">
        <v>218</v>
      </c>
      <c r="C82" s="141"/>
      <c r="D82" s="141"/>
      <c r="E82" s="141"/>
      <c r="F82" s="308">
        <f t="shared" si="6"/>
        <v>0</v>
      </c>
      <c r="G82" s="243">
        <f t="shared" si="7"/>
        <v>0</v>
      </c>
    </row>
    <row r="83" spans="1:7" s="150" customFormat="1" ht="12" customHeight="1" x14ac:dyDescent="0.2">
      <c r="A83" s="155" t="s">
        <v>219</v>
      </c>
      <c r="B83" s="152" t="s">
        <v>220</v>
      </c>
      <c r="C83" s="141"/>
      <c r="D83" s="141"/>
      <c r="E83" s="141"/>
      <c r="F83" s="308">
        <f t="shared" si="6"/>
        <v>0</v>
      </c>
      <c r="G83" s="243">
        <f t="shared" si="7"/>
        <v>0</v>
      </c>
    </row>
    <row r="84" spans="1:7" s="150" customFormat="1" ht="12" customHeight="1" thickBot="1" x14ac:dyDescent="0.25">
      <c r="A84" s="156" t="s">
        <v>221</v>
      </c>
      <c r="B84" s="80" t="s">
        <v>222</v>
      </c>
      <c r="C84" s="141"/>
      <c r="D84" s="141"/>
      <c r="E84" s="141"/>
      <c r="F84" s="308">
        <f t="shared" si="6"/>
        <v>0</v>
      </c>
      <c r="G84" s="243">
        <f t="shared" si="7"/>
        <v>0</v>
      </c>
    </row>
    <row r="85" spans="1:7" s="150" customFormat="1" ht="12" customHeight="1" thickBot="1" x14ac:dyDescent="0.25">
      <c r="A85" s="183" t="s">
        <v>223</v>
      </c>
      <c r="B85" s="78" t="s">
        <v>342</v>
      </c>
      <c r="C85" s="185"/>
      <c r="D85" s="185"/>
      <c r="E85" s="185"/>
      <c r="F85" s="137">
        <f t="shared" si="6"/>
        <v>0</v>
      </c>
      <c r="G85" s="77">
        <f t="shared" si="7"/>
        <v>0</v>
      </c>
    </row>
    <row r="86" spans="1:7" s="150" customFormat="1" ht="13.5" customHeight="1" thickBot="1" x14ac:dyDescent="0.25">
      <c r="A86" s="183" t="s">
        <v>225</v>
      </c>
      <c r="B86" s="78" t="s">
        <v>224</v>
      </c>
      <c r="C86" s="185"/>
      <c r="D86" s="185"/>
      <c r="E86" s="185"/>
      <c r="F86" s="137">
        <f t="shared" si="6"/>
        <v>0</v>
      </c>
      <c r="G86" s="77">
        <f t="shared" si="7"/>
        <v>0</v>
      </c>
    </row>
    <row r="87" spans="1:7" s="150" customFormat="1" ht="15.75" customHeight="1" thickBot="1" x14ac:dyDescent="0.25">
      <c r="A87" s="183" t="s">
        <v>237</v>
      </c>
      <c r="B87" s="157" t="s">
        <v>345</v>
      </c>
      <c r="C87" s="143">
        <f>+C64+C68+C73+C76+C80+C86+C85</f>
        <v>0</v>
      </c>
      <c r="D87" s="143">
        <f>+D64+D68+D73+D76+D80+D86+D85</f>
        <v>0</v>
      </c>
      <c r="E87" s="143">
        <f>+E64+E68+E73+E76+E80+E86+E85</f>
        <v>0</v>
      </c>
      <c r="F87" s="143">
        <f>+F64+F68+F73+F76+F80+F86+F85</f>
        <v>0</v>
      </c>
      <c r="G87" s="179">
        <f>+G64+G68+G73+G76+G80+G86+G85</f>
        <v>0</v>
      </c>
    </row>
    <row r="88" spans="1:7" s="150" customFormat="1" ht="25.5" customHeight="1" thickBot="1" x14ac:dyDescent="0.25">
      <c r="A88" s="184" t="s">
        <v>344</v>
      </c>
      <c r="B88" s="158" t="s">
        <v>346</v>
      </c>
      <c r="C88" s="143">
        <f>+C63+C87</f>
        <v>0</v>
      </c>
      <c r="D88" s="143">
        <f>+D63+D87</f>
        <v>0</v>
      </c>
      <c r="E88" s="143">
        <f>+E63+E87</f>
        <v>0</v>
      </c>
      <c r="F88" s="143">
        <f>+F63+F87</f>
        <v>0</v>
      </c>
      <c r="G88" s="358">
        <v>0</v>
      </c>
    </row>
    <row r="89" spans="1:7" s="150" customFormat="1" ht="30.75" customHeight="1" x14ac:dyDescent="0.2">
      <c r="A89" s="3"/>
      <c r="B89" s="4"/>
      <c r="C89" s="82"/>
    </row>
    <row r="90" spans="1:7" ht="16.5" customHeight="1" x14ac:dyDescent="0.25">
      <c r="A90" s="361" t="s">
        <v>33</v>
      </c>
      <c r="B90" s="361"/>
      <c r="C90" s="361"/>
      <c r="D90" s="361"/>
      <c r="E90" s="361"/>
      <c r="F90" s="361"/>
      <c r="G90" s="361"/>
    </row>
    <row r="91" spans="1:7" s="159" customFormat="1" ht="16.5" customHeight="1" thickBot="1" x14ac:dyDescent="0.3">
      <c r="A91" s="363" t="s">
        <v>84</v>
      </c>
      <c r="B91" s="363"/>
      <c r="C91" s="52"/>
      <c r="G91" s="52" t="str">
        <f>G2</f>
        <v>Forintban!</v>
      </c>
    </row>
    <row r="92" spans="1:7" x14ac:dyDescent="0.25">
      <c r="A92" s="364" t="s">
        <v>48</v>
      </c>
      <c r="B92" s="366" t="s">
        <v>380</v>
      </c>
      <c r="C92" s="368" t="str">
        <f>+CONCATENATE(LEFT(ÖSSZEFÜGGÉSEK!A6,4),". évi")</f>
        <v>2018. évi</v>
      </c>
      <c r="D92" s="369"/>
      <c r="E92" s="370"/>
      <c r="F92" s="370"/>
      <c r="G92" s="371"/>
    </row>
    <row r="93" spans="1:7" ht="48.75" thickBot="1" x14ac:dyDescent="0.3">
      <c r="A93" s="365"/>
      <c r="B93" s="367"/>
      <c r="C93" s="316" t="s">
        <v>379</v>
      </c>
      <c r="D93" s="317" t="s">
        <v>455</v>
      </c>
      <c r="E93" s="317" t="s">
        <v>507</v>
      </c>
      <c r="F93" s="318" t="s">
        <v>451</v>
      </c>
      <c r="G93" s="319" t="s">
        <v>477</v>
      </c>
    </row>
    <row r="94" spans="1:7" s="149" customFormat="1" ht="12" customHeight="1" thickBot="1" x14ac:dyDescent="0.25">
      <c r="A94" s="25" t="s">
        <v>354</v>
      </c>
      <c r="B94" s="26" t="s">
        <v>355</v>
      </c>
      <c r="C94" s="320" t="s">
        <v>356</v>
      </c>
      <c r="D94" s="320" t="s">
        <v>358</v>
      </c>
      <c r="E94" s="321" t="s">
        <v>357</v>
      </c>
      <c r="F94" s="321" t="s">
        <v>457</v>
      </c>
      <c r="G94" s="322" t="s">
        <v>458</v>
      </c>
    </row>
    <row r="95" spans="1:7" ht="12" customHeight="1" thickBot="1" x14ac:dyDescent="0.3">
      <c r="A95" s="20" t="s">
        <v>5</v>
      </c>
      <c r="B95" s="24" t="s">
        <v>304</v>
      </c>
      <c r="C95" s="136">
        <f>C96+C97+C98+C99+C100+C113</f>
        <v>0</v>
      </c>
      <c r="D95" s="136">
        <f>D96+D97+D98+D99+D100+D113</f>
        <v>0</v>
      </c>
      <c r="E95" s="136">
        <f>E96+E97+E98+E99+E100+E113</f>
        <v>0</v>
      </c>
      <c r="F95" s="136">
        <f>F96+F97+F98+F99+F100+F113</f>
        <v>0</v>
      </c>
      <c r="G95" s="196">
        <f>G96+G97+G98+G99+G100+G113</f>
        <v>0</v>
      </c>
    </row>
    <row r="96" spans="1:7" ht="12" customHeight="1" x14ac:dyDescent="0.25">
      <c r="A96" s="15" t="s">
        <v>60</v>
      </c>
      <c r="B96" s="8" t="s">
        <v>34</v>
      </c>
      <c r="C96" s="301"/>
      <c r="D96" s="200"/>
      <c r="E96" s="200"/>
      <c r="F96" s="309">
        <f t="shared" ref="F96:F115" si="8">D96+E96</f>
        <v>0</v>
      </c>
      <c r="G96" s="245">
        <f t="shared" ref="G96:G115" si="9">C96+F96</f>
        <v>0</v>
      </c>
    </row>
    <row r="97" spans="1:7" ht="12" customHeight="1" x14ac:dyDescent="0.25">
      <c r="A97" s="12" t="s">
        <v>61</v>
      </c>
      <c r="B97" s="6" t="s">
        <v>105</v>
      </c>
      <c r="C97" s="138"/>
      <c r="D97" s="138"/>
      <c r="E97" s="138"/>
      <c r="F97" s="310">
        <f t="shared" si="8"/>
        <v>0</v>
      </c>
      <c r="G97" s="241">
        <f t="shared" si="9"/>
        <v>0</v>
      </c>
    </row>
    <row r="98" spans="1:7" ht="12" customHeight="1" x14ac:dyDescent="0.25">
      <c r="A98" s="12" t="s">
        <v>62</v>
      </c>
      <c r="B98" s="6" t="s">
        <v>79</v>
      </c>
      <c r="C98" s="140"/>
      <c r="D98" s="140"/>
      <c r="E98" s="140"/>
      <c r="F98" s="311">
        <f t="shared" si="8"/>
        <v>0</v>
      </c>
      <c r="G98" s="242">
        <f t="shared" si="9"/>
        <v>0</v>
      </c>
    </row>
    <row r="99" spans="1:7" ht="12" customHeight="1" x14ac:dyDescent="0.25">
      <c r="A99" s="12" t="s">
        <v>63</v>
      </c>
      <c r="B99" s="9" t="s">
        <v>106</v>
      </c>
      <c r="C99" s="140"/>
      <c r="D99" s="140"/>
      <c r="E99" s="140"/>
      <c r="F99" s="311">
        <f t="shared" si="8"/>
        <v>0</v>
      </c>
      <c r="G99" s="242">
        <f t="shared" si="9"/>
        <v>0</v>
      </c>
    </row>
    <row r="100" spans="1:7" ht="12" customHeight="1" x14ac:dyDescent="0.25">
      <c r="A100" s="12" t="s">
        <v>71</v>
      </c>
      <c r="B100" s="17" t="s">
        <v>107</v>
      </c>
      <c r="C100" s="140"/>
      <c r="D100" s="140"/>
      <c r="E100" s="140"/>
      <c r="F100" s="311">
        <f t="shared" si="8"/>
        <v>0</v>
      </c>
      <c r="G100" s="242">
        <f t="shared" si="9"/>
        <v>0</v>
      </c>
    </row>
    <row r="101" spans="1:7" ht="12" customHeight="1" x14ac:dyDescent="0.25">
      <c r="A101" s="12" t="s">
        <v>64</v>
      </c>
      <c r="B101" s="6" t="s">
        <v>309</v>
      </c>
      <c r="C101" s="140"/>
      <c r="D101" s="140"/>
      <c r="E101" s="140"/>
      <c r="F101" s="311">
        <f t="shared" si="8"/>
        <v>0</v>
      </c>
      <c r="G101" s="242">
        <f t="shared" si="9"/>
        <v>0</v>
      </c>
    </row>
    <row r="102" spans="1:7" ht="12" customHeight="1" x14ac:dyDescent="0.25">
      <c r="A102" s="12" t="s">
        <v>65</v>
      </c>
      <c r="B102" s="55" t="s">
        <v>308</v>
      </c>
      <c r="C102" s="140"/>
      <c r="D102" s="140"/>
      <c r="E102" s="140"/>
      <c r="F102" s="311">
        <f t="shared" si="8"/>
        <v>0</v>
      </c>
      <c r="G102" s="242">
        <f t="shared" si="9"/>
        <v>0</v>
      </c>
    </row>
    <row r="103" spans="1:7" ht="12" customHeight="1" x14ac:dyDescent="0.25">
      <c r="A103" s="12" t="s">
        <v>72</v>
      </c>
      <c r="B103" s="55" t="s">
        <v>307</v>
      </c>
      <c r="C103" s="140"/>
      <c r="D103" s="140"/>
      <c r="E103" s="140"/>
      <c r="F103" s="311">
        <f t="shared" si="8"/>
        <v>0</v>
      </c>
      <c r="G103" s="242">
        <f t="shared" si="9"/>
        <v>0</v>
      </c>
    </row>
    <row r="104" spans="1:7" ht="12" customHeight="1" x14ac:dyDescent="0.25">
      <c r="A104" s="12" t="s">
        <v>73</v>
      </c>
      <c r="B104" s="53" t="s">
        <v>240</v>
      </c>
      <c r="C104" s="140"/>
      <c r="D104" s="140"/>
      <c r="E104" s="140"/>
      <c r="F104" s="311">
        <f t="shared" si="8"/>
        <v>0</v>
      </c>
      <c r="G104" s="242">
        <f t="shared" si="9"/>
        <v>0</v>
      </c>
    </row>
    <row r="105" spans="1:7" ht="12" customHeight="1" x14ac:dyDescent="0.25">
      <c r="A105" s="12" t="s">
        <v>74</v>
      </c>
      <c r="B105" s="54" t="s">
        <v>241</v>
      </c>
      <c r="C105" s="140"/>
      <c r="D105" s="140"/>
      <c r="E105" s="140"/>
      <c r="F105" s="311">
        <f t="shared" si="8"/>
        <v>0</v>
      </c>
      <c r="G105" s="242">
        <f t="shared" si="9"/>
        <v>0</v>
      </c>
    </row>
    <row r="106" spans="1:7" ht="12" customHeight="1" x14ac:dyDescent="0.25">
      <c r="A106" s="12" t="s">
        <v>75</v>
      </c>
      <c r="B106" s="54" t="s">
        <v>242</v>
      </c>
      <c r="C106" s="140"/>
      <c r="D106" s="140"/>
      <c r="E106" s="140"/>
      <c r="F106" s="311">
        <f t="shared" si="8"/>
        <v>0</v>
      </c>
      <c r="G106" s="242">
        <f t="shared" si="9"/>
        <v>0</v>
      </c>
    </row>
    <row r="107" spans="1:7" ht="12" customHeight="1" x14ac:dyDescent="0.25">
      <c r="A107" s="12" t="s">
        <v>77</v>
      </c>
      <c r="B107" s="53" t="s">
        <v>243</v>
      </c>
      <c r="C107" s="140"/>
      <c r="D107" s="140"/>
      <c r="E107" s="140"/>
      <c r="F107" s="311">
        <f t="shared" si="8"/>
        <v>0</v>
      </c>
      <c r="G107" s="242">
        <f t="shared" si="9"/>
        <v>0</v>
      </c>
    </row>
    <row r="108" spans="1:7" ht="12" customHeight="1" x14ac:dyDescent="0.25">
      <c r="A108" s="12" t="s">
        <v>108</v>
      </c>
      <c r="B108" s="53" t="s">
        <v>244</v>
      </c>
      <c r="C108" s="140"/>
      <c r="D108" s="140"/>
      <c r="E108" s="140"/>
      <c r="F108" s="311">
        <f t="shared" si="8"/>
        <v>0</v>
      </c>
      <c r="G108" s="242">
        <f t="shared" si="9"/>
        <v>0</v>
      </c>
    </row>
    <row r="109" spans="1:7" ht="12" customHeight="1" x14ac:dyDescent="0.25">
      <c r="A109" s="12" t="s">
        <v>238</v>
      </c>
      <c r="B109" s="54" t="s">
        <v>245</v>
      </c>
      <c r="C109" s="140"/>
      <c r="D109" s="140"/>
      <c r="E109" s="140"/>
      <c r="F109" s="311">
        <f t="shared" si="8"/>
        <v>0</v>
      </c>
      <c r="G109" s="242">
        <f t="shared" si="9"/>
        <v>0</v>
      </c>
    </row>
    <row r="110" spans="1:7" ht="12" customHeight="1" x14ac:dyDescent="0.25">
      <c r="A110" s="11" t="s">
        <v>239</v>
      </c>
      <c r="B110" s="55" t="s">
        <v>246</v>
      </c>
      <c r="C110" s="140"/>
      <c r="D110" s="140"/>
      <c r="E110" s="140"/>
      <c r="F110" s="311">
        <f t="shared" si="8"/>
        <v>0</v>
      </c>
      <c r="G110" s="242">
        <f t="shared" si="9"/>
        <v>0</v>
      </c>
    </row>
    <row r="111" spans="1:7" ht="12" customHeight="1" x14ac:dyDescent="0.25">
      <c r="A111" s="12" t="s">
        <v>305</v>
      </c>
      <c r="B111" s="55" t="s">
        <v>247</v>
      </c>
      <c r="C111" s="140"/>
      <c r="D111" s="140"/>
      <c r="E111" s="140"/>
      <c r="F111" s="311">
        <f t="shared" si="8"/>
        <v>0</v>
      </c>
      <c r="G111" s="242">
        <f t="shared" si="9"/>
        <v>0</v>
      </c>
    </row>
    <row r="112" spans="1:7" ht="12" customHeight="1" x14ac:dyDescent="0.25">
      <c r="A112" s="14" t="s">
        <v>306</v>
      </c>
      <c r="B112" s="55" t="s">
        <v>248</v>
      </c>
      <c r="C112" s="140"/>
      <c r="D112" s="140"/>
      <c r="E112" s="140"/>
      <c r="F112" s="311">
        <f t="shared" si="8"/>
        <v>0</v>
      </c>
      <c r="G112" s="242">
        <f t="shared" si="9"/>
        <v>0</v>
      </c>
    </row>
    <row r="113" spans="1:7" ht="12" customHeight="1" x14ac:dyDescent="0.25">
      <c r="A113" s="12" t="s">
        <v>310</v>
      </c>
      <c r="B113" s="9" t="s">
        <v>35</v>
      </c>
      <c r="C113" s="138"/>
      <c r="D113" s="138"/>
      <c r="E113" s="138"/>
      <c r="F113" s="310">
        <f t="shared" si="8"/>
        <v>0</v>
      </c>
      <c r="G113" s="241">
        <f t="shared" si="9"/>
        <v>0</v>
      </c>
    </row>
    <row r="114" spans="1:7" ht="12" customHeight="1" x14ac:dyDescent="0.25">
      <c r="A114" s="12" t="s">
        <v>311</v>
      </c>
      <c r="B114" s="6" t="s">
        <v>313</v>
      </c>
      <c r="C114" s="138"/>
      <c r="D114" s="138"/>
      <c r="E114" s="138"/>
      <c r="F114" s="310">
        <f t="shared" si="8"/>
        <v>0</v>
      </c>
      <c r="G114" s="241">
        <f t="shared" si="9"/>
        <v>0</v>
      </c>
    </row>
    <row r="115" spans="1:7" ht="12" customHeight="1" thickBot="1" x14ac:dyDescent="0.3">
      <c r="A115" s="16" t="s">
        <v>312</v>
      </c>
      <c r="B115" s="192" t="s">
        <v>314</v>
      </c>
      <c r="C115" s="201"/>
      <c r="D115" s="201"/>
      <c r="E115" s="201"/>
      <c r="F115" s="312">
        <f t="shared" si="8"/>
        <v>0</v>
      </c>
      <c r="G115" s="246">
        <f t="shared" si="9"/>
        <v>0</v>
      </c>
    </row>
    <row r="116" spans="1:7" ht="12" customHeight="1" thickBot="1" x14ac:dyDescent="0.3">
      <c r="A116" s="190" t="s">
        <v>6</v>
      </c>
      <c r="B116" s="191" t="s">
        <v>249</v>
      </c>
      <c r="C116" s="202">
        <f>+C117+C119+C121</f>
        <v>0</v>
      </c>
      <c r="D116" s="137">
        <f>+D117+D119+D121</f>
        <v>0</v>
      </c>
      <c r="E116" s="202">
        <f>+E117+E119+E121</f>
        <v>0</v>
      </c>
      <c r="F116" s="202">
        <f>+F117+F119+F121</f>
        <v>0</v>
      </c>
      <c r="G116" s="197">
        <f>+G117+G119+G121</f>
        <v>0</v>
      </c>
    </row>
    <row r="117" spans="1:7" ht="12" customHeight="1" x14ac:dyDescent="0.25">
      <c r="A117" s="13" t="s">
        <v>66</v>
      </c>
      <c r="B117" s="6" t="s">
        <v>123</v>
      </c>
      <c r="C117" s="139"/>
      <c r="D117" s="209"/>
      <c r="E117" s="139"/>
      <c r="F117" s="181">
        <f t="shared" ref="F117:F129" si="10">D117+E117</f>
        <v>0</v>
      </c>
      <c r="G117" s="180">
        <f t="shared" ref="G117:G129" si="11">C117+F117</f>
        <v>0</v>
      </c>
    </row>
    <row r="118" spans="1:7" ht="12" customHeight="1" x14ac:dyDescent="0.25">
      <c r="A118" s="13" t="s">
        <v>67</v>
      </c>
      <c r="B118" s="10" t="s">
        <v>253</v>
      </c>
      <c r="C118" s="139"/>
      <c r="D118" s="209"/>
      <c r="E118" s="139"/>
      <c r="F118" s="181">
        <f t="shared" si="10"/>
        <v>0</v>
      </c>
      <c r="G118" s="180">
        <f t="shared" si="11"/>
        <v>0</v>
      </c>
    </row>
    <row r="119" spans="1:7" ht="12" customHeight="1" x14ac:dyDescent="0.25">
      <c r="A119" s="13" t="s">
        <v>68</v>
      </c>
      <c r="B119" s="10" t="s">
        <v>109</v>
      </c>
      <c r="C119" s="138"/>
      <c r="D119" s="210"/>
      <c r="E119" s="138"/>
      <c r="F119" s="310">
        <f t="shared" si="10"/>
        <v>0</v>
      </c>
      <c r="G119" s="241">
        <f t="shared" si="11"/>
        <v>0</v>
      </c>
    </row>
    <row r="120" spans="1:7" ht="12" customHeight="1" x14ac:dyDescent="0.25">
      <c r="A120" s="13" t="s">
        <v>69</v>
      </c>
      <c r="B120" s="10" t="s">
        <v>254</v>
      </c>
      <c r="C120" s="138"/>
      <c r="D120" s="210"/>
      <c r="E120" s="138"/>
      <c r="F120" s="310">
        <f t="shared" si="10"/>
        <v>0</v>
      </c>
      <c r="G120" s="241">
        <f t="shared" si="11"/>
        <v>0</v>
      </c>
    </row>
    <row r="121" spans="1:7" ht="12" customHeight="1" x14ac:dyDescent="0.25">
      <c r="A121" s="13" t="s">
        <v>70</v>
      </c>
      <c r="B121" s="80" t="s">
        <v>125</v>
      </c>
      <c r="C121" s="138"/>
      <c r="D121" s="210"/>
      <c r="E121" s="138"/>
      <c r="F121" s="310">
        <f t="shared" si="10"/>
        <v>0</v>
      </c>
      <c r="G121" s="241">
        <f t="shared" si="11"/>
        <v>0</v>
      </c>
    </row>
    <row r="122" spans="1:7" ht="12" customHeight="1" x14ac:dyDescent="0.25">
      <c r="A122" s="13" t="s">
        <v>76</v>
      </c>
      <c r="B122" s="79" t="s">
        <v>298</v>
      </c>
      <c r="C122" s="138"/>
      <c r="D122" s="210"/>
      <c r="E122" s="138"/>
      <c r="F122" s="310">
        <f t="shared" si="10"/>
        <v>0</v>
      </c>
      <c r="G122" s="241">
        <f t="shared" si="11"/>
        <v>0</v>
      </c>
    </row>
    <row r="123" spans="1:7" ht="12" customHeight="1" x14ac:dyDescent="0.25">
      <c r="A123" s="13" t="s">
        <v>78</v>
      </c>
      <c r="B123" s="147" t="s">
        <v>259</v>
      </c>
      <c r="C123" s="138"/>
      <c r="D123" s="210"/>
      <c r="E123" s="138"/>
      <c r="F123" s="310">
        <f t="shared" si="10"/>
        <v>0</v>
      </c>
      <c r="G123" s="241">
        <f t="shared" si="11"/>
        <v>0</v>
      </c>
    </row>
    <row r="124" spans="1:7" ht="22.5" x14ac:dyDescent="0.25">
      <c r="A124" s="13" t="s">
        <v>110</v>
      </c>
      <c r="B124" s="54" t="s">
        <v>242</v>
      </c>
      <c r="C124" s="138"/>
      <c r="D124" s="210"/>
      <c r="E124" s="138"/>
      <c r="F124" s="310">
        <f t="shared" si="10"/>
        <v>0</v>
      </c>
      <c r="G124" s="241">
        <f t="shared" si="11"/>
        <v>0</v>
      </c>
    </row>
    <row r="125" spans="1:7" ht="12" customHeight="1" x14ac:dyDescent="0.25">
      <c r="A125" s="13" t="s">
        <v>111</v>
      </c>
      <c r="B125" s="54" t="s">
        <v>258</v>
      </c>
      <c r="C125" s="138"/>
      <c r="D125" s="210"/>
      <c r="E125" s="138"/>
      <c r="F125" s="310">
        <f t="shared" si="10"/>
        <v>0</v>
      </c>
      <c r="G125" s="241">
        <f t="shared" si="11"/>
        <v>0</v>
      </c>
    </row>
    <row r="126" spans="1:7" ht="12" customHeight="1" x14ac:dyDescent="0.25">
      <c r="A126" s="13" t="s">
        <v>112</v>
      </c>
      <c r="B126" s="54" t="s">
        <v>257</v>
      </c>
      <c r="C126" s="138"/>
      <c r="D126" s="210"/>
      <c r="E126" s="138"/>
      <c r="F126" s="310">
        <f t="shared" si="10"/>
        <v>0</v>
      </c>
      <c r="G126" s="241">
        <f t="shared" si="11"/>
        <v>0</v>
      </c>
    </row>
    <row r="127" spans="1:7" ht="12" customHeight="1" x14ac:dyDescent="0.25">
      <c r="A127" s="13" t="s">
        <v>250</v>
      </c>
      <c r="B127" s="54" t="s">
        <v>245</v>
      </c>
      <c r="C127" s="138"/>
      <c r="D127" s="210"/>
      <c r="E127" s="138"/>
      <c r="F127" s="310">
        <f t="shared" si="10"/>
        <v>0</v>
      </c>
      <c r="G127" s="241">
        <f t="shared" si="11"/>
        <v>0</v>
      </c>
    </row>
    <row r="128" spans="1:7" ht="12" customHeight="1" x14ac:dyDescent="0.25">
      <c r="A128" s="13" t="s">
        <v>251</v>
      </c>
      <c r="B128" s="54" t="s">
        <v>256</v>
      </c>
      <c r="C128" s="138"/>
      <c r="D128" s="210"/>
      <c r="E128" s="138"/>
      <c r="F128" s="310">
        <f t="shared" si="10"/>
        <v>0</v>
      </c>
      <c r="G128" s="241">
        <f t="shared" si="11"/>
        <v>0</v>
      </c>
    </row>
    <row r="129" spans="1:7" ht="23.25" thickBot="1" x14ac:dyDescent="0.3">
      <c r="A129" s="11" t="s">
        <v>252</v>
      </c>
      <c r="B129" s="54" t="s">
        <v>255</v>
      </c>
      <c r="C129" s="140"/>
      <c r="D129" s="211"/>
      <c r="E129" s="140"/>
      <c r="F129" s="311">
        <f t="shared" si="10"/>
        <v>0</v>
      </c>
      <c r="G129" s="242">
        <f t="shared" si="11"/>
        <v>0</v>
      </c>
    </row>
    <row r="130" spans="1:7" ht="12" customHeight="1" thickBot="1" x14ac:dyDescent="0.3">
      <c r="A130" s="18" t="s">
        <v>7</v>
      </c>
      <c r="B130" s="50" t="s">
        <v>315</v>
      </c>
      <c r="C130" s="137">
        <f>+C95+C116</f>
        <v>0</v>
      </c>
      <c r="D130" s="208">
        <f>+D95+D116</f>
        <v>0</v>
      </c>
      <c r="E130" s="137">
        <f>+E95+E116</f>
        <v>0</v>
      </c>
      <c r="F130" s="137">
        <f>+F95+F116</f>
        <v>0</v>
      </c>
      <c r="G130" s="77">
        <f>+G95+G116</f>
        <v>0</v>
      </c>
    </row>
    <row r="131" spans="1:7" ht="12" customHeight="1" thickBot="1" x14ac:dyDescent="0.3">
      <c r="A131" s="18" t="s">
        <v>8</v>
      </c>
      <c r="B131" s="50" t="s">
        <v>381</v>
      </c>
      <c r="C131" s="137">
        <f>+C132+C133+C134</f>
        <v>0</v>
      </c>
      <c r="D131" s="208">
        <f>+D132+D133+D134</f>
        <v>0</v>
      </c>
      <c r="E131" s="137">
        <f>+E132+E133+E134</f>
        <v>0</v>
      </c>
      <c r="F131" s="137">
        <f>+F132+F133+F134</f>
        <v>0</v>
      </c>
      <c r="G131" s="77">
        <f>+G132+G133+G134</f>
        <v>0</v>
      </c>
    </row>
    <row r="132" spans="1:7" ht="12" customHeight="1" x14ac:dyDescent="0.25">
      <c r="A132" s="13" t="s">
        <v>157</v>
      </c>
      <c r="B132" s="10" t="s">
        <v>323</v>
      </c>
      <c r="C132" s="138"/>
      <c r="D132" s="210"/>
      <c r="E132" s="138"/>
      <c r="F132" s="310">
        <f>D132+E132</f>
        <v>0</v>
      </c>
      <c r="G132" s="241">
        <f>C132+F132</f>
        <v>0</v>
      </c>
    </row>
    <row r="133" spans="1:7" ht="12" customHeight="1" x14ac:dyDescent="0.25">
      <c r="A133" s="13" t="s">
        <v>158</v>
      </c>
      <c r="B133" s="10" t="s">
        <v>324</v>
      </c>
      <c r="C133" s="138"/>
      <c r="D133" s="210"/>
      <c r="E133" s="138"/>
      <c r="F133" s="310">
        <f>D133+E133</f>
        <v>0</v>
      </c>
      <c r="G133" s="241">
        <f>C133+F133</f>
        <v>0</v>
      </c>
    </row>
    <row r="134" spans="1:7" ht="12" customHeight="1" thickBot="1" x14ac:dyDescent="0.3">
      <c r="A134" s="11" t="s">
        <v>159</v>
      </c>
      <c r="B134" s="10" t="s">
        <v>325</v>
      </c>
      <c r="C134" s="138"/>
      <c r="D134" s="210"/>
      <c r="E134" s="138"/>
      <c r="F134" s="310">
        <f>D134+E134</f>
        <v>0</v>
      </c>
      <c r="G134" s="241">
        <f>C134+F134</f>
        <v>0</v>
      </c>
    </row>
    <row r="135" spans="1:7" ht="12" customHeight="1" thickBot="1" x14ac:dyDescent="0.3">
      <c r="A135" s="18" t="s">
        <v>9</v>
      </c>
      <c r="B135" s="50" t="s">
        <v>317</v>
      </c>
      <c r="C135" s="137">
        <f>SUM(C136:C141)</f>
        <v>0</v>
      </c>
      <c r="D135" s="208">
        <f>SUM(D136:D141)</f>
        <v>0</v>
      </c>
      <c r="E135" s="137">
        <f>SUM(E136:E141)</f>
        <v>0</v>
      </c>
      <c r="F135" s="137">
        <f>SUM(F136:F141)</f>
        <v>0</v>
      </c>
      <c r="G135" s="77">
        <f>SUM(G136:G141)</f>
        <v>0</v>
      </c>
    </row>
    <row r="136" spans="1:7" ht="12" customHeight="1" x14ac:dyDescent="0.25">
      <c r="A136" s="13" t="s">
        <v>53</v>
      </c>
      <c r="B136" s="7" t="s">
        <v>326</v>
      </c>
      <c r="C136" s="138"/>
      <c r="D136" s="210"/>
      <c r="E136" s="138"/>
      <c r="F136" s="310">
        <f t="shared" ref="F136:F141" si="12">D136+E136</f>
        <v>0</v>
      </c>
      <c r="G136" s="241">
        <f t="shared" ref="G136:G141" si="13">C136+F136</f>
        <v>0</v>
      </c>
    </row>
    <row r="137" spans="1:7" ht="12" customHeight="1" x14ac:dyDescent="0.25">
      <c r="A137" s="13" t="s">
        <v>54</v>
      </c>
      <c r="B137" s="7" t="s">
        <v>318</v>
      </c>
      <c r="C137" s="138"/>
      <c r="D137" s="210"/>
      <c r="E137" s="138"/>
      <c r="F137" s="310">
        <f t="shared" si="12"/>
        <v>0</v>
      </c>
      <c r="G137" s="241">
        <f t="shared" si="13"/>
        <v>0</v>
      </c>
    </row>
    <row r="138" spans="1:7" ht="12" customHeight="1" x14ac:dyDescent="0.25">
      <c r="A138" s="13" t="s">
        <v>55</v>
      </c>
      <c r="B138" s="7" t="s">
        <v>319</v>
      </c>
      <c r="C138" s="138"/>
      <c r="D138" s="210"/>
      <c r="E138" s="138"/>
      <c r="F138" s="310">
        <f t="shared" si="12"/>
        <v>0</v>
      </c>
      <c r="G138" s="241">
        <f t="shared" si="13"/>
        <v>0</v>
      </c>
    </row>
    <row r="139" spans="1:7" ht="12" customHeight="1" x14ac:dyDescent="0.25">
      <c r="A139" s="13" t="s">
        <v>97</v>
      </c>
      <c r="B139" s="7" t="s">
        <v>320</v>
      </c>
      <c r="C139" s="138"/>
      <c r="D139" s="210"/>
      <c r="E139" s="138"/>
      <c r="F139" s="310">
        <f t="shared" si="12"/>
        <v>0</v>
      </c>
      <c r="G139" s="241">
        <f t="shared" si="13"/>
        <v>0</v>
      </c>
    </row>
    <row r="140" spans="1:7" ht="12" customHeight="1" x14ac:dyDescent="0.25">
      <c r="A140" s="13" t="s">
        <v>98</v>
      </c>
      <c r="B140" s="7" t="s">
        <v>321</v>
      </c>
      <c r="C140" s="138"/>
      <c r="D140" s="210"/>
      <c r="E140" s="138"/>
      <c r="F140" s="310">
        <f t="shared" si="12"/>
        <v>0</v>
      </c>
      <c r="G140" s="241">
        <f t="shared" si="13"/>
        <v>0</v>
      </c>
    </row>
    <row r="141" spans="1:7" ht="12" customHeight="1" thickBot="1" x14ac:dyDescent="0.3">
      <c r="A141" s="11" t="s">
        <v>99</v>
      </c>
      <c r="B141" s="7" t="s">
        <v>322</v>
      </c>
      <c r="C141" s="138"/>
      <c r="D141" s="210"/>
      <c r="E141" s="138"/>
      <c r="F141" s="310">
        <f t="shared" si="12"/>
        <v>0</v>
      </c>
      <c r="G141" s="241">
        <f t="shared" si="13"/>
        <v>0</v>
      </c>
    </row>
    <row r="142" spans="1:7" ht="12" customHeight="1" thickBot="1" x14ac:dyDescent="0.3">
      <c r="A142" s="18" t="s">
        <v>10</v>
      </c>
      <c r="B142" s="50" t="s">
        <v>330</v>
      </c>
      <c r="C142" s="143">
        <f>+C143+C144+C145+C146</f>
        <v>0</v>
      </c>
      <c r="D142" s="212">
        <f>+D143+D144+D145+D146</f>
        <v>0</v>
      </c>
      <c r="E142" s="143">
        <f>+E143+E144+E145+E146</f>
        <v>0</v>
      </c>
      <c r="F142" s="143">
        <f>+F143+F144+F145+F146</f>
        <v>0</v>
      </c>
      <c r="G142" s="179">
        <f>+G143+G144+G145+G146</f>
        <v>0</v>
      </c>
    </row>
    <row r="143" spans="1:7" ht="12" customHeight="1" x14ac:dyDescent="0.25">
      <c r="A143" s="13" t="s">
        <v>56</v>
      </c>
      <c r="B143" s="7" t="s">
        <v>260</v>
      </c>
      <c r="C143" s="138"/>
      <c r="D143" s="210"/>
      <c r="E143" s="138"/>
      <c r="F143" s="310">
        <f>D143+E143</f>
        <v>0</v>
      </c>
      <c r="G143" s="241">
        <f>C143+F143</f>
        <v>0</v>
      </c>
    </row>
    <row r="144" spans="1:7" ht="12" customHeight="1" x14ac:dyDescent="0.25">
      <c r="A144" s="13" t="s">
        <v>57</v>
      </c>
      <c r="B144" s="7" t="s">
        <v>261</v>
      </c>
      <c r="C144" s="138"/>
      <c r="D144" s="210"/>
      <c r="E144" s="138"/>
      <c r="F144" s="310">
        <f>D144+E144</f>
        <v>0</v>
      </c>
      <c r="G144" s="241">
        <f>C144+F144</f>
        <v>0</v>
      </c>
    </row>
    <row r="145" spans="1:11" ht="12" customHeight="1" x14ac:dyDescent="0.25">
      <c r="A145" s="13" t="s">
        <v>177</v>
      </c>
      <c r="B145" s="7" t="s">
        <v>331</v>
      </c>
      <c r="C145" s="138"/>
      <c r="D145" s="210"/>
      <c r="E145" s="138"/>
      <c r="F145" s="310">
        <f>D145+E145</f>
        <v>0</v>
      </c>
      <c r="G145" s="241">
        <f>C145+F145</f>
        <v>0</v>
      </c>
    </row>
    <row r="146" spans="1:11" ht="12" customHeight="1" thickBot="1" x14ac:dyDescent="0.3">
      <c r="A146" s="11" t="s">
        <v>178</v>
      </c>
      <c r="B146" s="5" t="s">
        <v>280</v>
      </c>
      <c r="C146" s="138"/>
      <c r="D146" s="210"/>
      <c r="E146" s="138"/>
      <c r="F146" s="310">
        <f>D146+E146</f>
        <v>0</v>
      </c>
      <c r="G146" s="241">
        <f>C146+F146</f>
        <v>0</v>
      </c>
    </row>
    <row r="147" spans="1:11" ht="12" customHeight="1" thickBot="1" x14ac:dyDescent="0.3">
      <c r="A147" s="18" t="s">
        <v>11</v>
      </c>
      <c r="B147" s="50" t="s">
        <v>332</v>
      </c>
      <c r="C147" s="203">
        <f>SUM(C148:C152)</f>
        <v>0</v>
      </c>
      <c r="D147" s="213">
        <f>SUM(D148:D152)</f>
        <v>0</v>
      </c>
      <c r="E147" s="203">
        <f>SUM(E148:E152)</f>
        <v>0</v>
      </c>
      <c r="F147" s="203">
        <f>SUM(F148:F152)</f>
        <v>0</v>
      </c>
      <c r="G147" s="198">
        <f>SUM(G148:G152)</f>
        <v>0</v>
      </c>
    </row>
    <row r="148" spans="1:11" ht="12" customHeight="1" x14ac:dyDescent="0.25">
      <c r="A148" s="13" t="s">
        <v>58</v>
      </c>
      <c r="B148" s="7" t="s">
        <v>327</v>
      </c>
      <c r="C148" s="138"/>
      <c r="D148" s="210"/>
      <c r="E148" s="138"/>
      <c r="F148" s="310">
        <f t="shared" ref="F148:F154" si="14">D148+E148</f>
        <v>0</v>
      </c>
      <c r="G148" s="241">
        <f t="shared" ref="G148:G153" si="15">C148+F148</f>
        <v>0</v>
      </c>
    </row>
    <row r="149" spans="1:11" ht="12" customHeight="1" x14ac:dyDescent="0.25">
      <c r="A149" s="13" t="s">
        <v>59</v>
      </c>
      <c r="B149" s="7" t="s">
        <v>334</v>
      </c>
      <c r="C149" s="138"/>
      <c r="D149" s="210"/>
      <c r="E149" s="138"/>
      <c r="F149" s="310">
        <f t="shared" si="14"/>
        <v>0</v>
      </c>
      <c r="G149" s="241">
        <f t="shared" si="15"/>
        <v>0</v>
      </c>
    </row>
    <row r="150" spans="1:11" ht="12" customHeight="1" x14ac:dyDescent="0.25">
      <c r="A150" s="13" t="s">
        <v>189</v>
      </c>
      <c r="B150" s="7" t="s">
        <v>329</v>
      </c>
      <c r="C150" s="138"/>
      <c r="D150" s="210"/>
      <c r="E150" s="138"/>
      <c r="F150" s="310">
        <f t="shared" si="14"/>
        <v>0</v>
      </c>
      <c r="G150" s="241">
        <f t="shared" si="15"/>
        <v>0</v>
      </c>
    </row>
    <row r="151" spans="1:11" ht="12" customHeight="1" x14ac:dyDescent="0.25">
      <c r="A151" s="13" t="s">
        <v>190</v>
      </c>
      <c r="B151" s="7" t="s">
        <v>335</v>
      </c>
      <c r="C151" s="138"/>
      <c r="D151" s="210"/>
      <c r="E151" s="138"/>
      <c r="F151" s="310">
        <f t="shared" si="14"/>
        <v>0</v>
      </c>
      <c r="G151" s="241">
        <f t="shared" si="15"/>
        <v>0</v>
      </c>
    </row>
    <row r="152" spans="1:11" ht="12" customHeight="1" thickBot="1" x14ac:dyDescent="0.3">
      <c r="A152" s="13" t="s">
        <v>333</v>
      </c>
      <c r="B152" s="7" t="s">
        <v>336</v>
      </c>
      <c r="C152" s="138"/>
      <c r="D152" s="210"/>
      <c r="E152" s="140"/>
      <c r="F152" s="311">
        <f t="shared" si="14"/>
        <v>0</v>
      </c>
      <c r="G152" s="242">
        <f t="shared" si="15"/>
        <v>0</v>
      </c>
    </row>
    <row r="153" spans="1:11" ht="12" customHeight="1" thickBot="1" x14ac:dyDescent="0.3">
      <c r="A153" s="18" t="s">
        <v>12</v>
      </c>
      <c r="B153" s="50" t="s">
        <v>337</v>
      </c>
      <c r="C153" s="204"/>
      <c r="D153" s="214"/>
      <c r="E153" s="204"/>
      <c r="F153" s="203">
        <f t="shared" si="14"/>
        <v>0</v>
      </c>
      <c r="G153" s="278">
        <f t="shared" si="15"/>
        <v>0</v>
      </c>
    </row>
    <row r="154" spans="1:11" ht="12" customHeight="1" thickBot="1" x14ac:dyDescent="0.3">
      <c r="A154" s="18" t="s">
        <v>13</v>
      </c>
      <c r="B154" s="50" t="s">
        <v>338</v>
      </c>
      <c r="C154" s="204"/>
      <c r="D154" s="214"/>
      <c r="E154" s="279"/>
      <c r="F154" s="313">
        <f t="shared" si="14"/>
        <v>0</v>
      </c>
      <c r="G154" s="180">
        <f>C154+D154</f>
        <v>0</v>
      </c>
    </row>
    <row r="155" spans="1:11" ht="15" customHeight="1" thickBot="1" x14ac:dyDescent="0.3">
      <c r="A155" s="18" t="s">
        <v>14</v>
      </c>
      <c r="B155" s="50" t="s">
        <v>340</v>
      </c>
      <c r="C155" s="205">
        <f>+C131+C135+C142+C147+C153+C154</f>
        <v>0</v>
      </c>
      <c r="D155" s="215">
        <f>+D131+D135+D142+D147+D153+D154</f>
        <v>0</v>
      </c>
      <c r="E155" s="205">
        <f>+E131+E135+E142+E147+E153+E154</f>
        <v>0</v>
      </c>
      <c r="F155" s="205">
        <f>+F131+F135+F142+F147+F153+F154</f>
        <v>0</v>
      </c>
      <c r="G155" s="199">
        <f>C155+F155</f>
        <v>0</v>
      </c>
      <c r="H155" s="160"/>
      <c r="I155" s="161"/>
      <c r="J155" s="161"/>
      <c r="K155" s="161"/>
    </row>
    <row r="156" spans="1:11" s="150" customFormat="1" ht="12.95" customHeight="1" thickBot="1" x14ac:dyDescent="0.25">
      <c r="A156" s="81" t="s">
        <v>15</v>
      </c>
      <c r="B156" s="124" t="s">
        <v>339</v>
      </c>
      <c r="C156" s="205">
        <f>+C130+C155</f>
        <v>0</v>
      </c>
      <c r="D156" s="215">
        <f>+D130+D155</f>
        <v>0</v>
      </c>
      <c r="E156" s="205">
        <f>+E130+E155</f>
        <v>0</v>
      </c>
      <c r="F156" s="205">
        <f>+F130+F155</f>
        <v>0</v>
      </c>
      <c r="G156" s="357">
        <f>+G130+G155</f>
        <v>0</v>
      </c>
    </row>
    <row r="157" spans="1:11" ht="7.5" customHeight="1" x14ac:dyDescent="0.25"/>
    <row r="158" spans="1:11" x14ac:dyDescent="0.25">
      <c r="A158" s="372" t="s">
        <v>262</v>
      </c>
      <c r="B158" s="372"/>
      <c r="C158" s="372"/>
      <c r="D158" s="372"/>
      <c r="E158" s="372"/>
      <c r="F158" s="372"/>
      <c r="G158" s="372"/>
    </row>
    <row r="159" spans="1:11" ht="15" customHeight="1" thickBot="1" x14ac:dyDescent="0.3">
      <c r="A159" s="362" t="s">
        <v>85</v>
      </c>
      <c r="B159" s="362"/>
      <c r="C159" s="83"/>
      <c r="G159" s="83" t="str">
        <f>G91</f>
        <v>Forintban!</v>
      </c>
    </row>
    <row r="160" spans="1:11" ht="25.5" customHeight="1" thickBot="1" x14ac:dyDescent="0.3">
      <c r="A160" s="18">
        <v>1</v>
      </c>
      <c r="B160" s="23" t="s">
        <v>341</v>
      </c>
      <c r="C160" s="207">
        <f>+C63-C130</f>
        <v>0</v>
      </c>
      <c r="D160" s="137">
        <f>+D63-D130</f>
        <v>0</v>
      </c>
      <c r="E160" s="137">
        <f>+E63-E130</f>
        <v>0</v>
      </c>
      <c r="F160" s="137">
        <f>+F63-F130</f>
        <v>0</v>
      </c>
      <c r="G160" s="77">
        <f>+G63-G130</f>
        <v>0</v>
      </c>
    </row>
    <row r="161" spans="1:7" ht="32.25" customHeight="1" thickBot="1" x14ac:dyDescent="0.3">
      <c r="A161" s="18" t="s">
        <v>6</v>
      </c>
      <c r="B161" s="23" t="s">
        <v>347</v>
      </c>
      <c r="C161" s="137">
        <f>+C87-C155</f>
        <v>0</v>
      </c>
      <c r="D161" s="137">
        <f>+D87-D155</f>
        <v>0</v>
      </c>
      <c r="E161" s="137">
        <f>+E87-E155</f>
        <v>0</v>
      </c>
      <c r="F161" s="137">
        <f>+F87-F155</f>
        <v>0</v>
      </c>
      <c r="G161" s="77">
        <f>+G87-G155</f>
        <v>0</v>
      </c>
    </row>
  </sheetData>
  <mergeCells count="12">
    <mergeCell ref="A1:G1"/>
    <mergeCell ref="A2:B2"/>
    <mergeCell ref="A3:A4"/>
    <mergeCell ref="B3:B4"/>
    <mergeCell ref="C3:G3"/>
    <mergeCell ref="A90:G90"/>
    <mergeCell ref="A91:B91"/>
    <mergeCell ref="A92:A93"/>
    <mergeCell ref="B92:B93"/>
    <mergeCell ref="C92:G92"/>
    <mergeCell ref="A158:G158"/>
    <mergeCell ref="A159:B159"/>
  </mergeCells>
  <printOptions horizontalCentered="1"/>
  <pageMargins left="0.39370078740157483" right="0.39370078740157483" top="1.4566929133858268" bottom="0.86614173228346458" header="0.78740157480314965" footer="0.59055118110236227"/>
  <pageSetup paperSize="9" scale="76" fitToHeight="2" orientation="portrait" r:id="rId1"/>
  <headerFooter alignWithMargins="0">
    <oddHeader xml:space="preserve">&amp;C&amp;"Times New Roman CE,Félkövér"&amp;12
Sajószöged Községi Önkormányzat
2018. ÉVI KÖLTSÉGVETÉS ÁLLAMIGAZGATÁSI FELADATOK MÓDOSÍTOTT MÉRLEGE&amp;10
&amp;R&amp;"Times New Roman CE,Félkövér dőlt"&amp;11 1.1. melléklet </oddHeader>
  </headerFooter>
  <rowBreaks count="3" manualBreakCount="3">
    <brk id="67" max="6" man="1"/>
    <brk id="89" max="4" man="1"/>
    <brk id="157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03FC0-DC54-4B5B-AF55-92B56417D453}">
  <sheetPr>
    <tabColor rgb="FF92D050"/>
  </sheetPr>
  <dimension ref="A1:J33"/>
  <sheetViews>
    <sheetView view="pageBreakPreview" zoomScaleNormal="130" zoomScaleSheetLayoutView="100" workbookViewId="0">
      <selection activeCell="G26" sqref="G26"/>
    </sheetView>
  </sheetViews>
  <sheetFormatPr defaultRowHeight="12.75" x14ac:dyDescent="0.2"/>
  <cols>
    <col min="1" max="1" width="6.83203125" style="34" customWidth="1"/>
    <col min="2" max="2" width="48" style="58" customWidth="1"/>
    <col min="3" max="5" width="15.5" style="34" customWidth="1"/>
    <col min="6" max="6" width="55.1640625" style="34" customWidth="1"/>
    <col min="7" max="9" width="15.5" style="34" customWidth="1"/>
    <col min="10" max="10" width="4.83203125" style="34" customWidth="1"/>
    <col min="11" max="16384" width="9.33203125" style="34"/>
  </cols>
  <sheetData>
    <row r="1" spans="1:10" ht="39.75" customHeight="1" x14ac:dyDescent="0.2">
      <c r="B1" s="90" t="s">
        <v>89</v>
      </c>
      <c r="C1" s="91"/>
      <c r="D1" s="91"/>
      <c r="E1" s="91"/>
      <c r="F1" s="91"/>
      <c r="G1" s="91"/>
      <c r="H1" s="91"/>
      <c r="I1" s="91"/>
      <c r="J1" s="375" t="s">
        <v>382</v>
      </c>
    </row>
    <row r="2" spans="1:10" ht="14.25" thickBot="1" x14ac:dyDescent="0.25">
      <c r="G2" s="92"/>
      <c r="H2" s="92"/>
      <c r="I2" s="92" t="e">
        <f>#REF!</f>
        <v>#REF!</v>
      </c>
      <c r="J2" s="375"/>
    </row>
    <row r="3" spans="1:10" ht="18" customHeight="1" thickBot="1" x14ac:dyDescent="0.25">
      <c r="A3" s="373" t="s">
        <v>48</v>
      </c>
      <c r="B3" s="93" t="s">
        <v>37</v>
      </c>
      <c r="C3" s="94"/>
      <c r="D3" s="216"/>
      <c r="E3" s="216"/>
      <c r="F3" s="93" t="s">
        <v>38</v>
      </c>
      <c r="G3" s="95"/>
      <c r="H3" s="219"/>
      <c r="I3" s="220"/>
      <c r="J3" s="375"/>
    </row>
    <row r="4" spans="1:10" s="96" customFormat="1" ht="42.75" customHeight="1" thickBot="1" x14ac:dyDescent="0.25">
      <c r="A4" s="374"/>
      <c r="B4" s="59" t="s">
        <v>41</v>
      </c>
      <c r="C4" s="333" t="str">
        <f>+CONCATENATE('1.1.sz.mell.'!C3," eredeti előirányzat")</f>
        <v>2018. évi eredeti előirányzat</v>
      </c>
      <c r="D4" s="334" t="s">
        <v>478</v>
      </c>
      <c r="E4" s="334" t="str">
        <f>+CONCATENATE(LEFT('1.1.sz.mell.'!C3,4),". 12.31 Módosítás után" )</f>
        <v>2018. 12.31 Módosítás után</v>
      </c>
      <c r="F4" s="335" t="s">
        <v>41</v>
      </c>
      <c r="G4" s="333" t="str">
        <f>+C4</f>
        <v>2018. évi eredeti előirányzat</v>
      </c>
      <c r="H4" s="336" t="str">
        <f>+D4</f>
        <v>Halmozott módosítás 2018. 12.31.-ig</v>
      </c>
      <c r="I4" s="337" t="str">
        <f>+E4</f>
        <v>2018. 12.31 Módosítás után</v>
      </c>
      <c r="J4" s="375"/>
    </row>
    <row r="5" spans="1:10" s="100" customFormat="1" ht="12" customHeight="1" thickBot="1" x14ac:dyDescent="0.25">
      <c r="A5" s="97" t="s">
        <v>354</v>
      </c>
      <c r="B5" s="98" t="s">
        <v>355</v>
      </c>
      <c r="C5" s="99" t="s">
        <v>356</v>
      </c>
      <c r="D5" s="217" t="s">
        <v>358</v>
      </c>
      <c r="E5" s="217" t="s">
        <v>440</v>
      </c>
      <c r="F5" s="98" t="s">
        <v>383</v>
      </c>
      <c r="G5" s="99" t="s">
        <v>360</v>
      </c>
      <c r="H5" s="99" t="s">
        <v>361</v>
      </c>
      <c r="I5" s="259" t="s">
        <v>441</v>
      </c>
      <c r="J5" s="375"/>
    </row>
    <row r="6" spans="1:10" ht="12.95" customHeight="1" x14ac:dyDescent="0.2">
      <c r="A6" s="101" t="s">
        <v>5</v>
      </c>
      <c r="B6" s="102" t="s">
        <v>263</v>
      </c>
      <c r="C6" s="84">
        <v>109212674</v>
      </c>
      <c r="D6" s="84">
        <v>1866028</v>
      </c>
      <c r="E6" s="247">
        <f>C6+D6</f>
        <v>111078702</v>
      </c>
      <c r="F6" s="102" t="s">
        <v>42</v>
      </c>
      <c r="G6" s="84">
        <v>129827432</v>
      </c>
      <c r="H6" s="84">
        <v>13849713</v>
      </c>
      <c r="I6" s="251">
        <f>G6+H6</f>
        <v>143677145</v>
      </c>
      <c r="J6" s="375"/>
    </row>
    <row r="7" spans="1:10" ht="12.95" customHeight="1" x14ac:dyDescent="0.2">
      <c r="A7" s="103" t="s">
        <v>6</v>
      </c>
      <c r="B7" s="104" t="s">
        <v>264</v>
      </c>
      <c r="C7" s="85">
        <v>14608139</v>
      </c>
      <c r="D7" s="85">
        <v>303207</v>
      </c>
      <c r="E7" s="247">
        <f t="shared" ref="E7:E16" si="0">C7+D7</f>
        <v>14911346</v>
      </c>
      <c r="F7" s="104" t="s">
        <v>105</v>
      </c>
      <c r="G7" s="85">
        <v>26955245</v>
      </c>
      <c r="H7" s="85">
        <v>754592</v>
      </c>
      <c r="I7" s="251">
        <f t="shared" ref="I7:I17" si="1">G7+H7</f>
        <v>27709837</v>
      </c>
      <c r="J7" s="375"/>
    </row>
    <row r="8" spans="1:10" ht="12.95" customHeight="1" x14ac:dyDescent="0.2">
      <c r="A8" s="103" t="s">
        <v>7</v>
      </c>
      <c r="B8" s="104" t="s">
        <v>285</v>
      </c>
      <c r="C8" s="85"/>
      <c r="D8" s="85"/>
      <c r="E8" s="247">
        <f t="shared" si="0"/>
        <v>0</v>
      </c>
      <c r="F8" s="104" t="s">
        <v>128</v>
      </c>
      <c r="G8" s="85">
        <v>128430894</v>
      </c>
      <c r="H8" s="85">
        <v>18324151</v>
      </c>
      <c r="I8" s="251">
        <f t="shared" si="1"/>
        <v>146755045</v>
      </c>
      <c r="J8" s="375"/>
    </row>
    <row r="9" spans="1:10" ht="12.95" customHeight="1" x14ac:dyDescent="0.2">
      <c r="A9" s="103" t="s">
        <v>8</v>
      </c>
      <c r="B9" s="104" t="s">
        <v>96</v>
      </c>
      <c r="C9" s="85">
        <v>171810000</v>
      </c>
      <c r="D9" s="85">
        <v>48059139</v>
      </c>
      <c r="E9" s="247">
        <f t="shared" si="0"/>
        <v>219869139</v>
      </c>
      <c r="F9" s="104" t="s">
        <v>106</v>
      </c>
      <c r="G9" s="85">
        <v>10180000</v>
      </c>
      <c r="H9" s="85">
        <v>-2494390</v>
      </c>
      <c r="I9" s="251">
        <f t="shared" si="1"/>
        <v>7685610</v>
      </c>
      <c r="J9" s="375"/>
    </row>
    <row r="10" spans="1:10" ht="12.95" customHeight="1" x14ac:dyDescent="0.2">
      <c r="A10" s="103" t="s">
        <v>9</v>
      </c>
      <c r="B10" s="105" t="s">
        <v>291</v>
      </c>
      <c r="C10" s="85">
        <v>30883426</v>
      </c>
      <c r="D10" s="85">
        <v>12318428</v>
      </c>
      <c r="E10" s="247">
        <f t="shared" si="0"/>
        <v>43201854</v>
      </c>
      <c r="F10" s="104" t="s">
        <v>107</v>
      </c>
      <c r="G10" s="85">
        <v>37010615</v>
      </c>
      <c r="H10" s="85">
        <v>3152456</v>
      </c>
      <c r="I10" s="251">
        <f t="shared" si="1"/>
        <v>40163071</v>
      </c>
      <c r="J10" s="375"/>
    </row>
    <row r="11" spans="1:10" ht="12.95" customHeight="1" x14ac:dyDescent="0.2">
      <c r="A11" s="103" t="s">
        <v>10</v>
      </c>
      <c r="B11" s="104" t="s">
        <v>265</v>
      </c>
      <c r="C11" s="86"/>
      <c r="D11" s="86">
        <v>4735711</v>
      </c>
      <c r="E11" s="247">
        <f t="shared" si="0"/>
        <v>4735711</v>
      </c>
      <c r="F11" s="104" t="s">
        <v>35</v>
      </c>
      <c r="G11" s="85">
        <v>2500000</v>
      </c>
      <c r="H11" s="85">
        <v>-2500000</v>
      </c>
      <c r="I11" s="251">
        <f t="shared" si="1"/>
        <v>0</v>
      </c>
      <c r="J11" s="375"/>
    </row>
    <row r="12" spans="1:10" ht="12.95" customHeight="1" x14ac:dyDescent="0.2">
      <c r="A12" s="103" t="s">
        <v>11</v>
      </c>
      <c r="B12" s="104" t="s">
        <v>348</v>
      </c>
      <c r="C12" s="85"/>
      <c r="D12" s="85"/>
      <c r="E12" s="247">
        <f t="shared" si="0"/>
        <v>0</v>
      </c>
      <c r="F12" s="30"/>
      <c r="G12" s="85"/>
      <c r="H12" s="85"/>
      <c r="I12" s="251">
        <f t="shared" si="1"/>
        <v>0</v>
      </c>
      <c r="J12" s="375"/>
    </row>
    <row r="13" spans="1:10" ht="12.95" customHeight="1" x14ac:dyDescent="0.2">
      <c r="A13" s="103" t="s">
        <v>12</v>
      </c>
      <c r="B13" s="30"/>
      <c r="C13" s="85"/>
      <c r="D13" s="85"/>
      <c r="E13" s="247">
        <f t="shared" si="0"/>
        <v>0</v>
      </c>
      <c r="F13" s="30"/>
      <c r="G13" s="85"/>
      <c r="H13" s="85"/>
      <c r="I13" s="251">
        <f t="shared" si="1"/>
        <v>0</v>
      </c>
      <c r="J13" s="375"/>
    </row>
    <row r="14" spans="1:10" ht="12.95" customHeight="1" x14ac:dyDescent="0.2">
      <c r="A14" s="103" t="s">
        <v>13</v>
      </c>
      <c r="B14" s="162"/>
      <c r="C14" s="86"/>
      <c r="D14" s="86"/>
      <c r="E14" s="247">
        <f t="shared" si="0"/>
        <v>0</v>
      </c>
      <c r="F14" s="30"/>
      <c r="G14" s="85"/>
      <c r="H14" s="85"/>
      <c r="I14" s="251">
        <f t="shared" si="1"/>
        <v>0</v>
      </c>
      <c r="J14" s="375"/>
    </row>
    <row r="15" spans="1:10" ht="12.95" customHeight="1" x14ac:dyDescent="0.2">
      <c r="A15" s="103" t="s">
        <v>14</v>
      </c>
      <c r="B15" s="30"/>
      <c r="C15" s="85"/>
      <c r="D15" s="85"/>
      <c r="E15" s="247">
        <f t="shared" si="0"/>
        <v>0</v>
      </c>
      <c r="F15" s="30"/>
      <c r="G15" s="85"/>
      <c r="H15" s="85"/>
      <c r="I15" s="251">
        <f t="shared" si="1"/>
        <v>0</v>
      </c>
      <c r="J15" s="375"/>
    </row>
    <row r="16" spans="1:10" ht="12.95" customHeight="1" x14ac:dyDescent="0.2">
      <c r="A16" s="103" t="s">
        <v>15</v>
      </c>
      <c r="B16" s="30"/>
      <c r="C16" s="85"/>
      <c r="D16" s="85"/>
      <c r="E16" s="247">
        <f t="shared" si="0"/>
        <v>0</v>
      </c>
      <c r="F16" s="30"/>
      <c r="G16" s="85"/>
      <c r="H16" s="85"/>
      <c r="I16" s="251">
        <f t="shared" si="1"/>
        <v>0</v>
      </c>
      <c r="J16" s="375"/>
    </row>
    <row r="17" spans="1:10" ht="12.95" customHeight="1" thickBot="1" x14ac:dyDescent="0.25">
      <c r="A17" s="103" t="s">
        <v>16</v>
      </c>
      <c r="B17" s="36"/>
      <c r="C17" s="87"/>
      <c r="D17" s="87"/>
      <c r="E17" s="248"/>
      <c r="F17" s="30"/>
      <c r="G17" s="87"/>
      <c r="H17" s="87"/>
      <c r="I17" s="251">
        <f t="shared" si="1"/>
        <v>0</v>
      </c>
      <c r="J17" s="375"/>
    </row>
    <row r="18" spans="1:10" ht="21.75" thickBot="1" x14ac:dyDescent="0.25">
      <c r="A18" s="106" t="s">
        <v>17</v>
      </c>
      <c r="B18" s="51" t="s">
        <v>349</v>
      </c>
      <c r="C18" s="88">
        <f>SUM(C6:C17)</f>
        <v>326514239</v>
      </c>
      <c r="D18" s="88">
        <f>SUM(D6:D17)</f>
        <v>67282513</v>
      </c>
      <c r="E18" s="88">
        <f>SUM(E6:E17)</f>
        <v>393796752</v>
      </c>
      <c r="F18" s="51" t="s">
        <v>271</v>
      </c>
      <c r="G18" s="88">
        <f>SUM(G6:G17)</f>
        <v>334904186</v>
      </c>
      <c r="H18" s="88">
        <f>SUM(H6:H17)</f>
        <v>31086522</v>
      </c>
      <c r="I18" s="122">
        <f>SUM(I6:I17)</f>
        <v>365990708</v>
      </c>
      <c r="J18" s="375"/>
    </row>
    <row r="19" spans="1:10" ht="12.95" customHeight="1" x14ac:dyDescent="0.2">
      <c r="A19" s="107" t="s">
        <v>18</v>
      </c>
      <c r="B19" s="108" t="s">
        <v>268</v>
      </c>
      <c r="C19" s="194">
        <f>+C20+C21+C22+C23</f>
        <v>193841945</v>
      </c>
      <c r="D19" s="194">
        <f>+D20+D21+D22+D23</f>
        <v>1801014</v>
      </c>
      <c r="E19" s="194">
        <f>+E20+E21+E22+E23</f>
        <v>195642959</v>
      </c>
      <c r="F19" s="109" t="s">
        <v>113</v>
      </c>
      <c r="G19" s="89"/>
      <c r="H19" s="89"/>
      <c r="I19" s="252">
        <f>G19+H19</f>
        <v>0</v>
      </c>
      <c r="J19" s="375"/>
    </row>
    <row r="20" spans="1:10" ht="12.95" customHeight="1" x14ac:dyDescent="0.2">
      <c r="A20" s="110" t="s">
        <v>19</v>
      </c>
      <c r="B20" s="109" t="s">
        <v>121</v>
      </c>
      <c r="C20" s="42">
        <v>193841945</v>
      </c>
      <c r="D20" s="42">
        <v>1801014</v>
      </c>
      <c r="E20" s="249">
        <f>C20+D20</f>
        <v>195642959</v>
      </c>
      <c r="F20" s="109" t="s">
        <v>270</v>
      </c>
      <c r="G20" s="42"/>
      <c r="H20" s="42"/>
      <c r="I20" s="253">
        <f t="shared" ref="I20:I28" si="2">G20+H20</f>
        <v>0</v>
      </c>
      <c r="J20" s="375"/>
    </row>
    <row r="21" spans="1:10" ht="12.95" customHeight="1" x14ac:dyDescent="0.2">
      <c r="A21" s="110" t="s">
        <v>20</v>
      </c>
      <c r="B21" s="109" t="s">
        <v>122</v>
      </c>
      <c r="C21" s="42"/>
      <c r="D21" s="42"/>
      <c r="E21" s="249">
        <f>C21+D21</f>
        <v>0</v>
      </c>
      <c r="F21" s="109" t="s">
        <v>87</v>
      </c>
      <c r="G21" s="42"/>
      <c r="H21" s="42"/>
      <c r="I21" s="253">
        <f t="shared" si="2"/>
        <v>0</v>
      </c>
      <c r="J21" s="375"/>
    </row>
    <row r="22" spans="1:10" ht="12.95" customHeight="1" x14ac:dyDescent="0.2">
      <c r="A22" s="110" t="s">
        <v>21</v>
      </c>
      <c r="B22" s="109" t="s">
        <v>126</v>
      </c>
      <c r="C22" s="42"/>
      <c r="D22" s="42"/>
      <c r="E22" s="249">
        <f>C22+D22</f>
        <v>0</v>
      </c>
      <c r="F22" s="109" t="s">
        <v>88</v>
      </c>
      <c r="G22" s="42"/>
      <c r="H22" s="42"/>
      <c r="I22" s="253">
        <f t="shared" si="2"/>
        <v>0</v>
      </c>
      <c r="J22" s="375"/>
    </row>
    <row r="23" spans="1:10" ht="12.95" customHeight="1" x14ac:dyDescent="0.2">
      <c r="A23" s="110" t="s">
        <v>22</v>
      </c>
      <c r="B23" s="109" t="s">
        <v>127</v>
      </c>
      <c r="C23" s="42"/>
      <c r="D23" s="42"/>
      <c r="E23" s="249">
        <f>C23+D23</f>
        <v>0</v>
      </c>
      <c r="F23" s="108" t="s">
        <v>129</v>
      </c>
      <c r="G23" s="42"/>
      <c r="H23" s="42"/>
      <c r="I23" s="253">
        <f t="shared" si="2"/>
        <v>0</v>
      </c>
      <c r="J23" s="375"/>
    </row>
    <row r="24" spans="1:10" ht="12.95" customHeight="1" x14ac:dyDescent="0.2">
      <c r="A24" s="110" t="s">
        <v>23</v>
      </c>
      <c r="B24" s="109" t="s">
        <v>269</v>
      </c>
      <c r="C24" s="111">
        <f>+C25+C26</f>
        <v>0</v>
      </c>
      <c r="D24" s="111">
        <f>+D25+D26</f>
        <v>22054243</v>
      </c>
      <c r="E24" s="111">
        <f>+E25+E26</f>
        <v>22054243</v>
      </c>
      <c r="F24" s="109" t="s">
        <v>114</v>
      </c>
      <c r="G24" s="42"/>
      <c r="H24" s="42">
        <v>50000000</v>
      </c>
      <c r="I24" s="253">
        <f t="shared" si="2"/>
        <v>50000000</v>
      </c>
      <c r="J24" s="375"/>
    </row>
    <row r="25" spans="1:10" ht="12.95" customHeight="1" x14ac:dyDescent="0.2">
      <c r="A25" s="107" t="s">
        <v>24</v>
      </c>
      <c r="B25" s="108" t="s">
        <v>266</v>
      </c>
      <c r="C25" s="89"/>
      <c r="D25" s="89"/>
      <c r="E25" s="250">
        <f>C25+D25</f>
        <v>0</v>
      </c>
      <c r="F25" s="102" t="s">
        <v>331</v>
      </c>
      <c r="G25" s="89"/>
      <c r="H25" s="89"/>
      <c r="I25" s="252">
        <f t="shared" si="2"/>
        <v>0</v>
      </c>
      <c r="J25" s="375"/>
    </row>
    <row r="26" spans="1:10" ht="12.95" customHeight="1" x14ac:dyDescent="0.2">
      <c r="A26" s="110" t="s">
        <v>25</v>
      </c>
      <c r="B26" s="109" t="s">
        <v>267</v>
      </c>
      <c r="C26" s="42"/>
      <c r="D26" s="42">
        <v>22054243</v>
      </c>
      <c r="E26" s="249">
        <f>C26+D26</f>
        <v>22054243</v>
      </c>
      <c r="F26" s="104" t="s">
        <v>337</v>
      </c>
      <c r="G26" s="42"/>
      <c r="H26" s="42"/>
      <c r="I26" s="253">
        <f t="shared" si="2"/>
        <v>0</v>
      </c>
      <c r="J26" s="375"/>
    </row>
    <row r="27" spans="1:10" ht="12.95" customHeight="1" x14ac:dyDescent="0.2">
      <c r="A27" s="103" t="s">
        <v>26</v>
      </c>
      <c r="B27" s="109" t="s">
        <v>435</v>
      </c>
      <c r="C27" s="42"/>
      <c r="D27" s="42"/>
      <c r="E27" s="249">
        <f>C27+D27</f>
        <v>0</v>
      </c>
      <c r="F27" s="104" t="s">
        <v>338</v>
      </c>
      <c r="G27" s="42"/>
      <c r="H27" s="42"/>
      <c r="I27" s="253">
        <f t="shared" si="2"/>
        <v>0</v>
      </c>
      <c r="J27" s="375"/>
    </row>
    <row r="28" spans="1:10" ht="12.95" customHeight="1" thickBot="1" x14ac:dyDescent="0.25">
      <c r="A28" s="133" t="s">
        <v>27</v>
      </c>
      <c r="B28" s="108" t="s">
        <v>224</v>
      </c>
      <c r="C28" s="89"/>
      <c r="D28" s="89"/>
      <c r="E28" s="250">
        <f>C28+D28</f>
        <v>0</v>
      </c>
      <c r="F28" s="164" t="s">
        <v>479</v>
      </c>
      <c r="G28" s="89"/>
      <c r="H28" s="89">
        <v>3680858</v>
      </c>
      <c r="I28" s="252">
        <f t="shared" si="2"/>
        <v>3680858</v>
      </c>
      <c r="J28" s="375"/>
    </row>
    <row r="29" spans="1:10" ht="24" customHeight="1" thickBot="1" x14ac:dyDescent="0.25">
      <c r="A29" s="106" t="s">
        <v>28</v>
      </c>
      <c r="B29" s="51" t="s">
        <v>350</v>
      </c>
      <c r="C29" s="88">
        <f>+C19+C24+C27+C28</f>
        <v>193841945</v>
      </c>
      <c r="D29" s="88">
        <f>+D19+D24+D27+D28</f>
        <v>23855257</v>
      </c>
      <c r="E29" s="218">
        <f>+E19+E24+E27+E28</f>
        <v>217697202</v>
      </c>
      <c r="F29" s="51" t="s">
        <v>352</v>
      </c>
      <c r="G29" s="88">
        <f>SUM(G19:G28)</f>
        <v>0</v>
      </c>
      <c r="H29" s="88">
        <f>SUM(H19:H28)</f>
        <v>53680858</v>
      </c>
      <c r="I29" s="122">
        <f>SUM(I19:I28)</f>
        <v>53680858</v>
      </c>
      <c r="J29" s="375"/>
    </row>
    <row r="30" spans="1:10" ht="13.5" thickBot="1" x14ac:dyDescent="0.25">
      <c r="A30" s="106" t="s">
        <v>29</v>
      </c>
      <c r="B30" s="112" t="s">
        <v>351</v>
      </c>
      <c r="C30" s="260">
        <f>+C18+C29</f>
        <v>520356184</v>
      </c>
      <c r="D30" s="260">
        <f>+D18+D29</f>
        <v>91137770</v>
      </c>
      <c r="E30" s="261">
        <f>+E18+E29</f>
        <v>611493954</v>
      </c>
      <c r="F30" s="112" t="s">
        <v>353</v>
      </c>
      <c r="G30" s="260">
        <f>+G18+G29</f>
        <v>334904186</v>
      </c>
      <c r="H30" s="260">
        <f>+H18+H29</f>
        <v>84767380</v>
      </c>
      <c r="I30" s="261">
        <f>+I18+I29</f>
        <v>419671566</v>
      </c>
      <c r="J30" s="375"/>
    </row>
    <row r="31" spans="1:10" ht="13.5" thickBot="1" x14ac:dyDescent="0.25">
      <c r="A31" s="106" t="s">
        <v>30</v>
      </c>
      <c r="B31" s="112" t="s">
        <v>91</v>
      </c>
      <c r="C31" s="260">
        <f>IF(C18-G18&lt;0,G18-C18,"-")</f>
        <v>8389947</v>
      </c>
      <c r="D31" s="260" t="str">
        <f>IF(D18-H18&lt;0,H18-D18,"-")</f>
        <v>-</v>
      </c>
      <c r="E31" s="261" t="str">
        <f>IF(E18-I18&lt;0,I18-E18,"-")</f>
        <v>-</v>
      </c>
      <c r="F31" s="112" t="s">
        <v>92</v>
      </c>
      <c r="G31" s="260" t="str">
        <f>IF(C18-G18&gt;0,C18-G18,"-")</f>
        <v>-</v>
      </c>
      <c r="H31" s="260">
        <f>IF(D18-H18&gt;0,D18-H18,"-")</f>
        <v>36195991</v>
      </c>
      <c r="I31" s="261">
        <f>IF(E18-I18&gt;0,E18-I18,"-")</f>
        <v>27806044</v>
      </c>
      <c r="J31" s="375"/>
    </row>
    <row r="32" spans="1:10" ht="13.5" thickBot="1" x14ac:dyDescent="0.25">
      <c r="A32" s="106" t="s">
        <v>31</v>
      </c>
      <c r="B32" s="112" t="s">
        <v>444</v>
      </c>
      <c r="C32" s="260" t="str">
        <f>IF(C30-G30&lt;0,G30-C30,"-")</f>
        <v>-</v>
      </c>
      <c r="D32" s="260" t="str">
        <f>IF(D30-H30&lt;0,H30-D30,"-")</f>
        <v>-</v>
      </c>
      <c r="E32" s="260" t="str">
        <f>IF(E30-I30&lt;0,I30-E30,"-")</f>
        <v>-</v>
      </c>
      <c r="F32" s="112" t="s">
        <v>445</v>
      </c>
      <c r="G32" s="260">
        <f>IF(C30-G30&gt;0,C30-G30,"-")</f>
        <v>185451998</v>
      </c>
      <c r="H32" s="260">
        <f>IF(D30-H30&gt;0,D30-H30,"-")</f>
        <v>6370390</v>
      </c>
      <c r="I32" s="262">
        <f>IF(E30-I30&gt;0,E30-I30,"-")</f>
        <v>191822388</v>
      </c>
      <c r="J32" s="375"/>
    </row>
    <row r="33" spans="2:6" ht="18.75" x14ac:dyDescent="0.2">
      <c r="B33" s="376"/>
      <c r="C33" s="376"/>
      <c r="D33" s="376"/>
      <c r="E33" s="376"/>
      <c r="F33" s="376"/>
    </row>
  </sheetData>
  <sheetProtection sheet="1"/>
  <mergeCells count="3">
    <mergeCell ref="A3:A4"/>
    <mergeCell ref="J1:J32"/>
    <mergeCell ref="B33:F33"/>
  </mergeCells>
  <phoneticPr fontId="0" type="noConversion"/>
  <printOptions horizontalCentered="1"/>
  <pageMargins left="0.33" right="0.48" top="0.9055118110236221" bottom="0.5" header="0.6692913385826772" footer="0.28000000000000003"/>
  <pageSetup paperSize="9" scale="72" orientation="landscape" verticalDpi="300" r:id="rId1"/>
  <headerFooter alignWithMargins="0">
    <oddHeader xml:space="preserve">&amp;R&amp;"Times New Roman CE,Félkövér dőlt"&amp;11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59063-8829-45FC-B11F-5EE0607DF02F}">
  <sheetPr>
    <tabColor rgb="FF92D050"/>
  </sheetPr>
  <dimension ref="A1:J33"/>
  <sheetViews>
    <sheetView view="pageBreakPreview" topLeftCell="A10" zoomScale="115" zoomScaleNormal="100" zoomScaleSheetLayoutView="115" workbookViewId="0">
      <selection activeCell="J1" sqref="J1:J33"/>
    </sheetView>
  </sheetViews>
  <sheetFormatPr defaultRowHeight="12.75" x14ac:dyDescent="0.2"/>
  <cols>
    <col min="1" max="1" width="6.83203125" style="34" customWidth="1"/>
    <col min="2" max="2" width="49.83203125" style="58" customWidth="1"/>
    <col min="3" max="5" width="15.5" style="34" customWidth="1"/>
    <col min="6" max="6" width="46" style="34" customWidth="1"/>
    <col min="7" max="9" width="15.5" style="34" customWidth="1"/>
    <col min="10" max="10" width="4.83203125" style="34" customWidth="1"/>
    <col min="11" max="16384" width="9.33203125" style="34"/>
  </cols>
  <sheetData>
    <row r="1" spans="1:10" ht="31.5" x14ac:dyDescent="0.2">
      <c r="B1" s="90" t="s">
        <v>90</v>
      </c>
      <c r="C1" s="91"/>
      <c r="D1" s="91"/>
      <c r="E1" s="91"/>
      <c r="F1" s="91"/>
      <c r="G1" s="91"/>
      <c r="H1" s="91"/>
      <c r="I1" s="91"/>
      <c r="J1" s="375" t="s">
        <v>384</v>
      </c>
    </row>
    <row r="2" spans="1:10" ht="14.25" thickBot="1" x14ac:dyDescent="0.25">
      <c r="G2" s="92"/>
      <c r="H2" s="92"/>
      <c r="I2" s="92" t="e">
        <f>'2.1.sz.mell  '!I2</f>
        <v>#REF!</v>
      </c>
      <c r="J2" s="375"/>
    </row>
    <row r="3" spans="1:10" ht="13.5" customHeight="1" thickBot="1" x14ac:dyDescent="0.25">
      <c r="A3" s="373" t="s">
        <v>48</v>
      </c>
      <c r="B3" s="93" t="s">
        <v>37</v>
      </c>
      <c r="C3" s="94"/>
      <c r="D3" s="216"/>
      <c r="E3" s="216"/>
      <c r="F3" s="93" t="s">
        <v>38</v>
      </c>
      <c r="G3" s="95"/>
      <c r="H3" s="219"/>
      <c r="I3" s="220"/>
      <c r="J3" s="375"/>
    </row>
    <row r="4" spans="1:10" s="96" customFormat="1" ht="36.75" thickBot="1" x14ac:dyDescent="0.25">
      <c r="A4" s="374"/>
      <c r="B4" s="59" t="s">
        <v>41</v>
      </c>
      <c r="C4" s="333" t="str">
        <f>+CONCATENATE('1.1.sz.mell.'!C3," eredeti előirányzat")</f>
        <v>2018. évi eredeti előirányzat</v>
      </c>
      <c r="D4" s="334" t="s">
        <v>480</v>
      </c>
      <c r="E4" s="334" t="str">
        <f>+CONCATENATE(LEFT('1.1.sz.mell.'!C3,4),".XII.31. Módisítás után" )</f>
        <v>2018.XII.31. Módisítás után</v>
      </c>
      <c r="F4" s="335" t="s">
        <v>41</v>
      </c>
      <c r="G4" s="333" t="str">
        <f>+C4</f>
        <v>2018. évi eredeti előirányzat</v>
      </c>
      <c r="H4" s="336" t="str">
        <f>+D4</f>
        <v>Halmozott módosítás 2018. XII.31.-ig</v>
      </c>
      <c r="I4" s="337" t="str">
        <f>+E4</f>
        <v>2018.XII.31. Módisítás után</v>
      </c>
      <c r="J4" s="375"/>
    </row>
    <row r="5" spans="1:10" s="96" customFormat="1" ht="13.5" thickBot="1" x14ac:dyDescent="0.25">
      <c r="A5" s="97" t="s">
        <v>354</v>
      </c>
      <c r="B5" s="98" t="s">
        <v>355</v>
      </c>
      <c r="C5" s="99" t="s">
        <v>356</v>
      </c>
      <c r="D5" s="217" t="s">
        <v>358</v>
      </c>
      <c r="E5" s="217" t="s">
        <v>440</v>
      </c>
      <c r="F5" s="98" t="s">
        <v>383</v>
      </c>
      <c r="G5" s="99" t="s">
        <v>360</v>
      </c>
      <c r="H5" s="99" t="s">
        <v>361</v>
      </c>
      <c r="I5" s="259" t="s">
        <v>441</v>
      </c>
      <c r="J5" s="375"/>
    </row>
    <row r="6" spans="1:10" ht="12.95" customHeight="1" x14ac:dyDescent="0.2">
      <c r="A6" s="101" t="s">
        <v>5</v>
      </c>
      <c r="B6" s="102" t="s">
        <v>272</v>
      </c>
      <c r="C6" s="84">
        <v>300655070</v>
      </c>
      <c r="D6" s="84">
        <v>-134720246</v>
      </c>
      <c r="E6" s="247">
        <f>C6+D6</f>
        <v>165934824</v>
      </c>
      <c r="F6" s="102" t="s">
        <v>123</v>
      </c>
      <c r="G6" s="84">
        <v>481000435</v>
      </c>
      <c r="H6" s="223">
        <v>-128000300</v>
      </c>
      <c r="I6" s="254">
        <f>G6+H6</f>
        <v>353000135</v>
      </c>
      <c r="J6" s="375"/>
    </row>
    <row r="7" spans="1:10" x14ac:dyDescent="0.2">
      <c r="A7" s="103" t="s">
        <v>6</v>
      </c>
      <c r="B7" s="104" t="s">
        <v>273</v>
      </c>
      <c r="C7" s="85">
        <v>300655070</v>
      </c>
      <c r="D7" s="85">
        <v>-134720246</v>
      </c>
      <c r="E7" s="247">
        <f t="shared" ref="E7:E16" si="0">C7+D7</f>
        <v>165934824</v>
      </c>
      <c r="F7" s="104" t="s">
        <v>278</v>
      </c>
      <c r="G7" s="139">
        <v>457193747</v>
      </c>
      <c r="H7" s="346">
        <v>-138205057</v>
      </c>
      <c r="I7" s="255">
        <f t="shared" ref="I7:I29" si="1">G7+H7</f>
        <v>318988690</v>
      </c>
      <c r="J7" s="375"/>
    </row>
    <row r="8" spans="1:10" ht="12.95" customHeight="1" x14ac:dyDescent="0.2">
      <c r="A8" s="103" t="s">
        <v>7</v>
      </c>
      <c r="B8" s="104" t="s">
        <v>2</v>
      </c>
      <c r="C8" s="85"/>
      <c r="D8" s="85">
        <v>4349740</v>
      </c>
      <c r="E8" s="247">
        <f t="shared" si="0"/>
        <v>4349740</v>
      </c>
      <c r="F8" s="104" t="s">
        <v>109</v>
      </c>
      <c r="G8" s="85">
        <v>1270000</v>
      </c>
      <c r="H8" s="85">
        <v>2177555</v>
      </c>
      <c r="I8" s="255">
        <f t="shared" si="1"/>
        <v>3447555</v>
      </c>
      <c r="J8" s="375"/>
    </row>
    <row r="9" spans="1:10" ht="12.95" customHeight="1" x14ac:dyDescent="0.2">
      <c r="A9" s="103" t="s">
        <v>8</v>
      </c>
      <c r="B9" s="104" t="s">
        <v>274</v>
      </c>
      <c r="C9" s="85">
        <v>1663367</v>
      </c>
      <c r="D9" s="85">
        <v>-22497</v>
      </c>
      <c r="E9" s="247">
        <f t="shared" si="0"/>
        <v>1640870</v>
      </c>
      <c r="F9" s="104" t="s">
        <v>279</v>
      </c>
      <c r="G9" s="85"/>
      <c r="H9" s="85"/>
      <c r="I9" s="255">
        <f t="shared" si="1"/>
        <v>0</v>
      </c>
      <c r="J9" s="375"/>
    </row>
    <row r="10" spans="1:10" ht="12.75" customHeight="1" x14ac:dyDescent="0.2">
      <c r="A10" s="103" t="s">
        <v>9</v>
      </c>
      <c r="B10" s="104" t="s">
        <v>275</v>
      </c>
      <c r="C10" s="85"/>
      <c r="D10" s="85"/>
      <c r="E10" s="247">
        <f t="shared" si="0"/>
        <v>0</v>
      </c>
      <c r="F10" s="104" t="s">
        <v>125</v>
      </c>
      <c r="G10" s="85">
        <v>5500000</v>
      </c>
      <c r="H10" s="85">
        <v>1800000</v>
      </c>
      <c r="I10" s="255">
        <f t="shared" si="1"/>
        <v>7300000</v>
      </c>
      <c r="J10" s="375"/>
    </row>
    <row r="11" spans="1:10" ht="12.95" customHeight="1" x14ac:dyDescent="0.2">
      <c r="A11" s="103" t="s">
        <v>10</v>
      </c>
      <c r="B11" s="104" t="s">
        <v>276</v>
      </c>
      <c r="C11" s="86"/>
      <c r="D11" s="86"/>
      <c r="E11" s="247">
        <f t="shared" si="0"/>
        <v>0</v>
      </c>
      <c r="F11" s="165"/>
      <c r="G11" s="85"/>
      <c r="H11" s="85"/>
      <c r="I11" s="255">
        <f t="shared" si="1"/>
        <v>0</v>
      </c>
      <c r="J11" s="375"/>
    </row>
    <row r="12" spans="1:10" ht="12.95" customHeight="1" x14ac:dyDescent="0.2">
      <c r="A12" s="103" t="s">
        <v>11</v>
      </c>
      <c r="B12" s="30"/>
      <c r="C12" s="85"/>
      <c r="D12" s="85"/>
      <c r="E12" s="247">
        <f t="shared" si="0"/>
        <v>0</v>
      </c>
      <c r="F12" s="165"/>
      <c r="G12" s="85"/>
      <c r="H12" s="85"/>
      <c r="I12" s="255">
        <f t="shared" si="1"/>
        <v>0</v>
      </c>
      <c r="J12" s="375"/>
    </row>
    <row r="13" spans="1:10" ht="12.95" customHeight="1" x14ac:dyDescent="0.2">
      <c r="A13" s="103" t="s">
        <v>12</v>
      </c>
      <c r="B13" s="30"/>
      <c r="C13" s="85"/>
      <c r="D13" s="85"/>
      <c r="E13" s="247">
        <f t="shared" si="0"/>
        <v>0</v>
      </c>
      <c r="F13" s="166"/>
      <c r="G13" s="85"/>
      <c r="H13" s="85"/>
      <c r="I13" s="255">
        <f t="shared" si="1"/>
        <v>0</v>
      </c>
      <c r="J13" s="375"/>
    </row>
    <row r="14" spans="1:10" ht="12.95" customHeight="1" x14ac:dyDescent="0.2">
      <c r="A14" s="103" t="s">
        <v>13</v>
      </c>
      <c r="B14" s="163"/>
      <c r="C14" s="86"/>
      <c r="D14" s="86"/>
      <c r="E14" s="247">
        <f t="shared" si="0"/>
        <v>0</v>
      </c>
      <c r="F14" s="165"/>
      <c r="G14" s="85"/>
      <c r="H14" s="85"/>
      <c r="I14" s="255">
        <f t="shared" si="1"/>
        <v>0</v>
      </c>
      <c r="J14" s="375"/>
    </row>
    <row r="15" spans="1:10" x14ac:dyDescent="0.2">
      <c r="A15" s="103" t="s">
        <v>14</v>
      </c>
      <c r="B15" s="30"/>
      <c r="C15" s="86"/>
      <c r="D15" s="86"/>
      <c r="E15" s="247">
        <f t="shared" si="0"/>
        <v>0</v>
      </c>
      <c r="F15" s="165"/>
      <c r="G15" s="85"/>
      <c r="H15" s="85"/>
      <c r="I15" s="255">
        <f t="shared" si="1"/>
        <v>0</v>
      </c>
      <c r="J15" s="375"/>
    </row>
    <row r="16" spans="1:10" ht="12.95" customHeight="1" thickBot="1" x14ac:dyDescent="0.25">
      <c r="A16" s="133" t="s">
        <v>15</v>
      </c>
      <c r="B16" s="164"/>
      <c r="C16" s="135"/>
      <c r="D16" s="135"/>
      <c r="E16" s="247">
        <f t="shared" si="0"/>
        <v>0</v>
      </c>
      <c r="F16" s="134" t="s">
        <v>35</v>
      </c>
      <c r="G16" s="221"/>
      <c r="H16" s="221"/>
      <c r="I16" s="256">
        <f t="shared" si="1"/>
        <v>0</v>
      </c>
      <c r="J16" s="375"/>
    </row>
    <row r="17" spans="1:10" ht="15.95" customHeight="1" thickBot="1" x14ac:dyDescent="0.25">
      <c r="A17" s="106" t="s">
        <v>16</v>
      </c>
      <c r="B17" s="51" t="s">
        <v>286</v>
      </c>
      <c r="C17" s="88">
        <f>+C6+C8+C9+C11+C12+C13+C14+C15+C16</f>
        <v>302318437</v>
      </c>
      <c r="D17" s="88">
        <f>+D6+D8+D9+D11+D12+D13+D14+D15+D16</f>
        <v>-130393003</v>
      </c>
      <c r="E17" s="88">
        <f>+E6+E8+E9+E11+E12+E13+E14+E15+E16</f>
        <v>171925434</v>
      </c>
      <c r="F17" s="51" t="s">
        <v>287</v>
      </c>
      <c r="G17" s="88">
        <f>+G6+G8+G10+G11+G12+G13+G14+G15+G16</f>
        <v>487770435</v>
      </c>
      <c r="H17" s="88">
        <f>+H6+H8+H10+H11+H12+H13+H14+H15+H16</f>
        <v>-124022745</v>
      </c>
      <c r="I17" s="122">
        <f>+I6+I8+I10+I11+I12+I13+I14+I15+I16</f>
        <v>363747690</v>
      </c>
      <c r="J17" s="375"/>
    </row>
    <row r="18" spans="1:10" ht="12.95" customHeight="1" x14ac:dyDescent="0.2">
      <c r="A18" s="101" t="s">
        <v>17</v>
      </c>
      <c r="B18" s="114" t="s">
        <v>141</v>
      </c>
      <c r="C18" s="121">
        <f>+C19+C20+C21+C22+C23</f>
        <v>0</v>
      </c>
      <c r="D18" s="121">
        <f>+D19+D20+D21+D22+D23</f>
        <v>0</v>
      </c>
      <c r="E18" s="121">
        <f>+E19+E20+E21+E22+E23</f>
        <v>0</v>
      </c>
      <c r="F18" s="109" t="s">
        <v>113</v>
      </c>
      <c r="G18" s="222"/>
      <c r="H18" s="222"/>
      <c r="I18" s="257">
        <f t="shared" si="1"/>
        <v>0</v>
      </c>
      <c r="J18" s="375"/>
    </row>
    <row r="19" spans="1:10" ht="12.95" customHeight="1" x14ac:dyDescent="0.2">
      <c r="A19" s="103" t="s">
        <v>18</v>
      </c>
      <c r="B19" s="115" t="s">
        <v>130</v>
      </c>
      <c r="C19" s="42"/>
      <c r="D19" s="42"/>
      <c r="E19" s="249">
        <f t="shared" ref="E19:E29" si="2">C19+D19</f>
        <v>0</v>
      </c>
      <c r="F19" s="109" t="s">
        <v>116</v>
      </c>
      <c r="G19" s="42"/>
      <c r="H19" s="42"/>
      <c r="I19" s="253">
        <f t="shared" si="1"/>
        <v>0</v>
      </c>
      <c r="J19" s="375"/>
    </row>
    <row r="20" spans="1:10" ht="12.95" customHeight="1" x14ac:dyDescent="0.2">
      <c r="A20" s="101" t="s">
        <v>19</v>
      </c>
      <c r="B20" s="115" t="s">
        <v>131</v>
      </c>
      <c r="C20" s="42"/>
      <c r="D20" s="42"/>
      <c r="E20" s="249">
        <f t="shared" si="2"/>
        <v>0</v>
      </c>
      <c r="F20" s="109" t="s">
        <v>87</v>
      </c>
      <c r="G20" s="42"/>
      <c r="H20" s="42"/>
      <c r="I20" s="253">
        <f t="shared" si="1"/>
        <v>0</v>
      </c>
      <c r="J20" s="375"/>
    </row>
    <row r="21" spans="1:10" ht="12.95" customHeight="1" x14ac:dyDescent="0.2">
      <c r="A21" s="103" t="s">
        <v>20</v>
      </c>
      <c r="B21" s="115" t="s">
        <v>132</v>
      </c>
      <c r="C21" s="42"/>
      <c r="D21" s="42"/>
      <c r="E21" s="249">
        <f t="shared" si="2"/>
        <v>0</v>
      </c>
      <c r="F21" s="109" t="s">
        <v>88</v>
      </c>
      <c r="G21" s="42"/>
      <c r="H21" s="42"/>
      <c r="I21" s="253">
        <f t="shared" si="1"/>
        <v>0</v>
      </c>
      <c r="J21" s="375"/>
    </row>
    <row r="22" spans="1:10" ht="12.95" customHeight="1" x14ac:dyDescent="0.2">
      <c r="A22" s="101" t="s">
        <v>21</v>
      </c>
      <c r="B22" s="115" t="s">
        <v>133</v>
      </c>
      <c r="C22" s="42"/>
      <c r="D22" s="42"/>
      <c r="E22" s="249">
        <f t="shared" si="2"/>
        <v>0</v>
      </c>
      <c r="F22" s="108" t="s">
        <v>129</v>
      </c>
      <c r="G22" s="42"/>
      <c r="H22" s="42"/>
      <c r="I22" s="253">
        <f t="shared" si="1"/>
        <v>0</v>
      </c>
      <c r="J22" s="375"/>
    </row>
    <row r="23" spans="1:10" ht="12.95" customHeight="1" x14ac:dyDescent="0.2">
      <c r="A23" s="103" t="s">
        <v>22</v>
      </c>
      <c r="B23" s="116" t="s">
        <v>134</v>
      </c>
      <c r="C23" s="42"/>
      <c r="D23" s="42"/>
      <c r="E23" s="249">
        <f t="shared" si="2"/>
        <v>0</v>
      </c>
      <c r="F23" s="109" t="s">
        <v>117</v>
      </c>
      <c r="G23" s="42"/>
      <c r="H23" s="42"/>
      <c r="I23" s="253">
        <f t="shared" si="1"/>
        <v>0</v>
      </c>
      <c r="J23" s="375"/>
    </row>
    <row r="24" spans="1:10" ht="12.95" customHeight="1" x14ac:dyDescent="0.2">
      <c r="A24" s="101" t="s">
        <v>23</v>
      </c>
      <c r="B24" s="117" t="s">
        <v>135</v>
      </c>
      <c r="C24" s="111">
        <f>+C25+C26+C27+C28+C29</f>
        <v>0</v>
      </c>
      <c r="D24" s="111">
        <f>+D25+D26+D27+D28+D29</f>
        <v>0</v>
      </c>
      <c r="E24" s="111">
        <f>+E25+E26+E27+E28+E29</f>
        <v>0</v>
      </c>
      <c r="F24" s="118" t="s">
        <v>115</v>
      </c>
      <c r="G24" s="42"/>
      <c r="H24" s="42"/>
      <c r="I24" s="253">
        <f t="shared" si="1"/>
        <v>0</v>
      </c>
      <c r="J24" s="375"/>
    </row>
    <row r="25" spans="1:10" ht="12.95" customHeight="1" x14ac:dyDescent="0.2">
      <c r="A25" s="103" t="s">
        <v>24</v>
      </c>
      <c r="B25" s="116" t="s">
        <v>136</v>
      </c>
      <c r="C25" s="42"/>
      <c r="D25" s="42"/>
      <c r="E25" s="249">
        <f t="shared" si="2"/>
        <v>0</v>
      </c>
      <c r="F25" s="118" t="s">
        <v>280</v>
      </c>
      <c r="G25" s="42"/>
      <c r="H25" s="42"/>
      <c r="I25" s="253">
        <f t="shared" si="1"/>
        <v>0</v>
      </c>
      <c r="J25" s="375"/>
    </row>
    <row r="26" spans="1:10" ht="12.95" customHeight="1" x14ac:dyDescent="0.2">
      <c r="A26" s="101" t="s">
        <v>25</v>
      </c>
      <c r="B26" s="116" t="s">
        <v>137</v>
      </c>
      <c r="C26" s="42"/>
      <c r="D26" s="42"/>
      <c r="E26" s="249">
        <f t="shared" si="2"/>
        <v>0</v>
      </c>
      <c r="F26" s="113"/>
      <c r="G26" s="42"/>
      <c r="H26" s="42"/>
      <c r="I26" s="253">
        <f t="shared" si="1"/>
        <v>0</v>
      </c>
      <c r="J26" s="375"/>
    </row>
    <row r="27" spans="1:10" ht="12.95" customHeight="1" x14ac:dyDescent="0.2">
      <c r="A27" s="103" t="s">
        <v>26</v>
      </c>
      <c r="B27" s="115" t="s">
        <v>138</v>
      </c>
      <c r="C27" s="42"/>
      <c r="D27" s="42"/>
      <c r="E27" s="249">
        <f t="shared" si="2"/>
        <v>0</v>
      </c>
      <c r="F27" s="49"/>
      <c r="G27" s="42"/>
      <c r="H27" s="42"/>
      <c r="I27" s="253">
        <f t="shared" si="1"/>
        <v>0</v>
      </c>
      <c r="J27" s="375"/>
    </row>
    <row r="28" spans="1:10" ht="12.95" customHeight="1" x14ac:dyDescent="0.2">
      <c r="A28" s="101" t="s">
        <v>27</v>
      </c>
      <c r="B28" s="119" t="s">
        <v>139</v>
      </c>
      <c r="C28" s="42"/>
      <c r="D28" s="42"/>
      <c r="E28" s="249">
        <f t="shared" si="2"/>
        <v>0</v>
      </c>
      <c r="F28" s="30"/>
      <c r="G28" s="42"/>
      <c r="H28" s="42"/>
      <c r="I28" s="253">
        <f t="shared" si="1"/>
        <v>0</v>
      </c>
      <c r="J28" s="375"/>
    </row>
    <row r="29" spans="1:10" ht="12.95" customHeight="1" thickBot="1" x14ac:dyDescent="0.25">
      <c r="A29" s="103" t="s">
        <v>28</v>
      </c>
      <c r="B29" s="120" t="s">
        <v>140</v>
      </c>
      <c r="C29" s="42"/>
      <c r="D29" s="42"/>
      <c r="E29" s="249">
        <f t="shared" si="2"/>
        <v>0</v>
      </c>
      <c r="F29" s="49"/>
      <c r="G29" s="42"/>
      <c r="H29" s="42"/>
      <c r="I29" s="253">
        <f t="shared" si="1"/>
        <v>0</v>
      </c>
      <c r="J29" s="375"/>
    </row>
    <row r="30" spans="1:10" ht="21.75" customHeight="1" thickBot="1" x14ac:dyDescent="0.25">
      <c r="A30" s="106" t="s">
        <v>29</v>
      </c>
      <c r="B30" s="51" t="s">
        <v>277</v>
      </c>
      <c r="C30" s="88">
        <f>+C18+C24</f>
        <v>0</v>
      </c>
      <c r="D30" s="88">
        <f>+D18+D24</f>
        <v>0</v>
      </c>
      <c r="E30" s="88">
        <f>+E18+E24</f>
        <v>0</v>
      </c>
      <c r="F30" s="51" t="s">
        <v>281</v>
      </c>
      <c r="G30" s="88">
        <f>SUM(G18:G29)</f>
        <v>0</v>
      </c>
      <c r="H30" s="88">
        <f>SUM(H18:H29)</f>
        <v>0</v>
      </c>
      <c r="I30" s="122">
        <f>SUM(I18:I29)</f>
        <v>0</v>
      </c>
      <c r="J30" s="375"/>
    </row>
    <row r="31" spans="1:10" ht="13.5" thickBot="1" x14ac:dyDescent="0.25">
      <c r="A31" s="106" t="s">
        <v>30</v>
      </c>
      <c r="B31" s="112" t="s">
        <v>282</v>
      </c>
      <c r="C31" s="260">
        <f>+C17+C30</f>
        <v>302318437</v>
      </c>
      <c r="D31" s="260">
        <f>+D17+D30</f>
        <v>-130393003</v>
      </c>
      <c r="E31" s="261">
        <f>+E17+E30</f>
        <v>171925434</v>
      </c>
      <c r="F31" s="112" t="s">
        <v>283</v>
      </c>
      <c r="G31" s="260">
        <f>+G17+G30</f>
        <v>487770435</v>
      </c>
      <c r="H31" s="260">
        <f>+H17+H30</f>
        <v>-124022745</v>
      </c>
      <c r="I31" s="261">
        <f>+I17+I30</f>
        <v>363747690</v>
      </c>
      <c r="J31" s="375"/>
    </row>
    <row r="32" spans="1:10" ht="13.5" thickBot="1" x14ac:dyDescent="0.25">
      <c r="A32" s="106" t="s">
        <v>31</v>
      </c>
      <c r="B32" s="112" t="s">
        <v>91</v>
      </c>
      <c r="C32" s="260">
        <f>IF(C17-G17&lt;0,G17-C17,"-")</f>
        <v>185451998</v>
      </c>
      <c r="D32" s="260">
        <f>IF(D17-H17&lt;0,H17-D17,"-")</f>
        <v>6370258</v>
      </c>
      <c r="E32" s="261">
        <f>IF(E17-I17&lt;0,I17-E17,"-")</f>
        <v>191822256</v>
      </c>
      <c r="F32" s="112" t="s">
        <v>92</v>
      </c>
      <c r="G32" s="260" t="str">
        <f>IF(C17-G17&gt;0,C17-G17,"-")</f>
        <v>-</v>
      </c>
      <c r="H32" s="260" t="str">
        <f>IF(D17-H17&gt;0,D17-H17,"-")</f>
        <v>-</v>
      </c>
      <c r="I32" s="261" t="str">
        <f>IF(E17-I17&gt;0,E17-I17,"-")</f>
        <v>-</v>
      </c>
      <c r="J32" s="375"/>
    </row>
    <row r="33" spans="1:10" ht="13.5" thickBot="1" x14ac:dyDescent="0.25">
      <c r="A33" s="106" t="s">
        <v>32</v>
      </c>
      <c r="B33" s="112" t="s">
        <v>444</v>
      </c>
      <c r="C33" s="260">
        <f>IF(C31-G31&lt;0,G31-C31,"-")</f>
        <v>185451998</v>
      </c>
      <c r="D33" s="260">
        <f>IF(D31-H31&lt;0,H31-D31,"-")</f>
        <v>6370258</v>
      </c>
      <c r="E33" s="260">
        <f>IF(E31-I31&lt;0,I31-E31,"-")</f>
        <v>191822256</v>
      </c>
      <c r="F33" s="112" t="s">
        <v>445</v>
      </c>
      <c r="G33" s="260" t="str">
        <f>IF(C31-G31&gt;0,C31-G31,"-")</f>
        <v>-</v>
      </c>
      <c r="H33" s="260" t="str">
        <f>IF(D31-H31&gt;0,D31-H31,"-")</f>
        <v>-</v>
      </c>
      <c r="I33" s="262" t="str">
        <f>IF(E31-I31&gt;0,E31-I31,"-")</f>
        <v>-</v>
      </c>
      <c r="J33" s="375"/>
    </row>
  </sheetData>
  <mergeCells count="2">
    <mergeCell ref="A3:A4"/>
    <mergeCell ref="J1:J33"/>
  </mergeCells>
  <phoneticPr fontId="0" type="noConversion"/>
  <printOptions horizontalCentered="1"/>
  <pageMargins left="0.78740157480314965" right="0.78740157480314965" top="0.47244094488188981" bottom="0.78740157480314965" header="0.47244094488188981" footer="0.78740157480314965"/>
  <pageSetup paperSize="9" scale="71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04820-67BF-4632-BC50-9F078C3219A8}">
  <sheetPr>
    <tabColor rgb="FF92D050"/>
    <pageSetUpPr fitToPage="1"/>
  </sheetPr>
  <dimension ref="A1:E38"/>
  <sheetViews>
    <sheetView view="pageBreakPreview" zoomScale="60" zoomScaleNormal="100" workbookViewId="0">
      <selection activeCell="E12" sqref="E12"/>
    </sheetView>
  </sheetViews>
  <sheetFormatPr defaultRowHeight="12.75" x14ac:dyDescent="0.2"/>
  <cols>
    <col min="1" max="1" width="46.33203125" customWidth="1"/>
    <col min="2" max="2" width="13.83203125" customWidth="1"/>
    <col min="3" max="3" width="66.1640625" customWidth="1"/>
    <col min="4" max="5" width="13.83203125" customWidth="1"/>
  </cols>
  <sheetData>
    <row r="1" spans="1:5" ht="18.75" x14ac:dyDescent="0.3">
      <c r="A1" s="224" t="s">
        <v>439</v>
      </c>
      <c r="B1" s="64"/>
      <c r="C1" s="64"/>
      <c r="D1" s="64"/>
      <c r="E1" s="225" t="s">
        <v>86</v>
      </c>
    </row>
    <row r="2" spans="1:5" x14ac:dyDescent="0.2">
      <c r="A2" s="64"/>
      <c r="B2" s="64"/>
      <c r="C2" s="64"/>
      <c r="D2" s="64"/>
      <c r="E2" s="64"/>
    </row>
    <row r="3" spans="1:5" x14ac:dyDescent="0.2">
      <c r="A3" s="226"/>
      <c r="B3" s="227"/>
      <c r="C3" s="226"/>
      <c r="D3" s="228"/>
      <c r="E3" s="227"/>
    </row>
    <row r="4" spans="1:5" ht="15.75" x14ac:dyDescent="0.25">
      <c r="A4" s="66" t="str">
        <f>+ÖSSZEFÜGGÉSEK!A6</f>
        <v>2018. évi eredeti előirányzat BEVÉTELEK</v>
      </c>
      <c r="B4" s="229"/>
      <c r="C4" s="230"/>
      <c r="D4" s="228"/>
      <c r="E4" s="227"/>
    </row>
    <row r="5" spans="1:5" x14ac:dyDescent="0.2">
      <c r="A5" s="226"/>
      <c r="B5" s="227"/>
      <c r="C5" s="226"/>
      <c r="D5" s="228"/>
      <c r="E5" s="227"/>
    </row>
    <row r="6" spans="1:5" x14ac:dyDescent="0.2">
      <c r="A6" s="226" t="s">
        <v>405</v>
      </c>
      <c r="B6" s="227">
        <f>+'1.1.sz.mell.'!C63</f>
        <v>628832676</v>
      </c>
      <c r="C6" s="226" t="s">
        <v>385</v>
      </c>
      <c r="D6" s="228">
        <f>+'2.1.sz.mell  '!C18+'2.2.sz.mell  '!C17</f>
        <v>628832676</v>
      </c>
      <c r="E6" s="227">
        <f>+B6-D6</f>
        <v>0</v>
      </c>
    </row>
    <row r="7" spans="1:5" x14ac:dyDescent="0.2">
      <c r="A7" s="226" t="s">
        <v>421</v>
      </c>
      <c r="B7" s="227">
        <f>+'1.1.sz.mell.'!C87</f>
        <v>193841945</v>
      </c>
      <c r="C7" s="226" t="s">
        <v>391</v>
      </c>
      <c r="D7" s="228">
        <f>+'2.1.sz.mell  '!C29+'2.2.sz.mell  '!C30</f>
        <v>193841945</v>
      </c>
      <c r="E7" s="227">
        <f>+B7-D7</f>
        <v>0</v>
      </c>
    </row>
    <row r="8" spans="1:5" x14ac:dyDescent="0.2">
      <c r="A8" s="226" t="s">
        <v>422</v>
      </c>
      <c r="B8" s="227">
        <f>+'1.1.sz.mell.'!C88</f>
        <v>822674621</v>
      </c>
      <c r="C8" s="226" t="s">
        <v>392</v>
      </c>
      <c r="D8" s="228">
        <f>+'2.1.sz.mell  '!C30+'2.2.sz.mell  '!C31</f>
        <v>822674621</v>
      </c>
      <c r="E8" s="227">
        <f>+B8-D8</f>
        <v>0</v>
      </c>
    </row>
    <row r="9" spans="1:5" x14ac:dyDescent="0.2">
      <c r="A9" s="226"/>
      <c r="B9" s="227"/>
      <c r="C9" s="226"/>
      <c r="D9" s="228"/>
      <c r="E9" s="227"/>
    </row>
    <row r="10" spans="1:5" ht="15.75" x14ac:dyDescent="0.25">
      <c r="A10" s="66" t="str">
        <f>+ÖSSZEFÜGGÉSEK!A13</f>
        <v>2018. évi előirányzat módosítások BEVÉTELEK</v>
      </c>
      <c r="B10" s="229"/>
      <c r="C10" s="230"/>
      <c r="D10" s="228"/>
      <c r="E10" s="227"/>
    </row>
    <row r="11" spans="1:5" x14ac:dyDescent="0.2">
      <c r="A11" s="226"/>
      <c r="B11" s="227"/>
      <c r="C11" s="226"/>
      <c r="D11" s="228"/>
      <c r="E11" s="227"/>
    </row>
    <row r="12" spans="1:5" x14ac:dyDescent="0.2">
      <c r="A12" s="226" t="s">
        <v>406</v>
      </c>
      <c r="B12" s="227">
        <f>+'1.1.sz.mell.'!F63</f>
        <v>-63110490</v>
      </c>
      <c r="C12" s="226" t="s">
        <v>386</v>
      </c>
      <c r="D12" s="228">
        <f>+'2.1.sz.mell  '!D18+'2.2.sz.mell  '!D17</f>
        <v>-63110490</v>
      </c>
      <c r="E12" s="227">
        <f>+B12-D12</f>
        <v>0</v>
      </c>
    </row>
    <row r="13" spans="1:5" x14ac:dyDescent="0.2">
      <c r="A13" s="226" t="s">
        <v>407</v>
      </c>
      <c r="B13" s="227">
        <f>+'1.1.sz.mell.'!F87</f>
        <v>23855257</v>
      </c>
      <c r="C13" s="226" t="s">
        <v>393</v>
      </c>
      <c r="D13" s="228">
        <f>+'2.1.sz.mell  '!D29+'2.2.sz.mell  '!D30</f>
        <v>23855257</v>
      </c>
      <c r="E13" s="227">
        <f>+B13-D13</f>
        <v>0</v>
      </c>
    </row>
    <row r="14" spans="1:5" x14ac:dyDescent="0.2">
      <c r="A14" s="226" t="s">
        <v>408</v>
      </c>
      <c r="B14" s="227">
        <f>+'1.1.sz.mell.'!F88</f>
        <v>-39255233</v>
      </c>
      <c r="C14" s="226" t="s">
        <v>394</v>
      </c>
      <c r="D14" s="228">
        <f>+'2.1.sz.mell  '!D30+'2.2.sz.mell  '!D31</f>
        <v>-39255233</v>
      </c>
      <c r="E14" s="227">
        <f>+B14-D14</f>
        <v>0</v>
      </c>
    </row>
    <row r="15" spans="1:5" x14ac:dyDescent="0.2">
      <c r="A15" s="226"/>
      <c r="B15" s="227"/>
      <c r="C15" s="226"/>
      <c r="D15" s="228"/>
      <c r="E15" s="227"/>
    </row>
    <row r="16" spans="1:5" ht="14.25" x14ac:dyDescent="0.2">
      <c r="A16" s="231" t="str">
        <f>+ÖSSZEFÜGGÉSEK!A19</f>
        <v>2018. módosítás utáni módosított előrirányzatok BEVÉTELEK</v>
      </c>
      <c r="B16" s="65"/>
      <c r="C16" s="230"/>
      <c r="D16" s="228"/>
      <c r="E16" s="227"/>
    </row>
    <row r="17" spans="1:5" x14ac:dyDescent="0.2">
      <c r="A17" s="226"/>
      <c r="B17" s="227"/>
      <c r="C17" s="226"/>
      <c r="D17" s="228"/>
      <c r="E17" s="227"/>
    </row>
    <row r="18" spans="1:5" x14ac:dyDescent="0.2">
      <c r="A18" s="226" t="s">
        <v>409</v>
      </c>
      <c r="B18" s="227">
        <f>+'1.1.sz.mell.'!G63</f>
        <v>565722186</v>
      </c>
      <c r="C18" s="226" t="s">
        <v>387</v>
      </c>
      <c r="D18" s="228">
        <f>+'2.1.sz.mell  '!E18+'2.2.sz.mell  '!E17</f>
        <v>565722186</v>
      </c>
      <c r="E18" s="227">
        <f>+B18-D18</f>
        <v>0</v>
      </c>
    </row>
    <row r="19" spans="1:5" x14ac:dyDescent="0.2">
      <c r="A19" s="226" t="s">
        <v>410</v>
      </c>
      <c r="B19" s="227">
        <f>+'1.1.sz.mell.'!G87</f>
        <v>217697202</v>
      </c>
      <c r="C19" s="226" t="s">
        <v>395</v>
      </c>
      <c r="D19" s="228">
        <f>+'2.1.sz.mell  '!E29+'2.2.sz.mell  '!E30</f>
        <v>217697202</v>
      </c>
      <c r="E19" s="227">
        <f>+B19-D19</f>
        <v>0</v>
      </c>
    </row>
    <row r="20" spans="1:5" x14ac:dyDescent="0.2">
      <c r="A20" s="226" t="s">
        <v>411</v>
      </c>
      <c r="B20" s="227">
        <f>+'1.1.sz.mell.'!G88</f>
        <v>783419388</v>
      </c>
      <c r="C20" s="226" t="s">
        <v>396</v>
      </c>
      <c r="D20" s="228">
        <f>+'2.1.sz.mell  '!E30+'2.2.sz.mell  '!E31</f>
        <v>783419388</v>
      </c>
      <c r="E20" s="227">
        <f>+B20-D20</f>
        <v>0</v>
      </c>
    </row>
    <row r="21" spans="1:5" x14ac:dyDescent="0.2">
      <c r="A21" s="226"/>
      <c r="B21" s="227"/>
      <c r="C21" s="226"/>
      <c r="D21" s="228"/>
      <c r="E21" s="227"/>
    </row>
    <row r="22" spans="1:5" ht="15.75" x14ac:dyDescent="0.25">
      <c r="A22" s="66" t="str">
        <f>+ÖSSZEFÜGGÉSEK!A25</f>
        <v>2018. évi eredeti előirányzat KIADÁSOK</v>
      </c>
      <c r="B22" s="229"/>
      <c r="C22" s="230"/>
      <c r="D22" s="228"/>
      <c r="E22" s="227"/>
    </row>
    <row r="23" spans="1:5" x14ac:dyDescent="0.2">
      <c r="A23" s="226"/>
      <c r="B23" s="227"/>
      <c r="C23" s="226"/>
      <c r="D23" s="228"/>
      <c r="E23" s="227"/>
    </row>
    <row r="24" spans="1:5" x14ac:dyDescent="0.2">
      <c r="A24" s="226" t="s">
        <v>423</v>
      </c>
      <c r="B24" s="227">
        <f>+'1.1.sz.mell.'!C130</f>
        <v>822674621</v>
      </c>
      <c r="C24" s="226" t="s">
        <v>388</v>
      </c>
      <c r="D24" s="228">
        <f>+'2.1.sz.mell  '!G18+'2.2.sz.mell  '!G17</f>
        <v>822674621</v>
      </c>
      <c r="E24" s="227">
        <f>+B24-D24</f>
        <v>0</v>
      </c>
    </row>
    <row r="25" spans="1:5" x14ac:dyDescent="0.2">
      <c r="A25" s="226" t="s">
        <v>413</v>
      </c>
      <c r="B25" s="227">
        <f>+'1.1.sz.mell.'!C155</f>
        <v>0</v>
      </c>
      <c r="C25" s="226" t="s">
        <v>397</v>
      </c>
      <c r="D25" s="228">
        <f>+'2.1.sz.mell  '!G29+'2.2.sz.mell  '!G30</f>
        <v>0</v>
      </c>
      <c r="E25" s="227">
        <f>+B25-D25</f>
        <v>0</v>
      </c>
    </row>
    <row r="26" spans="1:5" x14ac:dyDescent="0.2">
      <c r="A26" s="226" t="s">
        <v>414</v>
      </c>
      <c r="B26" s="227">
        <f>+'1.1.sz.mell.'!C156</f>
        <v>822674621</v>
      </c>
      <c r="C26" s="226" t="s">
        <v>398</v>
      </c>
      <c r="D26" s="228">
        <f>+'2.1.sz.mell  '!G30+'2.2.sz.mell  '!G31</f>
        <v>822674621</v>
      </c>
      <c r="E26" s="227">
        <f>+B26-D26</f>
        <v>0</v>
      </c>
    </row>
    <row r="27" spans="1:5" x14ac:dyDescent="0.2">
      <c r="A27" s="226"/>
      <c r="B27" s="227"/>
      <c r="C27" s="226"/>
      <c r="D27" s="228"/>
      <c r="E27" s="227"/>
    </row>
    <row r="28" spans="1:5" ht="15.75" x14ac:dyDescent="0.25">
      <c r="A28" s="66" t="str">
        <f>+ÖSSZEFÜGGÉSEK!A31</f>
        <v>2018. évi előirányzat módosítások KIADÁSOK</v>
      </c>
      <c r="B28" s="229"/>
      <c r="C28" s="230"/>
      <c r="D28" s="228"/>
      <c r="E28" s="227"/>
    </row>
    <row r="29" spans="1:5" x14ac:dyDescent="0.2">
      <c r="A29" s="226"/>
      <c r="B29" s="227"/>
      <c r="C29" s="226"/>
      <c r="D29" s="228"/>
      <c r="E29" s="227"/>
    </row>
    <row r="30" spans="1:5" x14ac:dyDescent="0.2">
      <c r="A30" s="226" t="s">
        <v>415</v>
      </c>
      <c r="B30" s="227">
        <f>+'1.1.sz.mell.'!F130</f>
        <v>-92936223</v>
      </c>
      <c r="C30" s="226" t="s">
        <v>389</v>
      </c>
      <c r="D30" s="228">
        <f>+'2.1.sz.mell  '!H18+'2.2.sz.mell  '!H17</f>
        <v>-92936223</v>
      </c>
      <c r="E30" s="227">
        <f>+B30-D30</f>
        <v>0</v>
      </c>
    </row>
    <row r="31" spans="1:5" x14ac:dyDescent="0.2">
      <c r="A31" s="226" t="s">
        <v>416</v>
      </c>
      <c r="B31" s="227">
        <f>+'1.1.sz.mell.'!F155</f>
        <v>53680858</v>
      </c>
      <c r="C31" s="226" t="s">
        <v>399</v>
      </c>
      <c r="D31" s="228">
        <f>+'2.1.sz.mell  '!H29+'2.2.sz.mell  '!H30</f>
        <v>53680858</v>
      </c>
      <c r="E31" s="227">
        <f>+B31-D31</f>
        <v>0</v>
      </c>
    </row>
    <row r="32" spans="1:5" x14ac:dyDescent="0.2">
      <c r="A32" s="226" t="s">
        <v>417</v>
      </c>
      <c r="B32" s="227">
        <f>+'1.1.sz.mell.'!F156</f>
        <v>-39255365</v>
      </c>
      <c r="C32" s="226" t="s">
        <v>400</v>
      </c>
      <c r="D32" s="228">
        <f>+'2.1.sz.mell  '!H30+'2.2.sz.mell  '!H31</f>
        <v>-39255365</v>
      </c>
      <c r="E32" s="227">
        <f>+B32-D32</f>
        <v>0</v>
      </c>
    </row>
    <row r="33" spans="1:5" x14ac:dyDescent="0.2">
      <c r="A33" s="226"/>
      <c r="B33" s="227"/>
      <c r="C33" s="226"/>
      <c r="D33" s="228"/>
      <c r="E33" s="227"/>
    </row>
    <row r="34" spans="1:5" ht="15.75" x14ac:dyDescent="0.25">
      <c r="A34" s="232" t="str">
        <f>+ÖSSZEFÜGGÉSEK!A37</f>
        <v>2018. módosítás utáni módosított előirányzatok KIADÁSOK</v>
      </c>
      <c r="B34" s="229"/>
      <c r="C34" s="230"/>
      <c r="D34" s="228"/>
      <c r="E34" s="227"/>
    </row>
    <row r="35" spans="1:5" x14ac:dyDescent="0.2">
      <c r="A35" s="226"/>
      <c r="B35" s="227"/>
      <c r="C35" s="226"/>
      <c r="D35" s="228"/>
      <c r="E35" s="227"/>
    </row>
    <row r="36" spans="1:5" x14ac:dyDescent="0.2">
      <c r="A36" s="226" t="s">
        <v>418</v>
      </c>
      <c r="B36" s="227">
        <f>+'1.1.sz.mell.'!G130</f>
        <v>729738398</v>
      </c>
      <c r="C36" s="226" t="s">
        <v>390</v>
      </c>
      <c r="D36" s="228">
        <f>+'2.1.sz.mell  '!I18+'2.2.sz.mell  '!I17</f>
        <v>729738398</v>
      </c>
      <c r="E36" s="227">
        <f>+B36-D36</f>
        <v>0</v>
      </c>
    </row>
    <row r="37" spans="1:5" x14ac:dyDescent="0.2">
      <c r="A37" s="226" t="s">
        <v>419</v>
      </c>
      <c r="B37" s="227">
        <f>+'1.1.sz.mell.'!G155</f>
        <v>53680858</v>
      </c>
      <c r="C37" s="226" t="s">
        <v>401</v>
      </c>
      <c r="D37" s="228">
        <f>+'2.1.sz.mell  '!I29+'2.2.sz.mell  '!I30</f>
        <v>53680858</v>
      </c>
      <c r="E37" s="227">
        <f>+B37-D37</f>
        <v>0</v>
      </c>
    </row>
    <row r="38" spans="1:5" x14ac:dyDescent="0.2">
      <c r="A38" s="226" t="s">
        <v>424</v>
      </c>
      <c r="B38" s="227">
        <f>+'1.1.sz.mell.'!G156</f>
        <v>783419256</v>
      </c>
      <c r="C38" s="226" t="s">
        <v>402</v>
      </c>
      <c r="D38" s="228">
        <f>+'2.1.sz.mell  '!I30+'2.2.sz.mell  '!I31</f>
        <v>783419256</v>
      </c>
      <c r="E38" s="227">
        <f>+B38-D38</f>
        <v>0</v>
      </c>
    </row>
  </sheetData>
  <sheetProtection sheet="1"/>
  <phoneticPr fontId="25" type="noConversion"/>
  <conditionalFormatting sqref="E3:E15">
    <cfRule type="cellIs" dxfId="1" priority="2" stopIfTrue="1" operator="notEqual">
      <formula>0</formula>
    </cfRule>
  </conditionalFormatting>
  <conditionalFormatting sqref="E3:E38">
    <cfRule type="cellIs" dxfId="0" priority="1" stopIfTrue="1" operator="notEqual">
      <formula>0</formula>
    </cfRule>
  </conditionalFormatting>
  <pageMargins left="0.79" right="0.56999999999999995" top="0.88" bottom="0.66" header="0.5" footer="0.5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72B8D-2E28-4E79-84BA-41B782A0971D}">
  <sheetPr>
    <tabColor rgb="FF92D050"/>
  </sheetPr>
  <dimension ref="A1:I23"/>
  <sheetViews>
    <sheetView view="pageBreakPreview" topLeftCell="A4" zoomScale="130" zoomScaleNormal="100" zoomScaleSheetLayoutView="130" workbookViewId="0">
      <selection activeCell="F30" sqref="F30"/>
    </sheetView>
  </sheetViews>
  <sheetFormatPr defaultRowHeight="12.75" x14ac:dyDescent="0.2"/>
  <cols>
    <col min="1" max="1" width="38.83203125" style="28" customWidth="1"/>
    <col min="2" max="8" width="15.83203125" style="27" customWidth="1"/>
    <col min="9" max="9" width="15.83203125" style="34" customWidth="1"/>
    <col min="10" max="11" width="12.83203125" style="27" customWidth="1"/>
    <col min="12" max="12" width="13.83203125" style="27" customWidth="1"/>
    <col min="13" max="16384" width="9.33203125" style="27"/>
  </cols>
  <sheetData>
    <row r="1" spans="1:9" ht="25.5" customHeight="1" x14ac:dyDescent="0.2">
      <c r="A1" s="377" t="s">
        <v>0</v>
      </c>
      <c r="B1" s="377"/>
      <c r="C1" s="377"/>
      <c r="D1" s="377"/>
      <c r="E1" s="377"/>
      <c r="F1" s="377"/>
      <c r="G1" s="377"/>
      <c r="H1" s="377"/>
      <c r="I1" s="377"/>
    </row>
    <row r="2" spans="1:9" ht="22.5" customHeight="1" thickBot="1" x14ac:dyDescent="0.3">
      <c r="A2" s="58"/>
      <c r="B2" s="34"/>
      <c r="C2" s="34"/>
      <c r="D2" s="34"/>
      <c r="E2" s="34"/>
      <c r="F2" s="34"/>
      <c r="G2" s="34"/>
      <c r="H2" s="34"/>
      <c r="I2" s="31" t="e">
        <f>'2.2.sz.mell  '!I2</f>
        <v>#REF!</v>
      </c>
    </row>
    <row r="3" spans="1:9" s="29" customFormat="1" ht="44.25" customHeight="1" thickBot="1" x14ac:dyDescent="0.25">
      <c r="A3" s="59" t="s">
        <v>44</v>
      </c>
      <c r="B3" s="60" t="s">
        <v>45</v>
      </c>
      <c r="C3" s="60" t="s">
        <v>46</v>
      </c>
      <c r="D3" s="60" t="str">
        <f>+CONCATENATE("Felhasználás   ",LEFT(ÖSSZEFÜGGÉSEK!A6,4)-1,". XII. 31-ig")</f>
        <v>Felhasználás   2017. XII. 31-ig</v>
      </c>
      <c r="E3" s="60" t="str">
        <f>+CONCATENATE(LEFT(ÖSSZEFÜGGÉSEK!A6,4),". évi",CHAR(10),"eredeti előirányzat")</f>
        <v>2018. évi
eredeti előirányzat</v>
      </c>
      <c r="F3" s="336" t="s">
        <v>450</v>
      </c>
      <c r="G3" s="336" t="s">
        <v>481</v>
      </c>
      <c r="H3" s="336" t="s">
        <v>482</v>
      </c>
      <c r="I3" s="338" t="s">
        <v>490</v>
      </c>
    </row>
    <row r="4" spans="1:9" s="34" customFormat="1" ht="12" customHeight="1" thickBot="1" x14ac:dyDescent="0.25">
      <c r="A4" s="32" t="s">
        <v>354</v>
      </c>
      <c r="B4" s="33" t="s">
        <v>355</v>
      </c>
      <c r="C4" s="33" t="s">
        <v>356</v>
      </c>
      <c r="D4" s="33" t="s">
        <v>358</v>
      </c>
      <c r="E4" s="33" t="s">
        <v>357</v>
      </c>
      <c r="F4" s="33" t="s">
        <v>359</v>
      </c>
      <c r="G4" s="33" t="s">
        <v>360</v>
      </c>
      <c r="H4" s="339" t="s">
        <v>453</v>
      </c>
      <c r="I4" s="340" t="s">
        <v>452</v>
      </c>
    </row>
    <row r="5" spans="1:9" ht="15.95" customHeight="1" x14ac:dyDescent="0.2">
      <c r="A5" s="186" t="s">
        <v>491</v>
      </c>
      <c r="B5" s="21">
        <v>173524821</v>
      </c>
      <c r="C5" s="188" t="s">
        <v>495</v>
      </c>
      <c r="D5" s="21">
        <v>3810000</v>
      </c>
      <c r="E5" s="21">
        <v>169714821</v>
      </c>
      <c r="F5" s="21"/>
      <c r="G5" s="21">
        <v>-16602287</v>
      </c>
      <c r="H5" s="21">
        <f>F5+G5</f>
        <v>-16602287</v>
      </c>
      <c r="I5" s="35">
        <f>E5+H5</f>
        <v>153112534</v>
      </c>
    </row>
    <row r="6" spans="1:9" ht="15.95" customHeight="1" x14ac:dyDescent="0.2">
      <c r="A6" s="186" t="s">
        <v>492</v>
      </c>
      <c r="B6" s="21">
        <v>117478820</v>
      </c>
      <c r="C6" s="188" t="s">
        <v>494</v>
      </c>
      <c r="D6" s="21"/>
      <c r="E6" s="21">
        <v>117478820</v>
      </c>
      <c r="F6" s="21"/>
      <c r="G6" s="21">
        <v>-117478820</v>
      </c>
      <c r="H6" s="21">
        <f>F6+G6</f>
        <v>-117478820</v>
      </c>
      <c r="I6" s="35">
        <f>E6+H6</f>
        <v>0</v>
      </c>
    </row>
    <row r="7" spans="1:9" ht="15.95" customHeight="1" x14ac:dyDescent="0.2">
      <c r="A7" s="186" t="s">
        <v>493</v>
      </c>
      <c r="B7" s="21">
        <v>170000000</v>
      </c>
      <c r="C7" s="188" t="s">
        <v>489</v>
      </c>
      <c r="D7" s="21"/>
      <c r="E7" s="21">
        <v>170000000</v>
      </c>
      <c r="F7" s="21"/>
      <c r="G7" s="21">
        <v>-4285896</v>
      </c>
      <c r="H7" s="21">
        <f t="shared" ref="H7:H22" si="0">F7+G7</f>
        <v>-4285896</v>
      </c>
      <c r="I7" s="35">
        <f t="shared" ref="I7:I22" si="1">E7+H7</f>
        <v>165714104</v>
      </c>
    </row>
    <row r="8" spans="1:9" ht="15.95" customHeight="1" x14ac:dyDescent="0.2">
      <c r="A8" s="187" t="s">
        <v>496</v>
      </c>
      <c r="B8" s="21">
        <v>1500000</v>
      </c>
      <c r="C8" s="188" t="s">
        <v>485</v>
      </c>
      <c r="D8" s="21"/>
      <c r="E8" s="21">
        <v>1500000</v>
      </c>
      <c r="F8" s="21"/>
      <c r="G8" s="21">
        <v>500000</v>
      </c>
      <c r="H8" s="21">
        <f t="shared" si="0"/>
        <v>500000</v>
      </c>
      <c r="I8" s="35">
        <f t="shared" si="1"/>
        <v>2000000</v>
      </c>
    </row>
    <row r="9" spans="1:9" ht="15.95" customHeight="1" x14ac:dyDescent="0.2">
      <c r="A9" s="186" t="s">
        <v>497</v>
      </c>
      <c r="B9" s="21">
        <v>3665000</v>
      </c>
      <c r="C9" s="188" t="s">
        <v>504</v>
      </c>
      <c r="D9" s="21"/>
      <c r="E9" s="21">
        <v>1028700</v>
      </c>
      <c r="F9" s="21"/>
      <c r="G9" s="21">
        <v>-1028700</v>
      </c>
      <c r="H9" s="21">
        <f t="shared" si="0"/>
        <v>-1028700</v>
      </c>
      <c r="I9" s="35">
        <f t="shared" si="1"/>
        <v>0</v>
      </c>
    </row>
    <row r="10" spans="1:9" ht="15.95" customHeight="1" x14ac:dyDescent="0.2">
      <c r="A10" s="187" t="s">
        <v>498</v>
      </c>
      <c r="B10" s="21">
        <v>508000</v>
      </c>
      <c r="C10" s="188" t="s">
        <v>485</v>
      </c>
      <c r="D10" s="21"/>
      <c r="E10" s="21">
        <v>508000</v>
      </c>
      <c r="F10" s="21"/>
      <c r="G10" s="21">
        <v>-508000</v>
      </c>
      <c r="H10" s="21">
        <f t="shared" si="0"/>
        <v>-508000</v>
      </c>
      <c r="I10" s="35">
        <f t="shared" si="1"/>
        <v>0</v>
      </c>
    </row>
    <row r="11" spans="1:9" ht="15.95" customHeight="1" x14ac:dyDescent="0.2">
      <c r="A11" s="186" t="s">
        <v>499</v>
      </c>
      <c r="B11" s="21">
        <v>15920240</v>
      </c>
      <c r="C11" s="188" t="s">
        <v>485</v>
      </c>
      <c r="D11" s="21"/>
      <c r="E11" s="21">
        <v>15920240</v>
      </c>
      <c r="F11" s="21"/>
      <c r="G11" s="21">
        <v>2613091</v>
      </c>
      <c r="H11" s="21">
        <f t="shared" si="0"/>
        <v>2613091</v>
      </c>
      <c r="I11" s="35">
        <f t="shared" si="1"/>
        <v>18533331</v>
      </c>
    </row>
    <row r="12" spans="1:9" ht="15.95" customHeight="1" x14ac:dyDescent="0.2">
      <c r="A12" s="186" t="s">
        <v>500</v>
      </c>
      <c r="B12" s="21">
        <v>1524000</v>
      </c>
      <c r="C12" s="188" t="s">
        <v>485</v>
      </c>
      <c r="D12" s="21"/>
      <c r="E12" s="21">
        <v>1524000</v>
      </c>
      <c r="F12" s="21"/>
      <c r="G12" s="21">
        <v>-1361948</v>
      </c>
      <c r="H12" s="21">
        <f t="shared" si="0"/>
        <v>-1361948</v>
      </c>
      <c r="I12" s="35">
        <f t="shared" si="1"/>
        <v>162052</v>
      </c>
    </row>
    <row r="13" spans="1:9" ht="15.95" customHeight="1" x14ac:dyDescent="0.2">
      <c r="A13" s="186" t="s">
        <v>501</v>
      </c>
      <c r="B13" s="21">
        <v>1270000</v>
      </c>
      <c r="C13" s="188" t="s">
        <v>485</v>
      </c>
      <c r="D13" s="21"/>
      <c r="E13" s="21">
        <v>1270000</v>
      </c>
      <c r="F13" s="21"/>
      <c r="G13" s="21">
        <v>-410433</v>
      </c>
      <c r="H13" s="21">
        <f t="shared" si="0"/>
        <v>-410433</v>
      </c>
      <c r="I13" s="35">
        <f t="shared" si="1"/>
        <v>859567</v>
      </c>
    </row>
    <row r="14" spans="1:9" ht="15.95" customHeight="1" x14ac:dyDescent="0.2">
      <c r="A14" s="186" t="s">
        <v>502</v>
      </c>
      <c r="B14" s="21">
        <v>1397000</v>
      </c>
      <c r="C14" s="188" t="s">
        <v>485</v>
      </c>
      <c r="D14" s="21"/>
      <c r="E14" s="21">
        <v>1397000</v>
      </c>
      <c r="F14" s="21"/>
      <c r="G14" s="21">
        <v>-307274</v>
      </c>
      <c r="H14" s="21">
        <f t="shared" si="0"/>
        <v>-307274</v>
      </c>
      <c r="I14" s="35">
        <f t="shared" si="1"/>
        <v>1089726</v>
      </c>
    </row>
    <row r="15" spans="1:9" ht="15.95" customHeight="1" x14ac:dyDescent="0.2">
      <c r="A15" s="186" t="s">
        <v>503</v>
      </c>
      <c r="B15" s="21">
        <v>658854</v>
      </c>
      <c r="C15" s="188" t="s">
        <v>485</v>
      </c>
      <c r="D15" s="21"/>
      <c r="E15" s="21">
        <v>658854</v>
      </c>
      <c r="F15" s="21"/>
      <c r="G15" s="21">
        <v>10595901</v>
      </c>
      <c r="H15" s="21">
        <f t="shared" si="0"/>
        <v>10595901</v>
      </c>
      <c r="I15" s="35">
        <f t="shared" si="1"/>
        <v>11254755</v>
      </c>
    </row>
    <row r="16" spans="1:9" ht="15.95" customHeight="1" x14ac:dyDescent="0.2">
      <c r="A16" s="186" t="s">
        <v>505</v>
      </c>
      <c r="B16" s="21">
        <v>274066</v>
      </c>
      <c r="C16" s="188" t="s">
        <v>485</v>
      </c>
      <c r="D16" s="21"/>
      <c r="E16" s="21"/>
      <c r="F16" s="21"/>
      <c r="G16" s="21">
        <v>274066</v>
      </c>
      <c r="H16" s="21">
        <f t="shared" si="0"/>
        <v>274066</v>
      </c>
      <c r="I16" s="35">
        <f t="shared" si="1"/>
        <v>274066</v>
      </c>
    </row>
    <row r="17" spans="1:9" ht="15.95" customHeight="1" x14ac:dyDescent="0.2">
      <c r="A17" s="186"/>
      <c r="B17" s="21"/>
      <c r="C17" s="188"/>
      <c r="D17" s="21"/>
      <c r="E17" s="21"/>
      <c r="F17" s="21"/>
      <c r="G17" s="21"/>
      <c r="H17" s="21">
        <f t="shared" si="0"/>
        <v>0</v>
      </c>
      <c r="I17" s="35">
        <f t="shared" si="1"/>
        <v>0</v>
      </c>
    </row>
    <row r="18" spans="1:9" ht="15.95" customHeight="1" x14ac:dyDescent="0.2">
      <c r="A18" s="186"/>
      <c r="B18" s="21"/>
      <c r="C18" s="188"/>
      <c r="D18" s="21"/>
      <c r="E18" s="21"/>
      <c r="F18" s="21"/>
      <c r="G18" s="21"/>
      <c r="H18" s="21">
        <f t="shared" si="0"/>
        <v>0</v>
      </c>
      <c r="I18" s="35">
        <f t="shared" si="1"/>
        <v>0</v>
      </c>
    </row>
    <row r="19" spans="1:9" ht="15.95" customHeight="1" x14ac:dyDescent="0.2">
      <c r="A19" s="186"/>
      <c r="B19" s="21"/>
      <c r="C19" s="188"/>
      <c r="D19" s="21"/>
      <c r="E19" s="21"/>
      <c r="F19" s="21"/>
      <c r="G19" s="21"/>
      <c r="H19" s="21">
        <f t="shared" si="0"/>
        <v>0</v>
      </c>
      <c r="I19" s="35">
        <f t="shared" si="1"/>
        <v>0</v>
      </c>
    </row>
    <row r="20" spans="1:9" ht="15.95" customHeight="1" x14ac:dyDescent="0.2">
      <c r="A20" s="186"/>
      <c r="B20" s="21"/>
      <c r="C20" s="188"/>
      <c r="D20" s="21"/>
      <c r="E20" s="21"/>
      <c r="F20" s="21"/>
      <c r="G20" s="21"/>
      <c r="H20" s="21">
        <f t="shared" si="0"/>
        <v>0</v>
      </c>
      <c r="I20" s="35">
        <f t="shared" si="1"/>
        <v>0</v>
      </c>
    </row>
    <row r="21" spans="1:9" ht="15.95" customHeight="1" x14ac:dyDescent="0.2">
      <c r="A21" s="186"/>
      <c r="B21" s="21"/>
      <c r="C21" s="188"/>
      <c r="D21" s="21"/>
      <c r="E21" s="21"/>
      <c r="F21" s="21"/>
      <c r="G21" s="21"/>
      <c r="H21" s="21">
        <f t="shared" si="0"/>
        <v>0</v>
      </c>
      <c r="I21" s="35">
        <f t="shared" si="1"/>
        <v>0</v>
      </c>
    </row>
    <row r="22" spans="1:9" ht="15.95" customHeight="1" thickBot="1" x14ac:dyDescent="0.25">
      <c r="A22" s="36"/>
      <c r="B22" s="22"/>
      <c r="C22" s="189"/>
      <c r="D22" s="22"/>
      <c r="E22" s="22"/>
      <c r="F22" s="22"/>
      <c r="G22" s="22"/>
      <c r="H22" s="21">
        <f t="shared" si="0"/>
        <v>0</v>
      </c>
      <c r="I22" s="37">
        <f t="shared" si="1"/>
        <v>0</v>
      </c>
    </row>
    <row r="23" spans="1:9" s="40" customFormat="1" ht="18" customHeight="1" thickBot="1" x14ac:dyDescent="0.25">
      <c r="A23" s="61" t="s">
        <v>43</v>
      </c>
      <c r="B23" s="38">
        <f>SUM(B5:B22)</f>
        <v>487720801</v>
      </c>
      <c r="C23" s="48"/>
      <c r="D23" s="38">
        <f>SUM(D5:D22)</f>
        <v>3810000</v>
      </c>
      <c r="E23" s="38">
        <f>SUM(E5:E22)</f>
        <v>481000435</v>
      </c>
      <c r="F23" s="38"/>
      <c r="G23" s="38"/>
      <c r="H23" s="38">
        <f>SUM(H5:H22)</f>
        <v>-128000300</v>
      </c>
      <c r="I23" s="39">
        <f>SUM(I5:I22)</f>
        <v>353000135</v>
      </c>
    </row>
  </sheetData>
  <mergeCells count="1">
    <mergeCell ref="A1:I1"/>
  </mergeCells>
  <phoneticPr fontId="0" type="noConversion"/>
  <printOptions horizontalCentered="1"/>
  <pageMargins left="0.39370078740157483" right="0.39370078740157483" top="1.0236220472440944" bottom="0.98425196850393704" header="0.78740157480314965" footer="0.78740157480314965"/>
  <pageSetup paperSize="9" scale="89" orientation="landscape" horizontalDpi="300" verticalDpi="300" r:id="rId1"/>
  <headerFooter alignWithMargins="0">
    <oddHeader xml:space="preserve">&amp;R&amp;"Times New Roman CE,Félkövér dőlt"&amp;11 3. melléklet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9FC0C-68F2-426B-8484-2F7B01757C49}">
  <sheetPr>
    <tabColor rgb="FF92D050"/>
  </sheetPr>
  <dimension ref="A1:I23"/>
  <sheetViews>
    <sheetView view="pageBreakPreview" zoomScale="130" zoomScaleNormal="100" zoomScaleSheetLayoutView="130" workbookViewId="0">
      <selection activeCell="O13" sqref="O13"/>
    </sheetView>
  </sheetViews>
  <sheetFormatPr defaultRowHeight="12.75" x14ac:dyDescent="0.2"/>
  <cols>
    <col min="1" max="1" width="38.83203125" style="28" customWidth="1"/>
    <col min="2" max="8" width="15.83203125" style="27" customWidth="1"/>
    <col min="9" max="9" width="15.83203125" style="34" customWidth="1"/>
    <col min="10" max="11" width="12.83203125" style="27" customWidth="1"/>
    <col min="12" max="12" width="13.83203125" style="27" customWidth="1"/>
    <col min="13" max="16384" width="9.33203125" style="27"/>
  </cols>
  <sheetData>
    <row r="1" spans="1:9" ht="25.5" customHeight="1" x14ac:dyDescent="0.2">
      <c r="A1" s="377" t="s">
        <v>1</v>
      </c>
      <c r="B1" s="377"/>
      <c r="C1" s="377"/>
      <c r="D1" s="377"/>
      <c r="E1" s="377"/>
      <c r="F1" s="377"/>
      <c r="G1" s="377"/>
      <c r="H1" s="377"/>
      <c r="I1" s="377"/>
    </row>
    <row r="2" spans="1:9" ht="22.5" customHeight="1" thickBot="1" x14ac:dyDescent="0.3">
      <c r="A2" s="58"/>
      <c r="B2" s="34"/>
      <c r="C2" s="34"/>
      <c r="D2" s="34"/>
      <c r="E2" s="34"/>
      <c r="F2" s="34"/>
      <c r="G2" s="34"/>
      <c r="H2" s="34"/>
      <c r="I2" s="31" t="e">
        <f>'2.2.sz.mell  '!I2</f>
        <v>#REF!</v>
      </c>
    </row>
    <row r="3" spans="1:9" s="29" customFormat="1" ht="44.25" customHeight="1" thickBot="1" x14ac:dyDescent="0.25">
      <c r="A3" s="59" t="s">
        <v>47</v>
      </c>
      <c r="B3" s="60" t="s">
        <v>45</v>
      </c>
      <c r="C3" s="60" t="s">
        <v>46</v>
      </c>
      <c r="D3" s="60" t="str">
        <f>+CONCATENATE("Felhasználás   ",LEFT(ÖSSZEFÜGGÉSEK!A6,4)-1,". XII. 31-ig")</f>
        <v>Felhasználás   2017. XII. 31-ig</v>
      </c>
      <c r="E3" s="60" t="str">
        <f>+CONCATENATE(LEFT(ÖSSZEFÜGGÉSEK!A6,4),". évi",CHAR(10),"eredeti előirányzat")</f>
        <v>2018. évi
eredeti előirányzat</v>
      </c>
      <c r="F3" s="333" t="s">
        <v>450</v>
      </c>
      <c r="G3" s="341" t="s">
        <v>481</v>
      </c>
      <c r="H3" s="342" t="s">
        <v>482</v>
      </c>
      <c r="I3" s="343" t="s">
        <v>483</v>
      </c>
    </row>
    <row r="4" spans="1:9" s="34" customFormat="1" ht="12" customHeight="1" thickBot="1" x14ac:dyDescent="0.25">
      <c r="A4" s="32" t="s">
        <v>354</v>
      </c>
      <c r="B4" s="33" t="s">
        <v>355</v>
      </c>
      <c r="C4" s="33" t="s">
        <v>356</v>
      </c>
      <c r="D4" s="33" t="s">
        <v>358</v>
      </c>
      <c r="E4" s="33" t="s">
        <v>357</v>
      </c>
      <c r="F4" s="339" t="s">
        <v>359</v>
      </c>
      <c r="G4" s="339" t="s">
        <v>360</v>
      </c>
      <c r="H4" s="339" t="s">
        <v>453</v>
      </c>
      <c r="I4" s="340" t="s">
        <v>452</v>
      </c>
    </row>
    <row r="5" spans="1:9" ht="15.95" customHeight="1" x14ac:dyDescent="0.2">
      <c r="A5" s="186" t="s">
        <v>484</v>
      </c>
      <c r="B5" s="21">
        <v>1270000</v>
      </c>
      <c r="C5" s="188" t="s">
        <v>485</v>
      </c>
      <c r="D5" s="21"/>
      <c r="E5" s="21">
        <v>1270000</v>
      </c>
      <c r="F5" s="21"/>
      <c r="G5" s="21">
        <v>-1270000</v>
      </c>
      <c r="H5" s="315">
        <f>F5+G5</f>
        <v>-1270000</v>
      </c>
      <c r="I5" s="35">
        <f>E5+H5</f>
        <v>0</v>
      </c>
    </row>
    <row r="6" spans="1:9" ht="15.95" customHeight="1" x14ac:dyDescent="0.2">
      <c r="A6" s="186" t="s">
        <v>486</v>
      </c>
      <c r="B6" s="21">
        <v>1244600</v>
      </c>
      <c r="C6" s="188" t="s">
        <v>485</v>
      </c>
      <c r="D6" s="21"/>
      <c r="E6" s="21"/>
      <c r="F6" s="21"/>
      <c r="G6" s="21">
        <v>1244600</v>
      </c>
      <c r="H6" s="315">
        <f>F6+G6</f>
        <v>1244600</v>
      </c>
      <c r="I6" s="35">
        <f t="shared" ref="I6:I22" si="0">E6+H6</f>
        <v>1244600</v>
      </c>
    </row>
    <row r="7" spans="1:9" ht="15.95" customHeight="1" x14ac:dyDescent="0.2">
      <c r="A7" s="186" t="s">
        <v>487</v>
      </c>
      <c r="B7" s="21">
        <v>150000</v>
      </c>
      <c r="C7" s="188" t="s">
        <v>485</v>
      </c>
      <c r="D7" s="21"/>
      <c r="E7" s="21"/>
      <c r="F7" s="21"/>
      <c r="G7" s="21">
        <v>150000</v>
      </c>
      <c r="H7" s="315">
        <f>F7+G7</f>
        <v>150000</v>
      </c>
      <c r="I7" s="35">
        <f t="shared" si="0"/>
        <v>150000</v>
      </c>
    </row>
    <row r="8" spans="1:9" ht="15.95" customHeight="1" x14ac:dyDescent="0.2">
      <c r="A8" s="187" t="s">
        <v>488</v>
      </c>
      <c r="B8" s="21">
        <v>2298500</v>
      </c>
      <c r="C8" s="188" t="s">
        <v>489</v>
      </c>
      <c r="D8" s="21"/>
      <c r="E8" s="21"/>
      <c r="F8" s="21"/>
      <c r="G8" s="21">
        <v>2052955</v>
      </c>
      <c r="H8" s="315">
        <f t="shared" ref="H8:H22" si="1">F8+G8</f>
        <v>2052955</v>
      </c>
      <c r="I8" s="35">
        <f t="shared" si="0"/>
        <v>2052955</v>
      </c>
    </row>
    <row r="9" spans="1:9" ht="15.95" customHeight="1" x14ac:dyDescent="0.2">
      <c r="A9" s="186"/>
      <c r="B9" s="21"/>
      <c r="C9" s="188"/>
      <c r="D9" s="21"/>
      <c r="E9" s="21"/>
      <c r="F9" s="21"/>
      <c r="G9" s="21"/>
      <c r="H9" s="315">
        <f t="shared" si="1"/>
        <v>0</v>
      </c>
      <c r="I9" s="35">
        <f t="shared" si="0"/>
        <v>0</v>
      </c>
    </row>
    <row r="10" spans="1:9" ht="15.95" customHeight="1" x14ac:dyDescent="0.2">
      <c r="A10" s="187"/>
      <c r="B10" s="21"/>
      <c r="C10" s="188"/>
      <c r="D10" s="21"/>
      <c r="E10" s="21"/>
      <c r="F10" s="21"/>
      <c r="G10" s="21"/>
      <c r="H10" s="315">
        <f t="shared" si="1"/>
        <v>0</v>
      </c>
      <c r="I10" s="35">
        <f t="shared" si="0"/>
        <v>0</v>
      </c>
    </row>
    <row r="11" spans="1:9" ht="15.95" customHeight="1" x14ac:dyDescent="0.2">
      <c r="A11" s="186"/>
      <c r="B11" s="21"/>
      <c r="C11" s="188"/>
      <c r="D11" s="21"/>
      <c r="E11" s="21"/>
      <c r="F11" s="21"/>
      <c r="G11" s="21"/>
      <c r="H11" s="315">
        <f t="shared" si="1"/>
        <v>0</v>
      </c>
      <c r="I11" s="35">
        <f t="shared" si="0"/>
        <v>0</v>
      </c>
    </row>
    <row r="12" spans="1:9" ht="15.95" customHeight="1" x14ac:dyDescent="0.2">
      <c r="A12" s="186"/>
      <c r="B12" s="21"/>
      <c r="C12" s="188"/>
      <c r="D12" s="21"/>
      <c r="E12" s="21"/>
      <c r="F12" s="21"/>
      <c r="G12" s="21"/>
      <c r="H12" s="315">
        <f t="shared" si="1"/>
        <v>0</v>
      </c>
      <c r="I12" s="35">
        <f t="shared" si="0"/>
        <v>0</v>
      </c>
    </row>
    <row r="13" spans="1:9" ht="15.95" customHeight="1" x14ac:dyDescent="0.2">
      <c r="A13" s="186"/>
      <c r="B13" s="21"/>
      <c r="C13" s="188"/>
      <c r="D13" s="21"/>
      <c r="E13" s="21"/>
      <c r="F13" s="21"/>
      <c r="G13" s="21"/>
      <c r="H13" s="315">
        <f t="shared" si="1"/>
        <v>0</v>
      </c>
      <c r="I13" s="35">
        <f t="shared" si="0"/>
        <v>0</v>
      </c>
    </row>
    <row r="14" spans="1:9" ht="15.95" customHeight="1" x14ac:dyDescent="0.2">
      <c r="A14" s="186"/>
      <c r="B14" s="21"/>
      <c r="C14" s="188"/>
      <c r="D14" s="21"/>
      <c r="E14" s="21"/>
      <c r="F14" s="21"/>
      <c r="G14" s="21"/>
      <c r="H14" s="315">
        <f t="shared" si="1"/>
        <v>0</v>
      </c>
      <c r="I14" s="35">
        <f t="shared" si="0"/>
        <v>0</v>
      </c>
    </row>
    <row r="15" spans="1:9" ht="15.95" customHeight="1" x14ac:dyDescent="0.2">
      <c r="A15" s="186"/>
      <c r="B15" s="21"/>
      <c r="C15" s="188"/>
      <c r="D15" s="21"/>
      <c r="E15" s="21"/>
      <c r="F15" s="21"/>
      <c r="G15" s="21"/>
      <c r="H15" s="315">
        <f t="shared" si="1"/>
        <v>0</v>
      </c>
      <c r="I15" s="35">
        <f t="shared" si="0"/>
        <v>0</v>
      </c>
    </row>
    <row r="16" spans="1:9" ht="15.95" customHeight="1" x14ac:dyDescent="0.2">
      <c r="A16" s="186"/>
      <c r="B16" s="21"/>
      <c r="C16" s="188"/>
      <c r="D16" s="21"/>
      <c r="E16" s="21"/>
      <c r="F16" s="21"/>
      <c r="G16" s="21"/>
      <c r="H16" s="315">
        <f t="shared" si="1"/>
        <v>0</v>
      </c>
      <c r="I16" s="35">
        <f t="shared" si="0"/>
        <v>0</v>
      </c>
    </row>
    <row r="17" spans="1:9" ht="15.95" customHeight="1" x14ac:dyDescent="0.2">
      <c r="A17" s="186"/>
      <c r="B17" s="21"/>
      <c r="C17" s="188"/>
      <c r="D17" s="21"/>
      <c r="E17" s="21"/>
      <c r="F17" s="21"/>
      <c r="G17" s="21"/>
      <c r="H17" s="315">
        <f t="shared" si="1"/>
        <v>0</v>
      </c>
      <c r="I17" s="35">
        <f t="shared" si="0"/>
        <v>0</v>
      </c>
    </row>
    <row r="18" spans="1:9" ht="15.95" customHeight="1" x14ac:dyDescent="0.2">
      <c r="A18" s="186"/>
      <c r="B18" s="21"/>
      <c r="C18" s="188"/>
      <c r="D18" s="21"/>
      <c r="E18" s="21"/>
      <c r="F18" s="21"/>
      <c r="G18" s="21"/>
      <c r="H18" s="315">
        <f t="shared" si="1"/>
        <v>0</v>
      </c>
      <c r="I18" s="35">
        <f t="shared" si="0"/>
        <v>0</v>
      </c>
    </row>
    <row r="19" spans="1:9" ht="15.95" customHeight="1" x14ac:dyDescent="0.2">
      <c r="A19" s="186"/>
      <c r="B19" s="21"/>
      <c r="C19" s="188"/>
      <c r="D19" s="21"/>
      <c r="E19" s="21"/>
      <c r="F19" s="21"/>
      <c r="G19" s="21"/>
      <c r="H19" s="315">
        <f t="shared" si="1"/>
        <v>0</v>
      </c>
      <c r="I19" s="35">
        <f t="shared" si="0"/>
        <v>0</v>
      </c>
    </row>
    <row r="20" spans="1:9" ht="15.95" customHeight="1" x14ac:dyDescent="0.2">
      <c r="A20" s="186"/>
      <c r="B20" s="21"/>
      <c r="C20" s="188"/>
      <c r="D20" s="21"/>
      <c r="E20" s="21"/>
      <c r="F20" s="21"/>
      <c r="G20" s="21"/>
      <c r="H20" s="315">
        <f t="shared" si="1"/>
        <v>0</v>
      </c>
      <c r="I20" s="35">
        <f t="shared" si="0"/>
        <v>0</v>
      </c>
    </row>
    <row r="21" spans="1:9" ht="15.95" customHeight="1" x14ac:dyDescent="0.2">
      <c r="A21" s="186"/>
      <c r="B21" s="21"/>
      <c r="C21" s="188"/>
      <c r="D21" s="21"/>
      <c r="E21" s="21"/>
      <c r="F21" s="21"/>
      <c r="G21" s="21"/>
      <c r="H21" s="315">
        <f t="shared" si="1"/>
        <v>0</v>
      </c>
      <c r="I21" s="35">
        <f t="shared" si="0"/>
        <v>0</v>
      </c>
    </row>
    <row r="22" spans="1:9" ht="15.95" customHeight="1" thickBot="1" x14ac:dyDescent="0.25">
      <c r="A22" s="36"/>
      <c r="B22" s="22"/>
      <c r="C22" s="189"/>
      <c r="D22" s="22"/>
      <c r="E22" s="22"/>
      <c r="F22" s="22"/>
      <c r="G22" s="22"/>
      <c r="H22" s="315">
        <f t="shared" si="1"/>
        <v>0</v>
      </c>
      <c r="I22" s="37">
        <f t="shared" si="0"/>
        <v>0</v>
      </c>
    </row>
    <row r="23" spans="1:9" s="40" customFormat="1" ht="18" customHeight="1" thickBot="1" x14ac:dyDescent="0.25">
      <c r="A23" s="61" t="s">
        <v>43</v>
      </c>
      <c r="B23" s="38">
        <f>SUM(B5:B22)</f>
        <v>4963100</v>
      </c>
      <c r="C23" s="48"/>
      <c r="D23" s="38">
        <f>SUM(D5:D22)</f>
        <v>0</v>
      </c>
      <c r="E23" s="38">
        <f>SUM(E5:E22)</f>
        <v>1270000</v>
      </c>
      <c r="F23" s="38"/>
      <c r="G23" s="38"/>
      <c r="H23" s="38">
        <f>SUM(H5:H22)</f>
        <v>2177555</v>
      </c>
      <c r="I23" s="39">
        <f>SUM(I5:I22)</f>
        <v>3447555</v>
      </c>
    </row>
  </sheetData>
  <sheetProtection sheet="1" objects="1" scenarios="1"/>
  <mergeCells count="1">
    <mergeCell ref="A1:I1"/>
  </mergeCells>
  <printOptions horizontalCentered="1"/>
  <pageMargins left="0.39370078740157483" right="0.39370078740157483" top="1.0236220472440944" bottom="0.98425196850393704" header="0.78740157480314965" footer="0.78740157480314965"/>
  <pageSetup paperSize="9" scale="89" orientation="landscape" horizontalDpi="300" verticalDpi="300" r:id="rId1"/>
  <headerFooter alignWithMargins="0">
    <oddHeader xml:space="preserve">&amp;R&amp;"Times New Roman CE,Félkövér dőlt"&amp;11 4. melléklet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8E7CE-B7EF-4DE8-93E0-F1336EF15C49}">
  <sheetPr codeName="Munka4">
    <tabColor rgb="FF92D050"/>
  </sheetPr>
  <dimension ref="A1:M158"/>
  <sheetViews>
    <sheetView view="pageBreakPreview" topLeftCell="A117" zoomScaleNormal="100" zoomScaleSheetLayoutView="100" workbookViewId="0">
      <selection activeCell="F158" sqref="F158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436</v>
      </c>
    </row>
    <row r="2" spans="1:7" s="43" customFormat="1" ht="21" customHeight="1" thickBot="1" x14ac:dyDescent="0.25">
      <c r="A2" s="235" t="s">
        <v>41</v>
      </c>
      <c r="B2" s="381" t="s">
        <v>468</v>
      </c>
      <c r="C2" s="381"/>
      <c r="D2" s="382"/>
      <c r="E2" s="266"/>
      <c r="F2" s="289"/>
      <c r="G2" s="344" t="s">
        <v>36</v>
      </c>
    </row>
    <row r="3" spans="1:7" s="43" customFormat="1" ht="36.75" thickBot="1" x14ac:dyDescent="0.25">
      <c r="A3" s="235" t="s">
        <v>118</v>
      </c>
      <c r="B3" s="383" t="s">
        <v>288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469</v>
      </c>
      <c r="F5" s="329" t="s">
        <v>451</v>
      </c>
      <c r="G5" s="330" t="s">
        <v>477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109212674</v>
      </c>
      <c r="D8" s="208">
        <f>+D9+D10+D11+D12+D13+D14</f>
        <v>0</v>
      </c>
      <c r="E8" s="137">
        <f>+E9+E10+E11+E12+E13+E14</f>
        <v>1866028</v>
      </c>
      <c r="F8" s="137">
        <f>+F9+F10+F11+F12+F13+F14</f>
        <v>1866028</v>
      </c>
      <c r="G8" s="281">
        <f>+G9+G10+G11+G12+G13+G14</f>
        <v>111078702</v>
      </c>
    </row>
    <row r="9" spans="1:7" s="45" customFormat="1" ht="12" customHeight="1" x14ac:dyDescent="0.2">
      <c r="A9" s="167" t="s">
        <v>60</v>
      </c>
      <c r="B9" s="151" t="s">
        <v>143</v>
      </c>
      <c r="C9" s="139">
        <v>30667486</v>
      </c>
      <c r="D9" s="209"/>
      <c r="E9" s="139">
        <v>34770</v>
      </c>
      <c r="F9" s="181">
        <f t="shared" ref="F9:F14" si="0">D9+E9</f>
        <v>34770</v>
      </c>
      <c r="G9" s="282">
        <f t="shared" ref="G9:G14" si="1">C9+F9</f>
        <v>30702256</v>
      </c>
    </row>
    <row r="10" spans="1:7" s="46" customFormat="1" ht="12" customHeight="1" x14ac:dyDescent="0.2">
      <c r="A10" s="168" t="s">
        <v>61</v>
      </c>
      <c r="B10" s="152" t="s">
        <v>144</v>
      </c>
      <c r="C10" s="138">
        <v>46445433</v>
      </c>
      <c r="D10" s="210"/>
      <c r="E10" s="138">
        <v>-616433</v>
      </c>
      <c r="F10" s="181">
        <f t="shared" si="0"/>
        <v>-616433</v>
      </c>
      <c r="G10" s="282">
        <f t="shared" si="1"/>
        <v>45829000</v>
      </c>
    </row>
    <row r="11" spans="1:7" s="46" customFormat="1" ht="12" customHeight="1" x14ac:dyDescent="0.2">
      <c r="A11" s="168" t="s">
        <v>62</v>
      </c>
      <c r="B11" s="152" t="s">
        <v>145</v>
      </c>
      <c r="C11" s="138">
        <v>29146265</v>
      </c>
      <c r="D11" s="210"/>
      <c r="E11" s="138">
        <v>-987223</v>
      </c>
      <c r="F11" s="181">
        <f t="shared" si="0"/>
        <v>-987223</v>
      </c>
      <c r="G11" s="282">
        <f t="shared" si="1"/>
        <v>28159042</v>
      </c>
    </row>
    <row r="12" spans="1:7" s="46" customFormat="1" ht="12" customHeight="1" x14ac:dyDescent="0.2">
      <c r="A12" s="168" t="s">
        <v>63</v>
      </c>
      <c r="B12" s="152" t="s">
        <v>146</v>
      </c>
      <c r="C12" s="138">
        <v>2697090</v>
      </c>
      <c r="D12" s="210"/>
      <c r="E12" s="138">
        <v>569796</v>
      </c>
      <c r="F12" s="181">
        <f t="shared" si="0"/>
        <v>569796</v>
      </c>
      <c r="G12" s="282">
        <f t="shared" si="1"/>
        <v>3266886</v>
      </c>
    </row>
    <row r="13" spans="1:7" s="46" customFormat="1" ht="12" customHeight="1" x14ac:dyDescent="0.2">
      <c r="A13" s="168" t="s">
        <v>80</v>
      </c>
      <c r="B13" s="152" t="s">
        <v>362</v>
      </c>
      <c r="C13" s="138">
        <v>256400</v>
      </c>
      <c r="D13" s="210"/>
      <c r="E13" s="138">
        <v>2827798</v>
      </c>
      <c r="F13" s="181">
        <f t="shared" si="0"/>
        <v>2827798</v>
      </c>
      <c r="G13" s="282">
        <f t="shared" si="1"/>
        <v>3084198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>
        <v>37320</v>
      </c>
      <c r="F14" s="181">
        <f t="shared" si="0"/>
        <v>37320</v>
      </c>
      <c r="G14" s="282">
        <f t="shared" si="1"/>
        <v>37320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14608139</v>
      </c>
      <c r="D15" s="208">
        <f>+D16+D17+D18+D19+D20</f>
        <v>0</v>
      </c>
      <c r="E15" s="137">
        <f>+E16+E17+E18+E19+E20</f>
        <v>-485314</v>
      </c>
      <c r="F15" s="137">
        <f>+F16+F17+F18+F19+F20</f>
        <v>-485314</v>
      </c>
      <c r="G15" s="281">
        <f>+G16+G17+G18+G19+G20</f>
        <v>14122825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>
        <v>14608139</v>
      </c>
      <c r="D20" s="210"/>
      <c r="E20" s="138">
        <v>-485314</v>
      </c>
      <c r="F20" s="310">
        <f t="shared" si="2"/>
        <v>-485314</v>
      </c>
      <c r="G20" s="283">
        <f t="shared" si="3"/>
        <v>14122825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300655070</v>
      </c>
      <c r="D22" s="208">
        <f>+D23+D24+D25+D26+D27</f>
        <v>0</v>
      </c>
      <c r="E22" s="348">
        <f>+E23+E24+E25+E26+E27</f>
        <v>-134720246</v>
      </c>
      <c r="F22" s="348">
        <f>+F23+F24+F25+F26+F27</f>
        <v>-134720246</v>
      </c>
      <c r="G22" s="281">
        <f>+G23+G24+G25+G26+G27</f>
        <v>165934824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>
        <v>300655070</v>
      </c>
      <c r="D27" s="210"/>
      <c r="E27" s="350">
        <v>-134720246</v>
      </c>
      <c r="F27" s="351">
        <f t="shared" si="4"/>
        <v>-134720246</v>
      </c>
      <c r="G27" s="283">
        <f t="shared" si="5"/>
        <v>165934824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>
        <v>300655070</v>
      </c>
      <c r="D28" s="211"/>
      <c r="E28" s="353">
        <v>-134720246</v>
      </c>
      <c r="F28" s="354">
        <f t="shared" si="4"/>
        <v>-134720246</v>
      </c>
      <c r="G28" s="284">
        <f t="shared" si="5"/>
        <v>165934824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171790000</v>
      </c>
      <c r="D29" s="143">
        <f>+D30+D31+D32+D33+D34+D35+D36</f>
        <v>0</v>
      </c>
      <c r="E29" s="143">
        <f>+E30+E31+E32+E33+E34+E35+E36</f>
        <v>48006139</v>
      </c>
      <c r="F29" s="143">
        <f>+F30+F31+F32+F33+F34+F35+F36</f>
        <v>48006139</v>
      </c>
      <c r="G29" s="285">
        <f>+G30+G31+G32+G33+G34+G35+G36</f>
        <v>219796139</v>
      </c>
    </row>
    <row r="30" spans="1:7" s="46" customFormat="1" ht="12" customHeight="1" x14ac:dyDescent="0.2">
      <c r="A30" s="167" t="s">
        <v>157</v>
      </c>
      <c r="B30" s="151" t="s">
        <v>425</v>
      </c>
      <c r="C30" s="139">
        <v>101300000</v>
      </c>
      <c r="D30" s="139"/>
      <c r="E30" s="139">
        <v>4288114</v>
      </c>
      <c r="F30" s="181">
        <f t="shared" ref="F30:F36" si="6">D30+E30</f>
        <v>4288114</v>
      </c>
      <c r="G30" s="282">
        <f t="shared" ref="G30:G36" si="7">C30+F30</f>
        <v>105588114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>
        <v>62350000</v>
      </c>
      <c r="D32" s="138"/>
      <c r="E32" s="138">
        <v>39184174</v>
      </c>
      <c r="F32" s="310">
        <f t="shared" si="6"/>
        <v>39184174</v>
      </c>
      <c r="G32" s="283">
        <f t="shared" si="7"/>
        <v>101534174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>
        <v>8000000</v>
      </c>
      <c r="D34" s="138"/>
      <c r="E34" s="138">
        <v>3432383</v>
      </c>
      <c r="F34" s="310">
        <f t="shared" si="6"/>
        <v>3432383</v>
      </c>
      <c r="G34" s="283">
        <f t="shared" si="7"/>
        <v>11432383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>
        <v>140000</v>
      </c>
      <c r="D36" s="140"/>
      <c r="E36" s="140">
        <v>1101468</v>
      </c>
      <c r="F36" s="311">
        <f t="shared" si="6"/>
        <v>1101468</v>
      </c>
      <c r="G36" s="284">
        <f t="shared" si="7"/>
        <v>1241468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16881218</v>
      </c>
      <c r="D37" s="208">
        <f>SUM(D38:D48)</f>
        <v>0</v>
      </c>
      <c r="E37" s="137">
        <f>SUM(E38:E48)</f>
        <v>19388307</v>
      </c>
      <c r="F37" s="137">
        <f>SUM(F38:F48)</f>
        <v>19388307</v>
      </c>
      <c r="G37" s="281">
        <f>SUM(G38:G48)</f>
        <v>36269525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>
        <v>2028000</v>
      </c>
      <c r="D39" s="210"/>
      <c r="E39" s="138">
        <v>404652</v>
      </c>
      <c r="F39" s="310">
        <f t="shared" si="8"/>
        <v>404652</v>
      </c>
      <c r="G39" s="283">
        <f t="shared" si="9"/>
        <v>2432652</v>
      </c>
    </row>
    <row r="40" spans="1:7" s="46" customFormat="1" ht="12" customHeight="1" x14ac:dyDescent="0.2">
      <c r="A40" s="168" t="s">
        <v>55</v>
      </c>
      <c r="B40" s="152" t="s">
        <v>168</v>
      </c>
      <c r="C40" s="138">
        <v>700000</v>
      </c>
      <c r="D40" s="210"/>
      <c r="E40" s="138">
        <v>990990</v>
      </c>
      <c r="F40" s="310">
        <f t="shared" si="8"/>
        <v>990990</v>
      </c>
      <c r="G40" s="283">
        <f t="shared" si="9"/>
        <v>1690990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>
        <v>14159586</v>
      </c>
      <c r="F41" s="310">
        <f t="shared" si="8"/>
        <v>14159586</v>
      </c>
      <c r="G41" s="283">
        <f t="shared" si="9"/>
        <v>14159586</v>
      </c>
    </row>
    <row r="42" spans="1:7" s="46" customFormat="1" ht="12" customHeight="1" x14ac:dyDescent="0.2">
      <c r="A42" s="168" t="s">
        <v>98</v>
      </c>
      <c r="B42" s="152" t="s">
        <v>170</v>
      </c>
      <c r="C42" s="138">
        <v>10632405</v>
      </c>
      <c r="D42" s="210"/>
      <c r="E42" s="138">
        <v>-1404779</v>
      </c>
      <c r="F42" s="310">
        <f t="shared" si="8"/>
        <v>-1404779</v>
      </c>
      <c r="G42" s="283">
        <f t="shared" si="9"/>
        <v>9227626</v>
      </c>
    </row>
    <row r="43" spans="1:7" s="46" customFormat="1" ht="12" customHeight="1" x14ac:dyDescent="0.2">
      <c r="A43" s="168" t="s">
        <v>99</v>
      </c>
      <c r="B43" s="152" t="s">
        <v>171</v>
      </c>
      <c r="C43" s="138">
        <v>3520813</v>
      </c>
      <c r="D43" s="210"/>
      <c r="E43" s="138">
        <v>4997746</v>
      </c>
      <c r="F43" s="310">
        <f t="shared" si="8"/>
        <v>4997746</v>
      </c>
      <c r="G43" s="283">
        <f t="shared" si="9"/>
        <v>8518559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>
        <v>20831</v>
      </c>
      <c r="F45" s="310">
        <f t="shared" si="8"/>
        <v>20831</v>
      </c>
      <c r="G45" s="283">
        <f t="shared" si="9"/>
        <v>20831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>
        <v>219281</v>
      </c>
      <c r="F48" s="314">
        <f t="shared" si="8"/>
        <v>219281</v>
      </c>
      <c r="G48" s="287">
        <f t="shared" si="9"/>
        <v>219281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4349740</v>
      </c>
      <c r="G49" s="281">
        <f>SUM(G50:G54)</f>
        <v>4349740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v>4349740</v>
      </c>
      <c r="G51" s="286">
        <f>C51+F51</f>
        <v>4349740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4645711</v>
      </c>
      <c r="G55" s="281">
        <f>SUM(G56:G58)</f>
        <v>4645711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v>4645711</v>
      </c>
      <c r="G58" s="283">
        <f>C58+F58</f>
        <v>4645711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1663367</v>
      </c>
      <c r="D60" s="208">
        <f>SUM(D61:D63)</f>
        <v>0</v>
      </c>
      <c r="E60" s="137">
        <f>SUM(E61:E63)</f>
        <v>-22497</v>
      </c>
      <c r="F60" s="137">
        <f>SUM(F61:F63)</f>
        <v>-22497</v>
      </c>
      <c r="G60" s="281">
        <f>SUM(G61:G63)</f>
        <v>1640870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>
        <v>1663367</v>
      </c>
      <c r="D63" s="236"/>
      <c r="E63" s="141">
        <v>-22497</v>
      </c>
      <c r="F63" s="308">
        <f>D63+E63</f>
        <v>-22497</v>
      </c>
      <c r="G63" s="286">
        <f>C63+F63</f>
        <v>1640870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614810468</v>
      </c>
      <c r="D65" s="212">
        <f>+D8+D15+D22+D29+D37+D49+D55+D60</f>
        <v>0</v>
      </c>
      <c r="E65" s="352">
        <f>+E8+E15+E22+E29+E37+E49+E55+E60</f>
        <v>-65967583</v>
      </c>
      <c r="F65" s="352">
        <f>+F8+F15+F22+F29+F37+F49+F55+F60</f>
        <v>-56972132</v>
      </c>
      <c r="G65" s="285">
        <f>+G8+G15+G22+G29+G37+G49+G55+G60</f>
        <v>557838336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22054243</v>
      </c>
      <c r="F70" s="137">
        <f>SUM(F71:F74)</f>
        <v>22054243</v>
      </c>
      <c r="G70" s="281">
        <f>SUM(G71:G74)</f>
        <v>22054243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>
        <v>22054243</v>
      </c>
      <c r="F71" s="308">
        <f>D71+E71</f>
        <v>22054243</v>
      </c>
      <c r="G71" s="286">
        <f>C71+F71</f>
        <v>22054243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192019048</v>
      </c>
      <c r="D75" s="137">
        <f>SUM(D76:D77)</f>
        <v>0</v>
      </c>
      <c r="E75" s="137">
        <f>SUM(E76:E77)</f>
        <v>1720516</v>
      </c>
      <c r="F75" s="137">
        <f>SUM(F76:F77)</f>
        <v>1720516</v>
      </c>
      <c r="G75" s="281">
        <f>SUM(G76:G77)</f>
        <v>193739564</v>
      </c>
    </row>
    <row r="76" spans="1:7" s="46" customFormat="1" ht="12" customHeight="1" x14ac:dyDescent="0.2">
      <c r="A76" s="167" t="s">
        <v>229</v>
      </c>
      <c r="B76" s="151" t="s">
        <v>208</v>
      </c>
      <c r="C76" s="141">
        <v>192019048</v>
      </c>
      <c r="D76" s="141"/>
      <c r="E76" s="141">
        <v>1720516</v>
      </c>
      <c r="F76" s="308">
        <f>D76+E76</f>
        <v>1720516</v>
      </c>
      <c r="G76" s="286">
        <f>C76+F76</f>
        <v>193739564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0</v>
      </c>
      <c r="D78" s="137">
        <f>SUM(D79:D81)</f>
        <v>0</v>
      </c>
      <c r="E78" s="137">
        <f>SUM(E79:E81)</f>
        <v>0</v>
      </c>
      <c r="F78" s="137">
        <f>SUM(F79:F81)</f>
        <v>0</v>
      </c>
      <c r="G78" s="281">
        <f>SUM(G79:G81)</f>
        <v>0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/>
      <c r="D81" s="141"/>
      <c r="E81" s="141"/>
      <c r="F81" s="308">
        <f>D81+E81</f>
        <v>0</v>
      </c>
      <c r="G81" s="286">
        <f>C81+F81</f>
        <v>0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192019048</v>
      </c>
      <c r="D89" s="143">
        <f>+D66+D70+D75+D78+D82+D88+D87</f>
        <v>0</v>
      </c>
      <c r="E89" s="143">
        <f>+E66+E70+E75+E78+E82+E88+E87</f>
        <v>23774759</v>
      </c>
      <c r="F89" s="143">
        <f>+F66+F70+F75+F78+F82+F88+F87</f>
        <v>23774759</v>
      </c>
      <c r="G89" s="285">
        <f>+G66+G70+G75+G78+G82+G88+G87</f>
        <v>215793807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806829516</v>
      </c>
      <c r="D90" s="143">
        <f>+D65+D89</f>
        <v>0</v>
      </c>
      <c r="E90" s="352">
        <f>+E65+E89</f>
        <v>-42192824</v>
      </c>
      <c r="F90" s="352">
        <f>+F65+F89</f>
        <v>-33197373</v>
      </c>
      <c r="G90" s="285">
        <f>+G65+G89</f>
        <v>773632143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156608673</v>
      </c>
      <c r="D93" s="290">
        <f>+D94+D95+D96+D97+D98+D111</f>
        <v>0</v>
      </c>
      <c r="E93" s="136">
        <f>+E94+E95+E96+E97+E98+E111</f>
        <v>39288029</v>
      </c>
      <c r="F93" s="136">
        <f>+F94+F95+F96+F97+F98+F111</f>
        <v>39288029</v>
      </c>
      <c r="G93" s="294">
        <f>+G94+G95+G96+G97+G98+G111</f>
        <v>195896702</v>
      </c>
    </row>
    <row r="94" spans="1:7" ht="12" customHeight="1" x14ac:dyDescent="0.2">
      <c r="A94" s="175" t="s">
        <v>60</v>
      </c>
      <c r="B94" s="8" t="s">
        <v>34</v>
      </c>
      <c r="C94" s="200">
        <v>34247400</v>
      </c>
      <c r="D94" s="291"/>
      <c r="E94" s="200">
        <v>5164125</v>
      </c>
      <c r="F94" s="309">
        <f t="shared" ref="F94:F113" si="12">D94+E94</f>
        <v>5164125</v>
      </c>
      <c r="G94" s="295">
        <f t="shared" ref="G94:G113" si="13">C94+F94</f>
        <v>39411525</v>
      </c>
    </row>
    <row r="95" spans="1:7" ht="12" customHeight="1" x14ac:dyDescent="0.2">
      <c r="A95" s="168" t="s">
        <v>61</v>
      </c>
      <c r="B95" s="6" t="s">
        <v>105</v>
      </c>
      <c r="C95" s="138">
        <v>6732529</v>
      </c>
      <c r="D95" s="292"/>
      <c r="E95" s="138">
        <v>-199213</v>
      </c>
      <c r="F95" s="310">
        <f t="shared" si="12"/>
        <v>-199213</v>
      </c>
      <c r="G95" s="283">
        <f t="shared" si="13"/>
        <v>6533316</v>
      </c>
    </row>
    <row r="96" spans="1:7" ht="12" customHeight="1" x14ac:dyDescent="0.2">
      <c r="A96" s="168" t="s">
        <v>62</v>
      </c>
      <c r="B96" s="6" t="s">
        <v>79</v>
      </c>
      <c r="C96" s="140">
        <v>65938129</v>
      </c>
      <c r="D96" s="292"/>
      <c r="E96" s="140">
        <v>36164919</v>
      </c>
      <c r="F96" s="311">
        <f t="shared" si="12"/>
        <v>36164919</v>
      </c>
      <c r="G96" s="284">
        <f t="shared" si="13"/>
        <v>102103048</v>
      </c>
    </row>
    <row r="97" spans="1:7" ht="12" customHeight="1" x14ac:dyDescent="0.2">
      <c r="A97" s="168" t="s">
        <v>63</v>
      </c>
      <c r="B97" s="9" t="s">
        <v>106</v>
      </c>
      <c r="C97" s="140">
        <v>10180000</v>
      </c>
      <c r="D97" s="271"/>
      <c r="E97" s="140">
        <v>-2494390</v>
      </c>
      <c r="F97" s="311">
        <f t="shared" si="12"/>
        <v>-2494390</v>
      </c>
      <c r="G97" s="284">
        <f t="shared" si="13"/>
        <v>7685610</v>
      </c>
    </row>
    <row r="98" spans="1:7" ht="12" customHeight="1" x14ac:dyDescent="0.2">
      <c r="A98" s="168" t="s">
        <v>71</v>
      </c>
      <c r="B98" s="17" t="s">
        <v>107</v>
      </c>
      <c r="C98" s="140">
        <v>37010615</v>
      </c>
      <c r="D98" s="271"/>
      <c r="E98" s="140">
        <v>3152588</v>
      </c>
      <c r="F98" s="311">
        <f t="shared" si="12"/>
        <v>3152588</v>
      </c>
      <c r="G98" s="284">
        <f t="shared" si="13"/>
        <v>40163203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>
        <v>26896</v>
      </c>
      <c r="F99" s="311">
        <f t="shared" si="12"/>
        <v>26896</v>
      </c>
      <c r="G99" s="284">
        <f t="shared" si="13"/>
        <v>26896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>
        <v>3430615</v>
      </c>
      <c r="D103" s="271"/>
      <c r="E103" s="140">
        <v>-34440</v>
      </c>
      <c r="F103" s="311">
        <f t="shared" si="12"/>
        <v>-34440</v>
      </c>
      <c r="G103" s="284">
        <f t="shared" si="13"/>
        <v>3396175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>
        <v>33580000</v>
      </c>
      <c r="D110" s="270"/>
      <c r="E110" s="138">
        <v>3160132</v>
      </c>
      <c r="F110" s="310">
        <f t="shared" si="12"/>
        <v>3160132</v>
      </c>
      <c r="G110" s="283">
        <f t="shared" si="13"/>
        <v>36740132</v>
      </c>
    </row>
    <row r="111" spans="1:7" ht="12" customHeight="1" x14ac:dyDescent="0.2">
      <c r="A111" s="168" t="s">
        <v>310</v>
      </c>
      <c r="B111" s="9" t="s">
        <v>35</v>
      </c>
      <c r="C111" s="138">
        <v>2500000</v>
      </c>
      <c r="D111" s="270"/>
      <c r="E111" s="138">
        <v>-2500000</v>
      </c>
      <c r="F111" s="310">
        <f t="shared" si="12"/>
        <v>-2500000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485103435</v>
      </c>
      <c r="D114" s="267">
        <f>+D115+D117+D119</f>
        <v>0</v>
      </c>
      <c r="E114" s="348">
        <f>+E115+E117+E119</f>
        <v>-123305038</v>
      </c>
      <c r="F114" s="348">
        <f>+F115+F117+F119</f>
        <v>-123305038</v>
      </c>
      <c r="G114" s="281">
        <f>+G115+G117+G119</f>
        <v>361798397</v>
      </c>
    </row>
    <row r="115" spans="1:7" ht="12" customHeight="1" x14ac:dyDescent="0.2">
      <c r="A115" s="167" t="s">
        <v>66</v>
      </c>
      <c r="B115" s="6" t="s">
        <v>123</v>
      </c>
      <c r="C115" s="139">
        <v>478333435</v>
      </c>
      <c r="D115" s="268"/>
      <c r="E115" s="346">
        <v>-127282593</v>
      </c>
      <c r="F115" s="347">
        <f t="shared" ref="F115:F127" si="14">D115+E115</f>
        <v>-127282593</v>
      </c>
      <c r="G115" s="282">
        <f t="shared" ref="G115:G127" si="15">C115+F115</f>
        <v>351050842</v>
      </c>
    </row>
    <row r="116" spans="1:7" ht="12" customHeight="1" x14ac:dyDescent="0.2">
      <c r="A116" s="167" t="s">
        <v>67</v>
      </c>
      <c r="B116" s="10" t="s">
        <v>253</v>
      </c>
      <c r="C116" s="139">
        <v>457193747</v>
      </c>
      <c r="D116" s="209"/>
      <c r="E116" s="346">
        <v>-138205057</v>
      </c>
      <c r="F116" s="347">
        <f t="shared" si="14"/>
        <v>-138205057</v>
      </c>
      <c r="G116" s="180">
        <f t="shared" si="15"/>
        <v>318988690</v>
      </c>
    </row>
    <row r="117" spans="1:7" ht="12" customHeight="1" x14ac:dyDescent="0.2">
      <c r="A117" s="167" t="s">
        <v>68</v>
      </c>
      <c r="B117" s="10" t="s">
        <v>109</v>
      </c>
      <c r="C117" s="138">
        <v>1270000</v>
      </c>
      <c r="D117" s="270"/>
      <c r="E117" s="138">
        <v>2177555</v>
      </c>
      <c r="F117" s="310">
        <f t="shared" si="14"/>
        <v>2177555</v>
      </c>
      <c r="G117" s="283">
        <f t="shared" si="15"/>
        <v>3447555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>
        <v>5500000</v>
      </c>
      <c r="D119" s="270"/>
      <c r="E119" s="138">
        <v>1800000</v>
      </c>
      <c r="F119" s="310">
        <f t="shared" si="14"/>
        <v>1800000</v>
      </c>
      <c r="G119" s="283">
        <f t="shared" si="15"/>
        <v>7300000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>
        <v>2000000</v>
      </c>
      <c r="D125" s="270"/>
      <c r="E125" s="138">
        <v>1800000</v>
      </c>
      <c r="F125" s="310">
        <f t="shared" si="14"/>
        <v>1800000</v>
      </c>
      <c r="G125" s="283">
        <f t="shared" si="15"/>
        <v>3800000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>
        <v>3500000</v>
      </c>
      <c r="D127" s="271"/>
      <c r="E127" s="140"/>
      <c r="F127" s="311">
        <f t="shared" si="14"/>
        <v>0</v>
      </c>
      <c r="G127" s="284">
        <f t="shared" si="15"/>
        <v>3500000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641712108</v>
      </c>
      <c r="D128" s="267">
        <f>+D93+D114</f>
        <v>0</v>
      </c>
      <c r="E128" s="348">
        <f>+E93+E114</f>
        <v>-84017009</v>
      </c>
      <c r="F128" s="348">
        <f>+F93+F114</f>
        <v>-84017009</v>
      </c>
      <c r="G128" s="281">
        <f>+G93+G114</f>
        <v>557695099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50000000</v>
      </c>
      <c r="F133" s="137">
        <f>+F134+F135+F136+F137+F138+F139</f>
        <v>50000000</v>
      </c>
      <c r="G133" s="281">
        <f>+G134+G135+G136+G137+G138+G139</f>
        <v>50000000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>
        <v>50000000</v>
      </c>
      <c r="F134" s="310">
        <f t="shared" ref="F134:F139" si="16">D134+E134</f>
        <v>50000000</v>
      </c>
      <c r="G134" s="283">
        <f t="shared" ref="G134:G139" si="17">C134+F134</f>
        <v>50000000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165117408</v>
      </c>
      <c r="D140" s="269">
        <f>+D141+D142+D144+D145+D143</f>
        <v>0</v>
      </c>
      <c r="E140" s="143">
        <f>+E141+E142+E144+E145+E143</f>
        <v>819636</v>
      </c>
      <c r="F140" s="143">
        <f>+F141+F142+F144+F145+F143</f>
        <v>819636</v>
      </c>
      <c r="G140" s="285">
        <f>+G141+G142+G144+G145+G143</f>
        <v>165937044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>
        <v>3680858</v>
      </c>
      <c r="F141" s="310">
        <f>D141+E141</f>
        <v>3680858</v>
      </c>
      <c r="G141" s="283">
        <f>C141+F141</f>
        <v>3680858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>
        <v>165117408</v>
      </c>
      <c r="D143" s="270"/>
      <c r="E143" s="138">
        <v>-2861222</v>
      </c>
      <c r="F143" s="310">
        <f>D143+E143</f>
        <v>-2861222</v>
      </c>
      <c r="G143" s="283">
        <f>C143+F143</f>
        <v>162256186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165117408</v>
      </c>
      <c r="D154" s="275">
        <f>+D129+D133+D140+D146+D152+D153</f>
        <v>0</v>
      </c>
      <c r="E154" s="205"/>
      <c r="F154" s="205"/>
      <c r="G154" s="298">
        <f>+G129+G133+G140+G146+G152+G153</f>
        <v>215937044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806829516</v>
      </c>
      <c r="D155" s="275">
        <f>+D128+D154</f>
        <v>0</v>
      </c>
      <c r="E155" s="349">
        <f>+E128+E154</f>
        <v>-84017009</v>
      </c>
      <c r="F155" s="349">
        <f>+F128+F154</f>
        <v>-84017009</v>
      </c>
      <c r="G155" s="298">
        <f>+G128+G154</f>
        <v>773632143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>
        <v>15</v>
      </c>
      <c r="D157" s="293"/>
      <c r="E157" s="240">
        <v>0</v>
      </c>
      <c r="F157" s="331">
        <f>D157+E157</f>
        <v>0</v>
      </c>
      <c r="G157" s="332">
        <f>C157+F157</f>
        <v>15</v>
      </c>
    </row>
    <row r="158" spans="1:7" ht="14.25" customHeight="1" thickBot="1" x14ac:dyDescent="0.25">
      <c r="A158" s="74" t="s">
        <v>120</v>
      </c>
      <c r="B158" s="75"/>
      <c r="C158" s="240">
        <v>8</v>
      </c>
      <c r="D158" s="293"/>
      <c r="E158" s="240">
        <v>-4</v>
      </c>
      <c r="F158" s="331">
        <f>D158+E158</f>
        <v>-4</v>
      </c>
      <c r="G158" s="332">
        <f>C158+F158</f>
        <v>4</v>
      </c>
    </row>
  </sheetData>
  <sheetProtection formatCells="0"/>
  <mergeCells count="4">
    <mergeCell ref="A7:G7"/>
    <mergeCell ref="B2:D2"/>
    <mergeCell ref="B3:D3"/>
    <mergeCell ref="A92:G92"/>
  </mergeCells>
  <phoneticPr fontId="0" type="noConversion"/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84832-67C2-410D-8288-F2DC79AF7A56}">
  <sheetPr>
    <tabColor rgb="FF92D050"/>
  </sheetPr>
  <dimension ref="A1:M158"/>
  <sheetViews>
    <sheetView view="pageBreakPreview" topLeftCell="A130" zoomScaleNormal="100" zoomScaleSheetLayoutView="100" workbookViewId="0">
      <selection activeCell="G67" sqref="G67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459</v>
      </c>
    </row>
    <row r="2" spans="1:7" s="43" customFormat="1" ht="21" customHeight="1" thickBot="1" x14ac:dyDescent="0.25">
      <c r="A2" s="235" t="s">
        <v>41</v>
      </c>
      <c r="B2" s="381" t="s">
        <v>468</v>
      </c>
      <c r="C2" s="381"/>
      <c r="D2" s="382"/>
      <c r="E2" s="266"/>
      <c r="F2" s="289"/>
      <c r="G2" s="344" t="s">
        <v>36</v>
      </c>
    </row>
    <row r="3" spans="1:7" s="43" customFormat="1" ht="36.75" thickBot="1" x14ac:dyDescent="0.25">
      <c r="A3" s="235" t="s">
        <v>118</v>
      </c>
      <c r="B3" s="383" t="s">
        <v>289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469</v>
      </c>
      <c r="F5" s="329" t="s">
        <v>451</v>
      </c>
      <c r="G5" s="330" t="s">
        <v>477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109212674</v>
      </c>
      <c r="D8" s="208">
        <f>+D9+D10+D11+D12+D13+D14</f>
        <v>0</v>
      </c>
      <c r="E8" s="137">
        <f>+E9+E10+E11+E12+E13+E14</f>
        <v>1866028</v>
      </c>
      <c r="F8" s="137">
        <f>+F9+F10+F11+F12+F13+F14</f>
        <v>1866028</v>
      </c>
      <c r="G8" s="281">
        <f>+G9+G10+G11+G12+G13+G14</f>
        <v>111078702</v>
      </c>
    </row>
    <row r="9" spans="1:7" s="45" customFormat="1" ht="12" customHeight="1" x14ac:dyDescent="0.2">
      <c r="A9" s="167" t="s">
        <v>60</v>
      </c>
      <c r="B9" s="151" t="s">
        <v>143</v>
      </c>
      <c r="C9" s="139">
        <v>30667486</v>
      </c>
      <c r="D9" s="209"/>
      <c r="E9" s="139">
        <v>34770</v>
      </c>
      <c r="F9" s="181">
        <f t="shared" ref="F9:F14" si="0">D9+E9</f>
        <v>34770</v>
      </c>
      <c r="G9" s="282">
        <f t="shared" ref="G9:G14" si="1">C9+F9</f>
        <v>30702256</v>
      </c>
    </row>
    <row r="10" spans="1:7" s="46" customFormat="1" ht="12" customHeight="1" x14ac:dyDescent="0.2">
      <c r="A10" s="168" t="s">
        <v>61</v>
      </c>
      <c r="B10" s="152" t="s">
        <v>144</v>
      </c>
      <c r="C10" s="138">
        <v>46445433</v>
      </c>
      <c r="D10" s="210"/>
      <c r="E10" s="138">
        <v>-616433</v>
      </c>
      <c r="F10" s="181">
        <f t="shared" si="0"/>
        <v>-616433</v>
      </c>
      <c r="G10" s="282">
        <f t="shared" si="1"/>
        <v>45829000</v>
      </c>
    </row>
    <row r="11" spans="1:7" s="46" customFormat="1" ht="12" customHeight="1" x14ac:dyDescent="0.2">
      <c r="A11" s="168" t="s">
        <v>62</v>
      </c>
      <c r="B11" s="152" t="s">
        <v>145</v>
      </c>
      <c r="C11" s="138">
        <v>29146265</v>
      </c>
      <c r="D11" s="210"/>
      <c r="E11" s="138">
        <v>-987223</v>
      </c>
      <c r="F11" s="181">
        <f t="shared" si="0"/>
        <v>-987223</v>
      </c>
      <c r="G11" s="282">
        <f t="shared" si="1"/>
        <v>28159042</v>
      </c>
    </row>
    <row r="12" spans="1:7" s="46" customFormat="1" ht="12" customHeight="1" x14ac:dyDescent="0.2">
      <c r="A12" s="168" t="s">
        <v>63</v>
      </c>
      <c r="B12" s="152" t="s">
        <v>146</v>
      </c>
      <c r="C12" s="138">
        <v>2697090</v>
      </c>
      <c r="D12" s="210"/>
      <c r="E12" s="138">
        <v>569796</v>
      </c>
      <c r="F12" s="181">
        <f t="shared" si="0"/>
        <v>569796</v>
      </c>
      <c r="G12" s="282">
        <f t="shared" si="1"/>
        <v>3266886</v>
      </c>
    </row>
    <row r="13" spans="1:7" s="46" customFormat="1" ht="12" customHeight="1" x14ac:dyDescent="0.2">
      <c r="A13" s="168" t="s">
        <v>80</v>
      </c>
      <c r="B13" s="152" t="s">
        <v>362</v>
      </c>
      <c r="C13" s="138">
        <v>256400</v>
      </c>
      <c r="D13" s="210"/>
      <c r="E13" s="138">
        <v>2827798</v>
      </c>
      <c r="F13" s="181">
        <f t="shared" si="0"/>
        <v>2827798</v>
      </c>
      <c r="G13" s="282">
        <f t="shared" si="1"/>
        <v>3084198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>
        <v>37320</v>
      </c>
      <c r="F14" s="181">
        <f t="shared" si="0"/>
        <v>37320</v>
      </c>
      <c r="G14" s="282">
        <f t="shared" si="1"/>
        <v>37320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14608139</v>
      </c>
      <c r="D15" s="208">
        <f>+D16+D17+D18+D19+D20</f>
        <v>0</v>
      </c>
      <c r="E15" s="137">
        <f>+E16+E17+E18+E19+E20</f>
        <v>-485314</v>
      </c>
      <c r="F15" s="137">
        <f>+F16+F17+F18+F19+F20</f>
        <v>-485314</v>
      </c>
      <c r="G15" s="281">
        <f>+G16+G17+G18+G19+G20</f>
        <v>14122825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>
        <v>14608139</v>
      </c>
      <c r="D20" s="210"/>
      <c r="E20" s="138">
        <v>-485314</v>
      </c>
      <c r="F20" s="310">
        <f t="shared" si="2"/>
        <v>-485314</v>
      </c>
      <c r="G20" s="283">
        <f t="shared" si="3"/>
        <v>14122825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300655070</v>
      </c>
      <c r="D22" s="208">
        <f>+D23+D24+D25+D26+D27</f>
        <v>0</v>
      </c>
      <c r="E22" s="348">
        <f>+E23+E24+E25+E26+E27</f>
        <v>-134720246</v>
      </c>
      <c r="F22" s="348">
        <f>+F23+F24+F25+F26+F27</f>
        <v>-134720246</v>
      </c>
      <c r="G22" s="281">
        <f>+G23+G24+G25+G26+G27</f>
        <v>165934824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>
        <v>300655070</v>
      </c>
      <c r="D27" s="210"/>
      <c r="E27" s="350">
        <v>-134720246</v>
      </c>
      <c r="F27" s="351">
        <f t="shared" si="4"/>
        <v>-134720246</v>
      </c>
      <c r="G27" s="283">
        <f t="shared" si="5"/>
        <v>165934824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>
        <v>300655070</v>
      </c>
      <c r="D28" s="211"/>
      <c r="E28" s="353">
        <v>-134720246</v>
      </c>
      <c r="F28" s="354">
        <f t="shared" si="4"/>
        <v>-134720246</v>
      </c>
      <c r="G28" s="284">
        <f t="shared" si="5"/>
        <v>165934824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171790000</v>
      </c>
      <c r="D29" s="143">
        <f>+D30+D31+D32+D33+D34+D35+D36</f>
        <v>0</v>
      </c>
      <c r="E29" s="143">
        <f>+E30+E31+E32+E33+E34+E35+E36</f>
        <v>48006139</v>
      </c>
      <c r="F29" s="143">
        <f>+F30+F31+F32+F33+F34+F35+F36</f>
        <v>48006139</v>
      </c>
      <c r="G29" s="285">
        <f>+G30+G31+G32+G33+G34+G35+G36</f>
        <v>219796139</v>
      </c>
    </row>
    <row r="30" spans="1:7" s="46" customFormat="1" ht="12" customHeight="1" x14ac:dyDescent="0.2">
      <c r="A30" s="167" t="s">
        <v>157</v>
      </c>
      <c r="B30" s="151" t="s">
        <v>470</v>
      </c>
      <c r="C30" s="139">
        <v>101300000</v>
      </c>
      <c r="D30" s="139"/>
      <c r="E30" s="139">
        <v>4288114</v>
      </c>
      <c r="F30" s="181">
        <f t="shared" ref="F30:F36" si="6">D30+E30</f>
        <v>4288114</v>
      </c>
      <c r="G30" s="282">
        <f t="shared" ref="G30:G36" si="7">C30+F30</f>
        <v>105588114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>
        <v>62350000</v>
      </c>
      <c r="D32" s="138"/>
      <c r="E32" s="138">
        <v>39184174</v>
      </c>
      <c r="F32" s="310">
        <f t="shared" si="6"/>
        <v>39184174</v>
      </c>
      <c r="G32" s="283">
        <f t="shared" si="7"/>
        <v>101534174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>
        <v>8000000</v>
      </c>
      <c r="D34" s="138"/>
      <c r="E34" s="138">
        <v>3432383</v>
      </c>
      <c r="F34" s="310">
        <f t="shared" si="6"/>
        <v>3432383</v>
      </c>
      <c r="G34" s="283">
        <f t="shared" si="7"/>
        <v>11432383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>
        <v>140000</v>
      </c>
      <c r="D36" s="140"/>
      <c r="E36" s="140">
        <v>1101468</v>
      </c>
      <c r="F36" s="311">
        <f t="shared" si="6"/>
        <v>1101468</v>
      </c>
      <c r="G36" s="284">
        <f t="shared" si="7"/>
        <v>1241468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16881218</v>
      </c>
      <c r="D37" s="208">
        <f>SUM(D38:D48)</f>
        <v>0</v>
      </c>
      <c r="E37" s="137">
        <f>SUM(E38:E48)</f>
        <v>19388307</v>
      </c>
      <c r="F37" s="137">
        <f>SUM(F38:F48)</f>
        <v>19388307</v>
      </c>
      <c r="G37" s="281">
        <f>SUM(G38:G48)</f>
        <v>36269525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>
        <v>2028000</v>
      </c>
      <c r="D39" s="210"/>
      <c r="E39" s="138">
        <v>404652</v>
      </c>
      <c r="F39" s="310">
        <f t="shared" si="8"/>
        <v>404652</v>
      </c>
      <c r="G39" s="283">
        <f t="shared" si="9"/>
        <v>2432652</v>
      </c>
    </row>
    <row r="40" spans="1:7" s="46" customFormat="1" ht="12" customHeight="1" x14ac:dyDescent="0.2">
      <c r="A40" s="168" t="s">
        <v>55</v>
      </c>
      <c r="B40" s="152" t="s">
        <v>168</v>
      </c>
      <c r="C40" s="138">
        <v>700000</v>
      </c>
      <c r="D40" s="210"/>
      <c r="E40" s="138">
        <v>990990</v>
      </c>
      <c r="F40" s="310">
        <f t="shared" si="8"/>
        <v>990990</v>
      </c>
      <c r="G40" s="283">
        <f t="shared" si="9"/>
        <v>1690990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>
        <v>14159586</v>
      </c>
      <c r="F41" s="310">
        <f t="shared" si="8"/>
        <v>14159586</v>
      </c>
      <c r="G41" s="283">
        <f t="shared" si="9"/>
        <v>14159586</v>
      </c>
    </row>
    <row r="42" spans="1:7" s="46" customFormat="1" ht="12" customHeight="1" x14ac:dyDescent="0.2">
      <c r="A42" s="168" t="s">
        <v>98</v>
      </c>
      <c r="B42" s="152" t="s">
        <v>170</v>
      </c>
      <c r="C42" s="138">
        <v>10632405</v>
      </c>
      <c r="D42" s="210"/>
      <c r="E42" s="138">
        <v>-1404779</v>
      </c>
      <c r="F42" s="310">
        <f t="shared" si="8"/>
        <v>-1404779</v>
      </c>
      <c r="G42" s="283">
        <f t="shared" si="9"/>
        <v>9227626</v>
      </c>
    </row>
    <row r="43" spans="1:7" s="46" customFormat="1" ht="12" customHeight="1" x14ac:dyDescent="0.2">
      <c r="A43" s="168" t="s">
        <v>99</v>
      </c>
      <c r="B43" s="152" t="s">
        <v>171</v>
      </c>
      <c r="C43" s="138">
        <v>3520813</v>
      </c>
      <c r="D43" s="210"/>
      <c r="E43" s="138">
        <v>4997746</v>
      </c>
      <c r="F43" s="310">
        <f t="shared" si="8"/>
        <v>4997746</v>
      </c>
      <c r="G43" s="283">
        <f t="shared" si="9"/>
        <v>8518559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>
        <v>20831</v>
      </c>
      <c r="F45" s="310">
        <f t="shared" si="8"/>
        <v>20831</v>
      </c>
      <c r="G45" s="283">
        <f t="shared" si="9"/>
        <v>20831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>
        <v>219281</v>
      </c>
      <c r="F48" s="314">
        <f t="shared" si="8"/>
        <v>219281</v>
      </c>
      <c r="G48" s="287">
        <f t="shared" si="9"/>
        <v>219281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4349740</v>
      </c>
      <c r="G49" s="281">
        <f>SUM(G50:G54)</f>
        <v>4349740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v>4349740</v>
      </c>
      <c r="G51" s="286">
        <f>C51+F51</f>
        <v>4349740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4645711</v>
      </c>
      <c r="G55" s="281">
        <f>SUM(G56:G58)</f>
        <v>4645711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v>4645711</v>
      </c>
      <c r="G58" s="283">
        <f>C58+F58</f>
        <v>4645711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1663367</v>
      </c>
      <c r="D60" s="208">
        <f>SUM(D61:D63)</f>
        <v>0</v>
      </c>
      <c r="E60" s="137">
        <f>SUM(E61:E63)</f>
        <v>-22497</v>
      </c>
      <c r="F60" s="137">
        <f>SUM(F61:F63)</f>
        <v>-22497</v>
      </c>
      <c r="G60" s="281">
        <f>SUM(G61:G63)</f>
        <v>1640870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>
        <v>1663367</v>
      </c>
      <c r="D63" s="236"/>
      <c r="E63" s="141">
        <v>-22497</v>
      </c>
      <c r="F63" s="308">
        <f>D63+E63</f>
        <v>-22497</v>
      </c>
      <c r="G63" s="286">
        <f>C63+F63</f>
        <v>1640870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614810468</v>
      </c>
      <c r="D65" s="212">
        <f>+D8+D15+D22+D29+D37+D49+D55+D60</f>
        <v>0</v>
      </c>
      <c r="E65" s="352">
        <f>+E8+E15+E22+E29+E37+E49+E55+E60</f>
        <v>-65967583</v>
      </c>
      <c r="F65" s="352">
        <f>+F8+F15+F22+F29+F37+F49+F55+F60</f>
        <v>-56972132</v>
      </c>
      <c r="G65" s="285">
        <f>+G8+G15+G22+G29+G37+G49+G55+G60</f>
        <v>557838336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22054243</v>
      </c>
      <c r="F70" s="137">
        <f>SUM(F71:F74)</f>
        <v>22054243</v>
      </c>
      <c r="G70" s="281">
        <f>SUM(G71:G74)</f>
        <v>22054243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>
        <v>22054243</v>
      </c>
      <c r="F71" s="308">
        <f>D71+E71</f>
        <v>22054243</v>
      </c>
      <c r="G71" s="286">
        <f>C71+F71</f>
        <v>22054243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192019048</v>
      </c>
      <c r="D75" s="137">
        <f>SUM(D76:D77)</f>
        <v>0</v>
      </c>
      <c r="E75" s="137">
        <f>SUM(E76:E77)</f>
        <v>1720516</v>
      </c>
      <c r="F75" s="137">
        <f>SUM(F76:F77)</f>
        <v>1720516</v>
      </c>
      <c r="G75" s="281">
        <f>SUM(G76:G77)</f>
        <v>193739564</v>
      </c>
    </row>
    <row r="76" spans="1:7" s="46" customFormat="1" ht="12" customHeight="1" x14ac:dyDescent="0.2">
      <c r="A76" s="167" t="s">
        <v>229</v>
      </c>
      <c r="B76" s="151" t="s">
        <v>208</v>
      </c>
      <c r="C76" s="141">
        <v>192019048</v>
      </c>
      <c r="D76" s="141"/>
      <c r="E76" s="141">
        <v>1720516</v>
      </c>
      <c r="F76" s="308">
        <f>D76+E76</f>
        <v>1720516</v>
      </c>
      <c r="G76" s="286">
        <f>C76+F76</f>
        <v>193739564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0</v>
      </c>
      <c r="D78" s="137">
        <f>SUM(D79:D81)</f>
        <v>0</v>
      </c>
      <c r="E78" s="137">
        <f>SUM(E79:E81)</f>
        <v>0</v>
      </c>
      <c r="F78" s="137">
        <f>SUM(F79:F81)</f>
        <v>0</v>
      </c>
      <c r="G78" s="281">
        <f>SUM(G79:G81)</f>
        <v>0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/>
      <c r="D81" s="141"/>
      <c r="E81" s="141"/>
      <c r="F81" s="308">
        <f>D81+E81</f>
        <v>0</v>
      </c>
      <c r="G81" s="286">
        <f>C81+F81</f>
        <v>0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192019048</v>
      </c>
      <c r="D89" s="143">
        <f>+D66+D70+D75+D78+D82+D88+D87</f>
        <v>0</v>
      </c>
      <c r="E89" s="143">
        <f>+E66+E70+E75+E78+E82+E88+E87</f>
        <v>23774759</v>
      </c>
      <c r="F89" s="143">
        <f>+F66+F70+F75+F78+F82+F88+F87</f>
        <v>23774759</v>
      </c>
      <c r="G89" s="285">
        <f>+G66+G70+G75+G78+G82+G88+G87</f>
        <v>215793807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806829516</v>
      </c>
      <c r="D90" s="143">
        <f>+D65+D89</f>
        <v>0</v>
      </c>
      <c r="E90" s="352">
        <f>+E65+E89</f>
        <v>-42192824</v>
      </c>
      <c r="F90" s="352">
        <f>+F65+F89</f>
        <v>-33197373</v>
      </c>
      <c r="G90" s="285">
        <f>+G65+G89</f>
        <v>773632143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C94+C95+C96+C97+C98+C111</f>
        <v>156608673</v>
      </c>
      <c r="D93" s="290">
        <f>+D94+D95+D96+D97+D98+D111</f>
        <v>0</v>
      </c>
      <c r="E93" s="136">
        <f>+E94+E95+E96+E97+E98+E111</f>
        <v>39288029</v>
      </c>
      <c r="F93" s="136">
        <f>+F94+F95+F96+F97+F98+F111</f>
        <v>39288029</v>
      </c>
      <c r="G93" s="294">
        <f>+G94+G95+G96+G97+G98+G111</f>
        <v>195896702</v>
      </c>
    </row>
    <row r="94" spans="1:7" ht="12" customHeight="1" x14ac:dyDescent="0.2">
      <c r="A94" s="175" t="s">
        <v>60</v>
      </c>
      <c r="B94" s="8" t="s">
        <v>34</v>
      </c>
      <c r="C94" s="200">
        <v>34247400</v>
      </c>
      <c r="D94" s="291"/>
      <c r="E94" s="200">
        <v>5164125</v>
      </c>
      <c r="F94" s="309">
        <f t="shared" ref="F94:F113" si="12">D94+E94</f>
        <v>5164125</v>
      </c>
      <c r="G94" s="295">
        <f t="shared" ref="G94:G113" si="13">C94+F94</f>
        <v>39411525</v>
      </c>
    </row>
    <row r="95" spans="1:7" ht="12" customHeight="1" x14ac:dyDescent="0.2">
      <c r="A95" s="168" t="s">
        <v>61</v>
      </c>
      <c r="B95" s="6" t="s">
        <v>105</v>
      </c>
      <c r="C95" s="138">
        <v>6732529</v>
      </c>
      <c r="D95" s="292"/>
      <c r="E95" s="138">
        <v>-199213</v>
      </c>
      <c r="F95" s="310">
        <f t="shared" si="12"/>
        <v>-199213</v>
      </c>
      <c r="G95" s="283">
        <f t="shared" si="13"/>
        <v>6533316</v>
      </c>
    </row>
    <row r="96" spans="1:7" ht="12" customHeight="1" x14ac:dyDescent="0.2">
      <c r="A96" s="168" t="s">
        <v>62</v>
      </c>
      <c r="B96" s="6" t="s">
        <v>79</v>
      </c>
      <c r="C96" s="140">
        <v>65938129</v>
      </c>
      <c r="D96" s="292"/>
      <c r="E96" s="140">
        <v>36164919</v>
      </c>
      <c r="F96" s="311">
        <f t="shared" si="12"/>
        <v>36164919</v>
      </c>
      <c r="G96" s="284">
        <f t="shared" si="13"/>
        <v>102103048</v>
      </c>
    </row>
    <row r="97" spans="1:7" ht="12" customHeight="1" x14ac:dyDescent="0.2">
      <c r="A97" s="168" t="s">
        <v>63</v>
      </c>
      <c r="B97" s="9" t="s">
        <v>106</v>
      </c>
      <c r="C97" s="140">
        <v>10180000</v>
      </c>
      <c r="D97" s="271"/>
      <c r="E97" s="140">
        <v>-2494390</v>
      </c>
      <c r="F97" s="311">
        <f t="shared" si="12"/>
        <v>-2494390</v>
      </c>
      <c r="G97" s="284">
        <f t="shared" si="13"/>
        <v>7685610</v>
      </c>
    </row>
    <row r="98" spans="1:7" ht="12" customHeight="1" x14ac:dyDescent="0.2">
      <c r="A98" s="168" t="s">
        <v>71</v>
      </c>
      <c r="B98" s="17" t="s">
        <v>107</v>
      </c>
      <c r="C98" s="140">
        <v>37010615</v>
      </c>
      <c r="D98" s="271"/>
      <c r="E98" s="140">
        <v>3152588</v>
      </c>
      <c r="F98" s="311">
        <f t="shared" si="12"/>
        <v>3152588</v>
      </c>
      <c r="G98" s="284">
        <f t="shared" si="13"/>
        <v>40163203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>
        <v>26896</v>
      </c>
      <c r="F99" s="311">
        <f t="shared" si="12"/>
        <v>26896</v>
      </c>
      <c r="G99" s="284">
        <f t="shared" si="13"/>
        <v>26896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>
        <v>3430615</v>
      </c>
      <c r="D103" s="271"/>
      <c r="E103" s="140">
        <v>-34440</v>
      </c>
      <c r="F103" s="311">
        <f t="shared" si="12"/>
        <v>-34440</v>
      </c>
      <c r="G103" s="284">
        <f t="shared" si="13"/>
        <v>3396175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>
        <v>33580000</v>
      </c>
      <c r="D110" s="270"/>
      <c r="E110" s="138">
        <v>3160132</v>
      </c>
      <c r="F110" s="310">
        <f t="shared" si="12"/>
        <v>3160132</v>
      </c>
      <c r="G110" s="283">
        <f t="shared" si="13"/>
        <v>36740132</v>
      </c>
    </row>
    <row r="111" spans="1:7" ht="12" customHeight="1" x14ac:dyDescent="0.2">
      <c r="A111" s="168" t="s">
        <v>310</v>
      </c>
      <c r="B111" s="9" t="s">
        <v>35</v>
      </c>
      <c r="C111" s="138">
        <v>2500000</v>
      </c>
      <c r="D111" s="270"/>
      <c r="E111" s="138">
        <v>-2500000</v>
      </c>
      <c r="F111" s="310">
        <f t="shared" si="12"/>
        <v>-2500000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485103435</v>
      </c>
      <c r="D114" s="267">
        <f>+D115+D117+D119</f>
        <v>0</v>
      </c>
      <c r="E114" s="348">
        <f>+E115+E117+E119</f>
        <v>-123305038</v>
      </c>
      <c r="F114" s="348">
        <f>+F115+F117+F119</f>
        <v>-123305038</v>
      </c>
      <c r="G114" s="281">
        <f>+G115+G117+G119</f>
        <v>361798397</v>
      </c>
    </row>
    <row r="115" spans="1:7" ht="12" customHeight="1" x14ac:dyDescent="0.2">
      <c r="A115" s="167" t="s">
        <v>66</v>
      </c>
      <c r="B115" s="6" t="s">
        <v>123</v>
      </c>
      <c r="C115" s="139">
        <v>478333435</v>
      </c>
      <c r="D115" s="268"/>
      <c r="E115" s="346">
        <v>-127282593</v>
      </c>
      <c r="F115" s="347">
        <f t="shared" ref="F115:F127" si="14">D115+E115</f>
        <v>-127282593</v>
      </c>
      <c r="G115" s="282">
        <f t="shared" ref="G115:G127" si="15">C115+F115</f>
        <v>351050842</v>
      </c>
    </row>
    <row r="116" spans="1:7" ht="12" customHeight="1" x14ac:dyDescent="0.2">
      <c r="A116" s="167" t="s">
        <v>67</v>
      </c>
      <c r="B116" s="10" t="s">
        <v>253</v>
      </c>
      <c r="C116" s="139">
        <v>457193747</v>
      </c>
      <c r="D116" s="209"/>
      <c r="E116" s="346">
        <v>-138205057</v>
      </c>
      <c r="F116" s="347">
        <f t="shared" si="14"/>
        <v>-138205057</v>
      </c>
      <c r="G116" s="180">
        <f t="shared" si="15"/>
        <v>318988690</v>
      </c>
    </row>
    <row r="117" spans="1:7" ht="12" customHeight="1" x14ac:dyDescent="0.2">
      <c r="A117" s="167" t="s">
        <v>68</v>
      </c>
      <c r="B117" s="10" t="s">
        <v>109</v>
      </c>
      <c r="C117" s="138">
        <v>1270000</v>
      </c>
      <c r="D117" s="270"/>
      <c r="E117" s="138">
        <v>2177555</v>
      </c>
      <c r="F117" s="310">
        <f t="shared" si="14"/>
        <v>2177555</v>
      </c>
      <c r="G117" s="283">
        <f t="shared" si="15"/>
        <v>3447555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>
        <v>5500000</v>
      </c>
      <c r="D119" s="270"/>
      <c r="E119" s="138">
        <v>1800000</v>
      </c>
      <c r="F119" s="310">
        <f t="shared" si="14"/>
        <v>1800000</v>
      </c>
      <c r="G119" s="283">
        <f t="shared" si="15"/>
        <v>7300000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>
        <v>2000000</v>
      </c>
      <c r="D125" s="270"/>
      <c r="E125" s="138">
        <v>1800000</v>
      </c>
      <c r="F125" s="310">
        <f t="shared" si="14"/>
        <v>1800000</v>
      </c>
      <c r="G125" s="283">
        <f t="shared" si="15"/>
        <v>3800000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>
        <v>3500000</v>
      </c>
      <c r="D127" s="271"/>
      <c r="E127" s="140"/>
      <c r="F127" s="311">
        <f t="shared" si="14"/>
        <v>0</v>
      </c>
      <c r="G127" s="284">
        <f t="shared" si="15"/>
        <v>3500000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641712108</v>
      </c>
      <c r="D128" s="267">
        <f>+D93+D114</f>
        <v>0</v>
      </c>
      <c r="E128" s="348">
        <f>+E93+E114</f>
        <v>-84017009</v>
      </c>
      <c r="F128" s="348">
        <f>+F93+F114</f>
        <v>-84017009</v>
      </c>
      <c r="G128" s="281">
        <f>+G93+G114</f>
        <v>557695099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50000000</v>
      </c>
      <c r="F133" s="137">
        <f>+F134+F135+F136+F137+F138+F139</f>
        <v>50000000</v>
      </c>
      <c r="G133" s="281">
        <f>+G134+G135+G136+G137+G138+G139</f>
        <v>50000000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>
        <v>50000000</v>
      </c>
      <c r="F134" s="310">
        <f t="shared" ref="F134:F139" si="16">D134+E134</f>
        <v>50000000</v>
      </c>
      <c r="G134" s="283">
        <f t="shared" ref="G134:G139" si="17">C134+F134</f>
        <v>50000000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165117408</v>
      </c>
      <c r="D140" s="269">
        <f>+D141+D142+D144+D145+D143</f>
        <v>0</v>
      </c>
      <c r="E140" s="143">
        <f>+E141+E142+E144+E145+E143</f>
        <v>819636</v>
      </c>
      <c r="F140" s="143">
        <f>+F141+F142+F144+F145+F143</f>
        <v>819636</v>
      </c>
      <c r="G140" s="285">
        <f>+G141+G142+G144+G145+G143</f>
        <v>165937044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>
        <v>3680858</v>
      </c>
      <c r="F141" s="310">
        <f>D141+E141</f>
        <v>3680858</v>
      </c>
      <c r="G141" s="283">
        <f>C141+F141</f>
        <v>3680858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>
        <v>165117408</v>
      </c>
      <c r="D143" s="270"/>
      <c r="E143" s="138">
        <v>-2861222</v>
      </c>
      <c r="F143" s="310">
        <f>D143+E143</f>
        <v>-2861222</v>
      </c>
      <c r="G143" s="283">
        <f>C143+F143</f>
        <v>162256186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165117408</v>
      </c>
      <c r="D154" s="275">
        <f>+D129+D133+D140+D146+D152+D153</f>
        <v>0</v>
      </c>
      <c r="E154" s="205"/>
      <c r="F154" s="205"/>
      <c r="G154" s="298">
        <f>+G129+G133+G140+G146+G152+G153</f>
        <v>215937044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806829516</v>
      </c>
      <c r="D155" s="275">
        <f>+D128+D154</f>
        <v>0</v>
      </c>
      <c r="E155" s="349">
        <f>+E128+E154</f>
        <v>-84017009</v>
      </c>
      <c r="F155" s="349">
        <f>+F128+F154</f>
        <v>-84017009</v>
      </c>
      <c r="G155" s="298">
        <f>+G128+G154</f>
        <v>773632143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>
        <v>15</v>
      </c>
      <c r="D157" s="293"/>
      <c r="E157" s="240">
        <v>0</v>
      </c>
      <c r="F157" s="331">
        <f>D157+E157</f>
        <v>0</v>
      </c>
      <c r="G157" s="332">
        <f>C157+F157</f>
        <v>15</v>
      </c>
    </row>
    <row r="158" spans="1:7" ht="14.25" customHeight="1" thickBot="1" x14ac:dyDescent="0.25">
      <c r="A158" s="74" t="s">
        <v>120</v>
      </c>
      <c r="B158" s="75"/>
      <c r="C158" s="240">
        <v>8</v>
      </c>
      <c r="D158" s="293"/>
      <c r="E158" s="240">
        <v>-4</v>
      </c>
      <c r="F158" s="331">
        <f>D158+E158</f>
        <v>-4</v>
      </c>
      <c r="G158" s="332">
        <f>C158+F158</f>
        <v>4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9A221-B57B-4C1F-9DAF-F1D831268066}">
  <sheetPr>
    <tabColor rgb="FF92D050"/>
  </sheetPr>
  <dimension ref="A1:M158"/>
  <sheetViews>
    <sheetView view="pageBreakPreview" topLeftCell="A112" zoomScaleNormal="100" zoomScaleSheetLayoutView="100" workbookViewId="0">
      <selection activeCell="G155" sqref="G155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460</v>
      </c>
    </row>
    <row r="2" spans="1:7" s="43" customFormat="1" ht="21" customHeight="1" thickBot="1" x14ac:dyDescent="0.25">
      <c r="A2" s="235" t="s">
        <v>41</v>
      </c>
      <c r="B2" s="381" t="s">
        <v>468</v>
      </c>
      <c r="C2" s="381"/>
      <c r="D2" s="382"/>
      <c r="E2" s="266"/>
      <c r="F2" s="289"/>
      <c r="G2" s="344" t="s">
        <v>36</v>
      </c>
    </row>
    <row r="3" spans="1:7" s="43" customFormat="1" ht="36.75" thickBot="1" x14ac:dyDescent="0.25">
      <c r="A3" s="235" t="s">
        <v>118</v>
      </c>
      <c r="B3" s="383" t="s">
        <v>290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469</v>
      </c>
      <c r="F5" s="329" t="s">
        <v>451</v>
      </c>
      <c r="G5" s="330" t="s">
        <v>477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0</v>
      </c>
      <c r="F15" s="137">
        <f>+F16+F17+F18+F19+F20</f>
        <v>0</v>
      </c>
      <c r="G15" s="281">
        <f>+G16+G17+G18+G19+G20</f>
        <v>0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/>
      <c r="F20" s="310">
        <f t="shared" si="2"/>
        <v>0</v>
      </c>
      <c r="G20" s="283">
        <f t="shared" si="3"/>
        <v>0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0</v>
      </c>
      <c r="D29" s="143">
        <f>+D30+D31+D32+D33+D34+D35+D36</f>
        <v>0</v>
      </c>
      <c r="E29" s="143">
        <f>+E30+E31+E32+E33+E34+E35+E36</f>
        <v>0</v>
      </c>
      <c r="F29" s="143">
        <f>+F30+F31+F32+F33+F34+F35+F36</f>
        <v>0</v>
      </c>
      <c r="G29" s="285">
        <f>+G30+G31+G32+G33+G34+G35+G36</f>
        <v>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/>
      <c r="D36" s="140"/>
      <c r="E36" s="140"/>
      <c r="F36" s="311">
        <f t="shared" si="6"/>
        <v>0</v>
      </c>
      <c r="G36" s="284">
        <f t="shared" si="7"/>
        <v>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0</v>
      </c>
      <c r="D37" s="208">
        <f>SUM(D38:D48)</f>
        <v>0</v>
      </c>
      <c r="E37" s="137">
        <f>SUM(E38:E48)</f>
        <v>0</v>
      </c>
      <c r="F37" s="137">
        <f>SUM(F38:F48)</f>
        <v>0</v>
      </c>
      <c r="G37" s="281">
        <f>SUM(G38:G48)</f>
        <v>0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/>
      <c r="D39" s="210"/>
      <c r="E39" s="138"/>
      <c r="F39" s="310">
        <f t="shared" si="8"/>
        <v>0</v>
      </c>
      <c r="G39" s="283">
        <f t="shared" si="9"/>
        <v>0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/>
      <c r="D42" s="210"/>
      <c r="E42" s="138"/>
      <c r="F42" s="310">
        <f t="shared" si="8"/>
        <v>0</v>
      </c>
      <c r="G42" s="283">
        <f t="shared" si="9"/>
        <v>0</v>
      </c>
    </row>
    <row r="43" spans="1:7" s="46" customFormat="1" ht="12" customHeight="1" x14ac:dyDescent="0.2">
      <c r="A43" s="168" t="s">
        <v>99</v>
      </c>
      <c r="B43" s="152" t="s">
        <v>171</v>
      </c>
      <c r="C43" s="138"/>
      <c r="D43" s="210"/>
      <c r="E43" s="138"/>
      <c r="F43" s="310">
        <f t="shared" si="8"/>
        <v>0</v>
      </c>
      <c r="G43" s="283">
        <f t="shared" si="9"/>
        <v>0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/>
      <c r="F48" s="314">
        <f t="shared" si="8"/>
        <v>0</v>
      </c>
      <c r="G48" s="287">
        <f t="shared" si="9"/>
        <v>0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0</v>
      </c>
      <c r="G55" s="281">
        <f>SUM(G56:G58)</f>
        <v>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f>D58+E58</f>
        <v>0</v>
      </c>
      <c r="G58" s="283">
        <f>C58+F58</f>
        <v>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0</v>
      </c>
      <c r="D65" s="212">
        <f>+D8+D15+D22+D29+D37+D49+D55+D60</f>
        <v>0</v>
      </c>
      <c r="E65" s="143">
        <f>+E8+E15+E22+E29+E37+E49+E55+E60</f>
        <v>0</v>
      </c>
      <c r="F65" s="143">
        <f>+F8+F15+F22+F29+F37+F49+F55+F60</f>
        <v>0</v>
      </c>
      <c r="G65" s="285">
        <f>+G8+G15+G22+G29+G37+G49+G55+G60</f>
        <v>0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0</v>
      </c>
      <c r="D75" s="137">
        <f>SUM(D76:D77)</f>
        <v>0</v>
      </c>
      <c r="E75" s="137">
        <f>SUM(E76:E77)</f>
        <v>0</v>
      </c>
      <c r="F75" s="137">
        <f>SUM(F76:F77)</f>
        <v>0</v>
      </c>
      <c r="G75" s="281">
        <f>SUM(G76:G77)</f>
        <v>0</v>
      </c>
    </row>
    <row r="76" spans="1:7" s="46" customFormat="1" ht="12" customHeight="1" x14ac:dyDescent="0.2">
      <c r="A76" s="167" t="s">
        <v>229</v>
      </c>
      <c r="B76" s="151" t="s">
        <v>208</v>
      </c>
      <c r="C76" s="141"/>
      <c r="D76" s="141"/>
      <c r="E76" s="141"/>
      <c r="F76" s="308">
        <f>D76+E76</f>
        <v>0</v>
      </c>
      <c r="G76" s="286">
        <f>C76+F76</f>
        <v>0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0</v>
      </c>
      <c r="D78" s="137">
        <f>SUM(D79:D81)</f>
        <v>0</v>
      </c>
      <c r="E78" s="137">
        <f>SUM(E79:E81)</f>
        <v>0</v>
      </c>
      <c r="F78" s="137">
        <f>SUM(F79:F81)</f>
        <v>0</v>
      </c>
      <c r="G78" s="281">
        <f>SUM(G79:G81)</f>
        <v>0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/>
      <c r="D81" s="141"/>
      <c r="E81" s="141"/>
      <c r="F81" s="308">
        <f>D81+E81</f>
        <v>0</v>
      </c>
      <c r="G81" s="286">
        <f>C81+F81</f>
        <v>0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0</v>
      </c>
      <c r="D89" s="143">
        <f>+D66+D70+D75+D78+D82+D88+D87</f>
        <v>0</v>
      </c>
      <c r="E89" s="143">
        <f>+E66+E70+E75+E78+E82+E88+E87</f>
        <v>0</v>
      </c>
      <c r="F89" s="143">
        <f>+F66+F70+F75+F78+F82+F88+F87</f>
        <v>0</v>
      </c>
      <c r="G89" s="285">
        <f>+G66+G70+G75+G78+G82+G88+G87</f>
        <v>0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0</v>
      </c>
      <c r="D90" s="143">
        <f>+D65+D89</f>
        <v>0</v>
      </c>
      <c r="E90" s="143">
        <f>+E65+E89</f>
        <v>0</v>
      </c>
      <c r="F90" s="143">
        <f>+F65+F89</f>
        <v>0</v>
      </c>
      <c r="G90" s="359">
        <f>+G65+G89</f>
        <v>0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0</v>
      </c>
      <c r="D93" s="290">
        <f>+D94+D95+D96+D97+D98+D111</f>
        <v>0</v>
      </c>
      <c r="E93" s="136">
        <f>+E94+E95+E96+E97+E98+E111</f>
        <v>0</v>
      </c>
      <c r="F93" s="136">
        <f>+F94+F95+F96+F97+F98+F111</f>
        <v>0</v>
      </c>
      <c r="G93" s="294">
        <f>+G94+G95+G96+G97+G98+G111</f>
        <v>0</v>
      </c>
    </row>
    <row r="94" spans="1:7" ht="12" customHeight="1" x14ac:dyDescent="0.2">
      <c r="A94" s="175" t="s">
        <v>60</v>
      </c>
      <c r="B94" s="8" t="s">
        <v>34</v>
      </c>
      <c r="C94" s="200"/>
      <c r="D94" s="291"/>
      <c r="E94" s="200"/>
      <c r="F94" s="309">
        <f t="shared" ref="F94:F113" si="12">D94+E94</f>
        <v>0</v>
      </c>
      <c r="G94" s="295">
        <f t="shared" ref="G94:G113" si="13">C94+F94</f>
        <v>0</v>
      </c>
    </row>
    <row r="95" spans="1:7" ht="12" customHeight="1" x14ac:dyDescent="0.2">
      <c r="A95" s="168" t="s">
        <v>61</v>
      </c>
      <c r="B95" s="6" t="s">
        <v>105</v>
      </c>
      <c r="C95" s="138"/>
      <c r="D95" s="292"/>
      <c r="E95" s="138"/>
      <c r="F95" s="310">
        <f t="shared" si="12"/>
        <v>0</v>
      </c>
      <c r="G95" s="283">
        <f t="shared" si="13"/>
        <v>0</v>
      </c>
    </row>
    <row r="96" spans="1:7" ht="12" customHeight="1" x14ac:dyDescent="0.2">
      <c r="A96" s="168" t="s">
        <v>62</v>
      </c>
      <c r="B96" s="6" t="s">
        <v>79</v>
      </c>
      <c r="C96" s="140"/>
      <c r="D96" s="292"/>
      <c r="E96" s="140"/>
      <c r="F96" s="311">
        <f t="shared" si="12"/>
        <v>0</v>
      </c>
      <c r="G96" s="284">
        <f t="shared" si="13"/>
        <v>0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0</v>
      </c>
      <c r="D114" s="267">
        <f>+D115+D117+D119</f>
        <v>0</v>
      </c>
      <c r="E114" s="137">
        <f>+E115+E117+E119</f>
        <v>0</v>
      </c>
      <c r="F114" s="137">
        <f>+F115+F117+F119</f>
        <v>0</v>
      </c>
      <c r="G114" s="281">
        <f>+G115+G117+G119</f>
        <v>0</v>
      </c>
    </row>
    <row r="115" spans="1:7" ht="12" customHeight="1" x14ac:dyDescent="0.2">
      <c r="A115" s="167" t="s">
        <v>66</v>
      </c>
      <c r="B115" s="6" t="s">
        <v>123</v>
      </c>
      <c r="C115" s="139"/>
      <c r="D115" s="268"/>
      <c r="E115" s="139"/>
      <c r="F115" s="181">
        <f t="shared" ref="F115:F127" si="14">D115+E115</f>
        <v>0</v>
      </c>
      <c r="G115" s="282">
        <f t="shared" ref="G115:G127" si="15">C115+F115</f>
        <v>0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0</v>
      </c>
      <c r="D128" s="267">
        <f>+D93+D114</f>
        <v>0</v>
      </c>
      <c r="E128" s="137">
        <f>+E93+E114</f>
        <v>0</v>
      </c>
      <c r="F128" s="137">
        <f>+F93+F114</f>
        <v>0</v>
      </c>
      <c r="G128" s="281">
        <f>+G93+G114</f>
        <v>0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0</v>
      </c>
      <c r="D155" s="275">
        <f>+D128+D154</f>
        <v>0</v>
      </c>
      <c r="E155" s="205">
        <f>+E128+E154</f>
        <v>0</v>
      </c>
      <c r="F155" s="205">
        <f>+F128+F154</f>
        <v>0</v>
      </c>
      <c r="G155" s="360">
        <f>+G128+G154</f>
        <v>0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/>
      <c r="D157" s="293"/>
      <c r="E157" s="240"/>
      <c r="F157" s="331">
        <f>D157+E157</f>
        <v>0</v>
      </c>
      <c r="G157" s="332">
        <f>C157+F157</f>
        <v>0</v>
      </c>
    </row>
    <row r="158" spans="1:7" ht="14.25" customHeight="1" thickBot="1" x14ac:dyDescent="0.25">
      <c r="A158" s="74" t="s">
        <v>120</v>
      </c>
      <c r="B158" s="75"/>
      <c r="C158" s="240"/>
      <c r="D158" s="293"/>
      <c r="E158" s="240"/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7BBB1-DC24-4D64-8D8B-CC78EA7B8F17}">
  <sheetPr>
    <tabColor rgb="FF92D050"/>
  </sheetPr>
  <dimension ref="A1:M158"/>
  <sheetViews>
    <sheetView view="pageBreakPreview" topLeftCell="A118" zoomScaleNormal="100" zoomScaleSheetLayoutView="100" workbookViewId="0">
      <selection activeCell="G155" sqref="G155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461</v>
      </c>
    </row>
    <row r="2" spans="1:7" s="43" customFormat="1" ht="21" customHeight="1" thickBot="1" x14ac:dyDescent="0.25">
      <c r="A2" s="235" t="s">
        <v>41</v>
      </c>
      <c r="B2" s="381" t="s">
        <v>468</v>
      </c>
      <c r="C2" s="381"/>
      <c r="D2" s="382"/>
      <c r="E2" s="266"/>
      <c r="F2" s="289"/>
      <c r="G2" s="344" t="s">
        <v>36</v>
      </c>
    </row>
    <row r="3" spans="1:7" s="43" customFormat="1" ht="36.75" thickBot="1" x14ac:dyDescent="0.25">
      <c r="A3" s="235" t="s">
        <v>118</v>
      </c>
      <c r="B3" s="383" t="s">
        <v>376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469</v>
      </c>
      <c r="F5" s="329" t="s">
        <v>451</v>
      </c>
      <c r="G5" s="330" t="s">
        <v>477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0</v>
      </c>
      <c r="F15" s="137">
        <f>+F16+F17+F18+F19+F20</f>
        <v>0</v>
      </c>
      <c r="G15" s="281">
        <f>+G16+G17+G18+G19+G20</f>
        <v>0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/>
      <c r="F20" s="310">
        <f t="shared" si="2"/>
        <v>0</v>
      </c>
      <c r="G20" s="283">
        <f t="shared" si="3"/>
        <v>0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0</v>
      </c>
      <c r="D29" s="143">
        <f>+D30+D31+D32+D33+D34+D35+D36</f>
        <v>0</v>
      </c>
      <c r="E29" s="143">
        <f>+E30+E31+E32+E33+E34+E35+E36</f>
        <v>0</v>
      </c>
      <c r="F29" s="143">
        <f>+F30+F31+F32+F33+F34+F35+F36</f>
        <v>0</v>
      </c>
      <c r="G29" s="285">
        <f>+G30+G31+G32+G33+G34+G35+G36</f>
        <v>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/>
      <c r="D36" s="140"/>
      <c r="E36" s="140"/>
      <c r="F36" s="311">
        <f t="shared" si="6"/>
        <v>0</v>
      </c>
      <c r="G36" s="284">
        <f t="shared" si="7"/>
        <v>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0</v>
      </c>
      <c r="D37" s="208">
        <f>SUM(D38:D48)</f>
        <v>0</v>
      </c>
      <c r="E37" s="137">
        <f>SUM(E38:E48)</f>
        <v>0</v>
      </c>
      <c r="F37" s="137">
        <f>SUM(F38:F48)</f>
        <v>0</v>
      </c>
      <c r="G37" s="281">
        <f>SUM(G38:G48)</f>
        <v>0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/>
      <c r="D39" s="210"/>
      <c r="E39" s="138"/>
      <c r="F39" s="310">
        <f t="shared" si="8"/>
        <v>0</v>
      </c>
      <c r="G39" s="283">
        <f t="shared" si="9"/>
        <v>0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/>
      <c r="D42" s="210"/>
      <c r="E42" s="138"/>
      <c r="F42" s="310">
        <f t="shared" si="8"/>
        <v>0</v>
      </c>
      <c r="G42" s="283">
        <f t="shared" si="9"/>
        <v>0</v>
      </c>
    </row>
    <row r="43" spans="1:7" s="46" customFormat="1" ht="12" customHeight="1" x14ac:dyDescent="0.2">
      <c r="A43" s="168" t="s">
        <v>99</v>
      </c>
      <c r="B43" s="152" t="s">
        <v>171</v>
      </c>
      <c r="C43" s="138"/>
      <c r="D43" s="210"/>
      <c r="E43" s="138"/>
      <c r="F43" s="310">
        <f t="shared" si="8"/>
        <v>0</v>
      </c>
      <c r="G43" s="283">
        <f t="shared" si="9"/>
        <v>0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/>
      <c r="F48" s="314">
        <f t="shared" si="8"/>
        <v>0</v>
      </c>
      <c r="G48" s="287">
        <f t="shared" si="9"/>
        <v>0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0</v>
      </c>
      <c r="G55" s="281">
        <f>SUM(G56:G58)</f>
        <v>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f>D58+E58</f>
        <v>0</v>
      </c>
      <c r="G58" s="283">
        <f>C58+F58</f>
        <v>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0</v>
      </c>
      <c r="D65" s="212">
        <f>+D8+D15+D22+D29+D37+D49+D55+D60</f>
        <v>0</v>
      </c>
      <c r="E65" s="143">
        <f>+E8+E15+E22+E29+E37+E49+E55+E60</f>
        <v>0</v>
      </c>
      <c r="F65" s="143">
        <f>+F8+F15+F22+F29+F37+F49+F55+F60</f>
        <v>0</v>
      </c>
      <c r="G65" s="285">
        <f>+G8+G15+G22+G29+G37+G49+G55+G60</f>
        <v>0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0</v>
      </c>
      <c r="D75" s="137">
        <f>SUM(D76:D77)</f>
        <v>0</v>
      </c>
      <c r="E75" s="137">
        <f>SUM(E76:E77)</f>
        <v>0</v>
      </c>
      <c r="F75" s="137">
        <f>SUM(F76:F77)</f>
        <v>0</v>
      </c>
      <c r="G75" s="281">
        <f>SUM(G76:G77)</f>
        <v>0</v>
      </c>
    </row>
    <row r="76" spans="1:7" s="46" customFormat="1" ht="12" customHeight="1" x14ac:dyDescent="0.2">
      <c r="A76" s="167" t="s">
        <v>229</v>
      </c>
      <c r="B76" s="151" t="s">
        <v>208</v>
      </c>
      <c r="C76" s="141"/>
      <c r="D76" s="141"/>
      <c r="E76" s="141"/>
      <c r="F76" s="308">
        <f>D76+E76</f>
        <v>0</v>
      </c>
      <c r="G76" s="286">
        <f>C76+F76</f>
        <v>0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0</v>
      </c>
      <c r="D78" s="137">
        <f>SUM(D79:D81)</f>
        <v>0</v>
      </c>
      <c r="E78" s="137">
        <f>SUM(E79:E81)</f>
        <v>0</v>
      </c>
      <c r="F78" s="137">
        <f>SUM(F79:F81)</f>
        <v>0</v>
      </c>
      <c r="G78" s="281">
        <f>SUM(G79:G81)</f>
        <v>0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/>
      <c r="D81" s="141"/>
      <c r="E81" s="141"/>
      <c r="F81" s="308">
        <f>D81+E81</f>
        <v>0</v>
      </c>
      <c r="G81" s="286">
        <f>C81+F81</f>
        <v>0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0</v>
      </c>
      <c r="D89" s="143">
        <f>+D66+D70+D75+D78+D82+D88+D87</f>
        <v>0</v>
      </c>
      <c r="E89" s="143">
        <f>+E66+E70+E75+E78+E82+E88+E87</f>
        <v>0</v>
      </c>
      <c r="F89" s="143">
        <f>+F66+F70+F75+F78+F82+F88+F87</f>
        <v>0</v>
      </c>
      <c r="G89" s="285">
        <f>+G66+G70+G75+G78+G82+G88+G87</f>
        <v>0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0</v>
      </c>
      <c r="D90" s="143">
        <f>+D65+D89</f>
        <v>0</v>
      </c>
      <c r="E90" s="143">
        <f>+E65+E89</f>
        <v>0</v>
      </c>
      <c r="F90" s="143">
        <f>+F65+F89</f>
        <v>0</v>
      </c>
      <c r="G90" s="359">
        <f>+G65+G89</f>
        <v>0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0</v>
      </c>
      <c r="D93" s="290">
        <f>+D94+D95+D96+D97+D98+D111</f>
        <v>0</v>
      </c>
      <c r="E93" s="136">
        <f>+E94+E95+E96+E97+E98+E111</f>
        <v>0</v>
      </c>
      <c r="F93" s="136">
        <f>+F94+F95+F96+F97+F98+F111</f>
        <v>0</v>
      </c>
      <c r="G93" s="294">
        <f>+G94+G95+G96+G97+G98+G111</f>
        <v>0</v>
      </c>
    </row>
    <row r="94" spans="1:7" ht="12" customHeight="1" x14ac:dyDescent="0.2">
      <c r="A94" s="175" t="s">
        <v>60</v>
      </c>
      <c r="B94" s="8" t="s">
        <v>34</v>
      </c>
      <c r="C94" s="200"/>
      <c r="D94" s="291"/>
      <c r="E94" s="200"/>
      <c r="F94" s="309">
        <f t="shared" ref="F94:F113" si="12">D94+E94</f>
        <v>0</v>
      </c>
      <c r="G94" s="295">
        <f t="shared" ref="G94:G113" si="13">C94+F94</f>
        <v>0</v>
      </c>
    </row>
    <row r="95" spans="1:7" ht="12" customHeight="1" x14ac:dyDescent="0.2">
      <c r="A95" s="168" t="s">
        <v>61</v>
      </c>
      <c r="B95" s="6" t="s">
        <v>105</v>
      </c>
      <c r="C95" s="138"/>
      <c r="D95" s="292"/>
      <c r="E95" s="138"/>
      <c r="F95" s="310">
        <f t="shared" si="12"/>
        <v>0</v>
      </c>
      <c r="G95" s="283">
        <f t="shared" si="13"/>
        <v>0</v>
      </c>
    </row>
    <row r="96" spans="1:7" ht="12" customHeight="1" x14ac:dyDescent="0.2">
      <c r="A96" s="168" t="s">
        <v>62</v>
      </c>
      <c r="B96" s="6" t="s">
        <v>79</v>
      </c>
      <c r="C96" s="140"/>
      <c r="D96" s="292"/>
      <c r="E96" s="140"/>
      <c r="F96" s="311">
        <f t="shared" si="12"/>
        <v>0</v>
      </c>
      <c r="G96" s="284">
        <f t="shared" si="13"/>
        <v>0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0</v>
      </c>
      <c r="D114" s="267">
        <f>+D115+D117+D119</f>
        <v>0</v>
      </c>
      <c r="E114" s="137">
        <f>+E115+E117+E119</f>
        <v>0</v>
      </c>
      <c r="F114" s="137">
        <f>+F115+F117+F119</f>
        <v>0</v>
      </c>
      <c r="G114" s="281">
        <f>+G115+G117+G119</f>
        <v>0</v>
      </c>
    </row>
    <row r="115" spans="1:7" ht="12" customHeight="1" x14ac:dyDescent="0.2">
      <c r="A115" s="167" t="s">
        <v>66</v>
      </c>
      <c r="B115" s="6" t="s">
        <v>123</v>
      </c>
      <c r="C115" s="139"/>
      <c r="D115" s="268"/>
      <c r="E115" s="139"/>
      <c r="F115" s="181">
        <f t="shared" ref="F115:F127" si="14">D115+E115</f>
        <v>0</v>
      </c>
      <c r="G115" s="282">
        <f t="shared" ref="G115:G127" si="15">C115+F115</f>
        <v>0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0</v>
      </c>
      <c r="D128" s="267">
        <f>+D93+D114</f>
        <v>0</v>
      </c>
      <c r="E128" s="137">
        <f>+E93+E114</f>
        <v>0</v>
      </c>
      <c r="F128" s="137">
        <f>+F93+F114</f>
        <v>0</v>
      </c>
      <c r="G128" s="281">
        <f>+G93+G114</f>
        <v>0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0</v>
      </c>
      <c r="D155" s="275">
        <f>+D128+D154</f>
        <v>0</v>
      </c>
      <c r="E155" s="205">
        <f>+E128+E154</f>
        <v>0</v>
      </c>
      <c r="F155" s="205">
        <f>+F128+F154</f>
        <v>0</v>
      </c>
      <c r="G155" s="360">
        <f>+G128+G154</f>
        <v>0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/>
      <c r="D157" s="293"/>
      <c r="E157" s="240"/>
      <c r="F157" s="331">
        <f>D157+E157</f>
        <v>0</v>
      </c>
      <c r="G157" s="332">
        <f>C157+F157</f>
        <v>0</v>
      </c>
    </row>
    <row r="158" spans="1:7" ht="14.25" customHeight="1" thickBot="1" x14ac:dyDescent="0.25">
      <c r="A158" s="74" t="s">
        <v>120</v>
      </c>
      <c r="B158" s="75"/>
      <c r="C158" s="240"/>
      <c r="D158" s="293"/>
      <c r="E158" s="240"/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53626-2335-49D2-80AD-E8F888D06315}">
  <sheetPr>
    <tabColor rgb="FF92D050"/>
  </sheetPr>
  <dimension ref="A1:M158"/>
  <sheetViews>
    <sheetView view="pageBreakPreview" topLeftCell="A118" zoomScaleNormal="100" zoomScaleSheetLayoutView="100" workbookViewId="0">
      <selection activeCell="O18" sqref="O18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437</v>
      </c>
    </row>
    <row r="2" spans="1:7" s="43" customFormat="1" ht="21" customHeight="1" thickBot="1" x14ac:dyDescent="0.25">
      <c r="A2" s="235" t="s">
        <v>41</v>
      </c>
      <c r="B2" s="381" t="s">
        <v>471</v>
      </c>
      <c r="C2" s="381"/>
      <c r="D2" s="382"/>
      <c r="E2" s="266"/>
      <c r="F2" s="289"/>
      <c r="G2" s="344" t="s">
        <v>39</v>
      </c>
    </row>
    <row r="3" spans="1:7" s="43" customFormat="1" ht="36.75" thickBot="1" x14ac:dyDescent="0.25">
      <c r="A3" s="235" t="s">
        <v>118</v>
      </c>
      <c r="B3" s="383" t="s">
        <v>288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469</v>
      </c>
      <c r="F5" s="329" t="s">
        <v>451</v>
      </c>
      <c r="G5" s="330" t="s">
        <v>477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788521</v>
      </c>
      <c r="F15" s="137">
        <f>+F16+F17+F18+F19+F20</f>
        <v>788521</v>
      </c>
      <c r="G15" s="281">
        <f>+G16+G17+G18+G19+G20</f>
        <v>788521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>
        <v>788521</v>
      </c>
      <c r="F20" s="310">
        <f t="shared" si="2"/>
        <v>788521</v>
      </c>
      <c r="G20" s="283">
        <f t="shared" si="3"/>
        <v>788521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v>20000</v>
      </c>
      <c r="D29" s="143">
        <f>+D30+D31+D32+D33+D34+D35+D36</f>
        <v>0</v>
      </c>
      <c r="E29" s="143">
        <v>53000</v>
      </c>
      <c r="F29" s="143">
        <v>53000</v>
      </c>
      <c r="G29" s="285">
        <v>73000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>
        <v>20000</v>
      </c>
      <c r="D36" s="140"/>
      <c r="E36" s="140">
        <v>53000</v>
      </c>
      <c r="F36" s="311">
        <f t="shared" si="6"/>
        <v>53000</v>
      </c>
      <c r="G36" s="284">
        <f t="shared" si="7"/>
        <v>73000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0</v>
      </c>
      <c r="D37" s="208">
        <f>SUM(D38:D48)</f>
        <v>0</v>
      </c>
      <c r="E37" s="137">
        <f>SUM(E38:E48)</f>
        <v>119454</v>
      </c>
      <c r="F37" s="137">
        <f>SUM(F38:F48)</f>
        <v>119454</v>
      </c>
      <c r="G37" s="281">
        <f>SUM(G38:G48)</f>
        <v>119454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/>
      <c r="D39" s="210"/>
      <c r="E39" s="138"/>
      <c r="F39" s="310">
        <f t="shared" si="8"/>
        <v>0</v>
      </c>
      <c r="G39" s="283">
        <f t="shared" si="9"/>
        <v>0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/>
      <c r="D42" s="210"/>
      <c r="E42" s="138"/>
      <c r="F42" s="310">
        <f t="shared" si="8"/>
        <v>0</v>
      </c>
      <c r="G42" s="283">
        <f t="shared" si="9"/>
        <v>0</v>
      </c>
    </row>
    <row r="43" spans="1:7" s="46" customFormat="1" ht="12" customHeight="1" x14ac:dyDescent="0.2">
      <c r="A43" s="168" t="s">
        <v>99</v>
      </c>
      <c r="B43" s="152" t="s">
        <v>171</v>
      </c>
      <c r="C43" s="138"/>
      <c r="D43" s="210"/>
      <c r="E43" s="138"/>
      <c r="F43" s="310">
        <f t="shared" si="8"/>
        <v>0</v>
      </c>
      <c r="G43" s="283">
        <f t="shared" si="9"/>
        <v>0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>
        <v>119454</v>
      </c>
      <c r="F48" s="314">
        <f t="shared" si="8"/>
        <v>119454</v>
      </c>
      <c r="G48" s="287">
        <f t="shared" si="9"/>
        <v>119454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0</v>
      </c>
      <c r="G55" s="281">
        <f>SUM(G56:G58)</f>
        <v>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f>D58+E58</f>
        <v>0</v>
      </c>
      <c r="G58" s="283">
        <f>C58+F58</f>
        <v>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20000</v>
      </c>
      <c r="D65" s="212">
        <f>+D8+D15+D22+D29+D37+D49+D55+D60</f>
        <v>0</v>
      </c>
      <c r="E65" s="143">
        <f>+E8+E15+E22+E29+E37+E49+E55+E60</f>
        <v>960975</v>
      </c>
      <c r="F65" s="143">
        <f>+F8+F15+F22+F29+F37+F49+F55+F60</f>
        <v>960975</v>
      </c>
      <c r="G65" s="285">
        <f>+G8+G15+G22+G29+G37+G49+G55+G60</f>
        <v>980975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517641</v>
      </c>
      <c r="D75" s="137">
        <f>SUM(D76:D77)</f>
        <v>0</v>
      </c>
      <c r="E75" s="137">
        <f>SUM(E76:E77)</f>
        <v>-10</v>
      </c>
      <c r="F75" s="137">
        <f>SUM(F76:F77)</f>
        <v>-10</v>
      </c>
      <c r="G75" s="281">
        <f>SUM(G76:G77)</f>
        <v>517631</v>
      </c>
    </row>
    <row r="76" spans="1:7" s="46" customFormat="1" ht="12" customHeight="1" x14ac:dyDescent="0.2">
      <c r="A76" s="167" t="s">
        <v>229</v>
      </c>
      <c r="B76" s="151" t="s">
        <v>208</v>
      </c>
      <c r="C76" s="141">
        <v>517641</v>
      </c>
      <c r="D76" s="141"/>
      <c r="E76" s="141">
        <v>-10</v>
      </c>
      <c r="F76" s="308">
        <f>D76+E76</f>
        <v>-10</v>
      </c>
      <c r="G76" s="286">
        <f>C76+F76</f>
        <v>517631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58398152</v>
      </c>
      <c r="D78" s="137">
        <f>SUM(D79:D81)</f>
        <v>0</v>
      </c>
      <c r="E78" s="137">
        <f>SUM(E79:E81)</f>
        <v>3357219</v>
      </c>
      <c r="F78" s="137">
        <f>SUM(F79:F81)</f>
        <v>3357219</v>
      </c>
      <c r="G78" s="281">
        <f>SUM(G79:G81)</f>
        <v>61755371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>
        <v>58398152</v>
      </c>
      <c r="D81" s="141"/>
      <c r="E81" s="141">
        <v>3357219</v>
      </c>
      <c r="F81" s="308">
        <f>D81+E81</f>
        <v>3357219</v>
      </c>
      <c r="G81" s="286">
        <f>C81+F81</f>
        <v>61755371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58915793</v>
      </c>
      <c r="D89" s="143">
        <f>+D66+D70+D75+D78+D82+D88+D87</f>
        <v>0</v>
      </c>
      <c r="E89" s="143">
        <f>+E66+E70+E75+E78+E82+E88+E87</f>
        <v>3357209</v>
      </c>
      <c r="F89" s="143">
        <f>+F66+F70+F75+F78+F82+F88+F87</f>
        <v>3357209</v>
      </c>
      <c r="G89" s="285">
        <f>+G66+G70+G75+G78+G82+G88+G87</f>
        <v>62273002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58935793</v>
      </c>
      <c r="D90" s="143">
        <f>+D65+D89</f>
        <v>0</v>
      </c>
      <c r="E90" s="143">
        <f>+E65+E89</f>
        <v>4318184</v>
      </c>
      <c r="F90" s="143">
        <f>+F65+F89</f>
        <v>4318184</v>
      </c>
      <c r="G90" s="285">
        <f>+G65+G89</f>
        <v>63253977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57665793</v>
      </c>
      <c r="D93" s="290">
        <f>+D94+D95+D96+D97+D98+D111</f>
        <v>0</v>
      </c>
      <c r="E93" s="136">
        <f>+E94+E95+E96+E97+E98+E111</f>
        <v>4728617</v>
      </c>
      <c r="F93" s="136">
        <f>+F94+F95+F96+F97+F98+F111</f>
        <v>4728617</v>
      </c>
      <c r="G93" s="294">
        <f>+G94+G95+G96+G97+G98+G111</f>
        <v>62394410</v>
      </c>
    </row>
    <row r="94" spans="1:7" ht="12" customHeight="1" x14ac:dyDescent="0.2">
      <c r="A94" s="175" t="s">
        <v>60</v>
      </c>
      <c r="B94" s="8" t="s">
        <v>34</v>
      </c>
      <c r="C94" s="200">
        <v>35658288</v>
      </c>
      <c r="D94" s="291"/>
      <c r="E94" s="200">
        <v>8832030</v>
      </c>
      <c r="F94" s="309">
        <f t="shared" ref="F94:F113" si="12">D94+E94</f>
        <v>8832030</v>
      </c>
      <c r="G94" s="295">
        <f t="shared" ref="G94:G113" si="13">C94+F94</f>
        <v>44490318</v>
      </c>
    </row>
    <row r="95" spans="1:7" ht="12" customHeight="1" x14ac:dyDescent="0.2">
      <c r="A95" s="168" t="s">
        <v>61</v>
      </c>
      <c r="B95" s="6" t="s">
        <v>105</v>
      </c>
      <c r="C95" s="138">
        <v>7697805</v>
      </c>
      <c r="D95" s="292"/>
      <c r="E95" s="138">
        <v>1165962</v>
      </c>
      <c r="F95" s="310">
        <f t="shared" si="12"/>
        <v>1165962</v>
      </c>
      <c r="G95" s="283">
        <f t="shared" si="13"/>
        <v>8863767</v>
      </c>
    </row>
    <row r="96" spans="1:7" ht="12" customHeight="1" x14ac:dyDescent="0.2">
      <c r="A96" s="168" t="s">
        <v>62</v>
      </c>
      <c r="B96" s="6" t="s">
        <v>79</v>
      </c>
      <c r="C96" s="140">
        <v>14309700</v>
      </c>
      <c r="D96" s="292"/>
      <c r="E96" s="140">
        <v>-5269375</v>
      </c>
      <c r="F96" s="311">
        <f t="shared" si="12"/>
        <v>-5269375</v>
      </c>
      <c r="G96" s="284">
        <f t="shared" si="13"/>
        <v>9040325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1270000</v>
      </c>
      <c r="D114" s="267">
        <f>+D115+D117+D119</f>
        <v>0</v>
      </c>
      <c r="E114" s="137">
        <f>+E115+E117+E119</f>
        <v>-410433</v>
      </c>
      <c r="F114" s="137">
        <f>+F115+F117+F119</f>
        <v>-410433</v>
      </c>
      <c r="G114" s="281">
        <f>+G115+G117+G119</f>
        <v>859567</v>
      </c>
    </row>
    <row r="115" spans="1:7" ht="12" customHeight="1" x14ac:dyDescent="0.2">
      <c r="A115" s="167" t="s">
        <v>66</v>
      </c>
      <c r="B115" s="6" t="s">
        <v>123</v>
      </c>
      <c r="C115" s="139">
        <v>1270000</v>
      </c>
      <c r="D115" s="268"/>
      <c r="E115" s="139">
        <v>-410433</v>
      </c>
      <c r="F115" s="181">
        <f t="shared" ref="F115:F127" si="14">D115+E115</f>
        <v>-410433</v>
      </c>
      <c r="G115" s="282">
        <f t="shared" ref="G115:G127" si="15">C115+F115</f>
        <v>859567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58935793</v>
      </c>
      <c r="D128" s="267">
        <f>+D93+D114</f>
        <v>0</v>
      </c>
      <c r="E128" s="137">
        <f>+E93+E114</f>
        <v>4318184</v>
      </c>
      <c r="F128" s="137">
        <f>+F93+F114</f>
        <v>4318184</v>
      </c>
      <c r="G128" s="281">
        <f>+G93+G114</f>
        <v>63253977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58935793</v>
      </c>
      <c r="D155" s="275">
        <f>+D128+D154</f>
        <v>0</v>
      </c>
      <c r="E155" s="205">
        <f>+E128+E154</f>
        <v>4318184</v>
      </c>
      <c r="F155" s="205">
        <f>+F128+F154</f>
        <v>4318184</v>
      </c>
      <c r="G155" s="298">
        <f>+G128+G154</f>
        <v>63253977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>
        <v>7</v>
      </c>
      <c r="D157" s="293"/>
      <c r="E157" s="240">
        <v>1</v>
      </c>
      <c r="F157" s="331">
        <v>1</v>
      </c>
      <c r="G157" s="332">
        <f>C157+F157</f>
        <v>8</v>
      </c>
    </row>
    <row r="158" spans="1:7" ht="14.25" customHeight="1" thickBot="1" x14ac:dyDescent="0.25">
      <c r="A158" s="74" t="s">
        <v>120</v>
      </c>
      <c r="B158" s="75"/>
      <c r="C158" s="240">
        <v>0</v>
      </c>
      <c r="D158" s="293"/>
      <c r="E158" s="240">
        <v>0</v>
      </c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0BD5F-2105-449C-82A8-179F388A728E}">
  <sheetPr>
    <tabColor rgb="FF92D050"/>
  </sheetPr>
  <dimension ref="A1:M158"/>
  <sheetViews>
    <sheetView view="pageBreakPreview" topLeftCell="A124" zoomScaleNormal="100" zoomScaleSheetLayoutView="100" workbookViewId="0">
      <selection activeCell="J7" sqref="J7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462</v>
      </c>
    </row>
    <row r="2" spans="1:7" s="43" customFormat="1" ht="21" customHeight="1" thickBot="1" x14ac:dyDescent="0.25">
      <c r="A2" s="235" t="s">
        <v>41</v>
      </c>
      <c r="B2" s="381" t="s">
        <v>471</v>
      </c>
      <c r="C2" s="381"/>
      <c r="D2" s="382"/>
      <c r="E2" s="266"/>
      <c r="F2" s="289"/>
      <c r="G2" s="344" t="s">
        <v>39</v>
      </c>
    </row>
    <row r="3" spans="1:7" s="43" customFormat="1" ht="36.75" thickBot="1" x14ac:dyDescent="0.25">
      <c r="A3" s="235" t="s">
        <v>118</v>
      </c>
      <c r="B3" s="383" t="s">
        <v>289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472</v>
      </c>
      <c r="F5" s="329" t="s">
        <v>451</v>
      </c>
      <c r="G5" s="330" t="s">
        <v>477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788521</v>
      </c>
      <c r="F15" s="137">
        <f>+F16+F17+F18+F19+F20</f>
        <v>788521</v>
      </c>
      <c r="G15" s="281">
        <f>+G16+G17+G18+G19+G20</f>
        <v>788521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>
        <v>788521</v>
      </c>
      <c r="F20" s="310">
        <f t="shared" si="2"/>
        <v>788521</v>
      </c>
      <c r="G20" s="283">
        <f t="shared" si="3"/>
        <v>788521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v>20000</v>
      </c>
      <c r="D29" s="143">
        <f>+D30+D31+D32+D33+D34+D35+D36</f>
        <v>0</v>
      </c>
      <c r="E29" s="143">
        <v>53000</v>
      </c>
      <c r="F29" s="143">
        <v>53000</v>
      </c>
      <c r="G29" s="285">
        <v>73000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>
        <v>20000</v>
      </c>
      <c r="D36" s="140"/>
      <c r="E36" s="140">
        <v>53000</v>
      </c>
      <c r="F36" s="311">
        <f t="shared" si="6"/>
        <v>53000</v>
      </c>
      <c r="G36" s="284">
        <f t="shared" si="7"/>
        <v>73000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0</v>
      </c>
      <c r="D37" s="208">
        <f>SUM(D38:D48)</f>
        <v>0</v>
      </c>
      <c r="E37" s="137">
        <f>SUM(E38:E48)</f>
        <v>119454</v>
      </c>
      <c r="F37" s="137">
        <f>SUM(F38:F48)</f>
        <v>119454</v>
      </c>
      <c r="G37" s="281">
        <f>SUM(G38:G48)</f>
        <v>119454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/>
      <c r="D39" s="210"/>
      <c r="E39" s="138"/>
      <c r="F39" s="310">
        <f t="shared" si="8"/>
        <v>0</v>
      </c>
      <c r="G39" s="283">
        <f t="shared" si="9"/>
        <v>0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/>
      <c r="D42" s="210"/>
      <c r="E42" s="138"/>
      <c r="F42" s="310">
        <f t="shared" si="8"/>
        <v>0</v>
      </c>
      <c r="G42" s="283">
        <f t="shared" si="9"/>
        <v>0</v>
      </c>
    </row>
    <row r="43" spans="1:7" s="46" customFormat="1" ht="12" customHeight="1" x14ac:dyDescent="0.2">
      <c r="A43" s="168" t="s">
        <v>99</v>
      </c>
      <c r="B43" s="152" t="s">
        <v>171</v>
      </c>
      <c r="C43" s="138"/>
      <c r="D43" s="210"/>
      <c r="E43" s="138"/>
      <c r="F43" s="310">
        <f t="shared" si="8"/>
        <v>0</v>
      </c>
      <c r="G43" s="283">
        <f t="shared" si="9"/>
        <v>0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>
        <v>119454</v>
      </c>
      <c r="F48" s="314">
        <f t="shared" si="8"/>
        <v>119454</v>
      </c>
      <c r="G48" s="287">
        <f t="shared" si="9"/>
        <v>119454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0</v>
      </c>
      <c r="G55" s="281">
        <f>SUM(G56:G58)</f>
        <v>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f>D58+E58</f>
        <v>0</v>
      </c>
      <c r="G58" s="283">
        <f>C58+F58</f>
        <v>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20000</v>
      </c>
      <c r="D65" s="212">
        <f>+D8+D15+D22+D29+D37+D49+D55+D60</f>
        <v>0</v>
      </c>
      <c r="E65" s="143">
        <f>+E8+E15+E22+E29+E37+E49+E55+E60</f>
        <v>960975</v>
      </c>
      <c r="F65" s="143">
        <f>+F8+F15+F22+F29+F37+F49+F55+F60</f>
        <v>960975</v>
      </c>
      <c r="G65" s="285">
        <f>+G8+G15+G22+G29+G37+G49+G55+G60</f>
        <v>980975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517641</v>
      </c>
      <c r="D75" s="137">
        <f>SUM(D76:D77)</f>
        <v>0</v>
      </c>
      <c r="E75" s="137">
        <f>SUM(E76:E77)</f>
        <v>-10</v>
      </c>
      <c r="F75" s="137">
        <f>SUM(F76:F77)</f>
        <v>-10</v>
      </c>
      <c r="G75" s="281">
        <f>SUM(G76:G77)</f>
        <v>517631</v>
      </c>
    </row>
    <row r="76" spans="1:7" s="46" customFormat="1" ht="12" customHeight="1" x14ac:dyDescent="0.2">
      <c r="A76" s="167" t="s">
        <v>229</v>
      </c>
      <c r="B76" s="151" t="s">
        <v>208</v>
      </c>
      <c r="C76" s="141">
        <v>517641</v>
      </c>
      <c r="D76" s="141"/>
      <c r="E76" s="141">
        <v>-10</v>
      </c>
      <c r="F76" s="308">
        <f>D76+E76</f>
        <v>-10</v>
      </c>
      <c r="G76" s="286">
        <f>C76+F76</f>
        <v>517631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58398152</v>
      </c>
      <c r="D78" s="137">
        <f>SUM(D79:D81)</f>
        <v>0</v>
      </c>
      <c r="E78" s="137">
        <f>SUM(E79:E81)</f>
        <v>3357219</v>
      </c>
      <c r="F78" s="137">
        <f>SUM(F79:F81)</f>
        <v>3357219</v>
      </c>
      <c r="G78" s="281">
        <f>SUM(G79:G81)</f>
        <v>61755371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473</v>
      </c>
      <c r="C81" s="141">
        <v>58398152</v>
      </c>
      <c r="D81" s="141"/>
      <c r="E81" s="141">
        <v>3357219</v>
      </c>
      <c r="F81" s="308">
        <f>D81+E81</f>
        <v>3357219</v>
      </c>
      <c r="G81" s="286">
        <f>C81+F81</f>
        <v>61755371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58915793</v>
      </c>
      <c r="D89" s="143">
        <f>+D66+D70+D75+D78+D82+D88+D87</f>
        <v>0</v>
      </c>
      <c r="E89" s="143">
        <f>+E66+E70+E75+E78+E82+E88+E87</f>
        <v>3357209</v>
      </c>
      <c r="F89" s="143">
        <f>+F66+F70+F75+F78+F82+F88+F87</f>
        <v>3357209</v>
      </c>
      <c r="G89" s="285">
        <f>+G66+G70+G75+G78+G82+G88+G87</f>
        <v>62273002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58935793</v>
      </c>
      <c r="D90" s="143">
        <f>+D65+D89</f>
        <v>0</v>
      </c>
      <c r="E90" s="143">
        <f>+E65+E89</f>
        <v>4318184</v>
      </c>
      <c r="F90" s="143">
        <f>+F65+F89</f>
        <v>4318184</v>
      </c>
      <c r="G90" s="285">
        <f>+G65+G89</f>
        <v>63253977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57665793</v>
      </c>
      <c r="D93" s="290">
        <f>+D94+D95+D96+D97+D98+D111</f>
        <v>0</v>
      </c>
      <c r="E93" s="136">
        <f>+E94+E95+E96+E97+E98+E111</f>
        <v>4728617</v>
      </c>
      <c r="F93" s="136">
        <f>+F94+F95+F96+F97+F98+F111</f>
        <v>4728617</v>
      </c>
      <c r="G93" s="294">
        <f>+G94+G95+G96+G97+G98+G111</f>
        <v>62394410</v>
      </c>
    </row>
    <row r="94" spans="1:7" ht="12" customHeight="1" x14ac:dyDescent="0.2">
      <c r="A94" s="175" t="s">
        <v>60</v>
      </c>
      <c r="B94" s="8" t="s">
        <v>34</v>
      </c>
      <c r="C94" s="200">
        <v>35658288</v>
      </c>
      <c r="D94" s="291"/>
      <c r="E94" s="200">
        <v>8832030</v>
      </c>
      <c r="F94" s="309">
        <f t="shared" ref="F94:F113" si="12">D94+E94</f>
        <v>8832030</v>
      </c>
      <c r="G94" s="295">
        <f t="shared" ref="G94:G113" si="13">C94+F94</f>
        <v>44490318</v>
      </c>
    </row>
    <row r="95" spans="1:7" ht="12" customHeight="1" x14ac:dyDescent="0.2">
      <c r="A95" s="168" t="s">
        <v>61</v>
      </c>
      <c r="B95" s="6" t="s">
        <v>105</v>
      </c>
      <c r="C95" s="138">
        <v>7697805</v>
      </c>
      <c r="D95" s="292"/>
      <c r="E95" s="138">
        <v>1165962</v>
      </c>
      <c r="F95" s="310">
        <f t="shared" si="12"/>
        <v>1165962</v>
      </c>
      <c r="G95" s="283">
        <f t="shared" si="13"/>
        <v>8863767</v>
      </c>
    </row>
    <row r="96" spans="1:7" ht="12" customHeight="1" x14ac:dyDescent="0.2">
      <c r="A96" s="168" t="s">
        <v>62</v>
      </c>
      <c r="B96" s="6" t="s">
        <v>79</v>
      </c>
      <c r="C96" s="140">
        <v>14309700</v>
      </c>
      <c r="D96" s="292"/>
      <c r="E96" s="140">
        <v>-5269375</v>
      </c>
      <c r="F96" s="311">
        <f t="shared" si="12"/>
        <v>-5269375</v>
      </c>
      <c r="G96" s="284">
        <f t="shared" si="13"/>
        <v>9040325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1270000</v>
      </c>
      <c r="D114" s="267">
        <f>+D115+D117+D119</f>
        <v>0</v>
      </c>
      <c r="E114" s="137">
        <f>+E115+E117+E119</f>
        <v>-410433</v>
      </c>
      <c r="F114" s="137">
        <f>+F115+F117+F119</f>
        <v>-410433</v>
      </c>
      <c r="G114" s="281">
        <f>+G115+G117+G119</f>
        <v>859567</v>
      </c>
    </row>
    <row r="115" spans="1:7" ht="12" customHeight="1" x14ac:dyDescent="0.2">
      <c r="A115" s="167" t="s">
        <v>66</v>
      </c>
      <c r="B115" s="6" t="s">
        <v>123</v>
      </c>
      <c r="C115" s="139">
        <v>1270000</v>
      </c>
      <c r="D115" s="268"/>
      <c r="E115" s="139">
        <v>-410433</v>
      </c>
      <c r="F115" s="181">
        <f t="shared" ref="F115:F127" si="14">D115+E115</f>
        <v>-410433</v>
      </c>
      <c r="G115" s="282">
        <f t="shared" ref="G115:G127" si="15">C115+F115</f>
        <v>859567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58935793</v>
      </c>
      <c r="D128" s="267">
        <f>+D93+D114</f>
        <v>0</v>
      </c>
      <c r="E128" s="137">
        <f>+E93+E114</f>
        <v>4318184</v>
      </c>
      <c r="F128" s="137">
        <f>+F93+F114</f>
        <v>4318184</v>
      </c>
      <c r="G128" s="281">
        <f>+G93+G114</f>
        <v>63253977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58935793</v>
      </c>
      <c r="D155" s="275">
        <f>+D128+D154</f>
        <v>0</v>
      </c>
      <c r="E155" s="205">
        <f>+E128+E154</f>
        <v>4318184</v>
      </c>
      <c r="F155" s="205">
        <f>+F128+F154</f>
        <v>4318184</v>
      </c>
      <c r="G155" s="298">
        <f>+G128+G154</f>
        <v>63253977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>
        <v>7</v>
      </c>
      <c r="D157" s="293"/>
      <c r="E157" s="240">
        <v>1</v>
      </c>
      <c r="F157" s="331">
        <v>1</v>
      </c>
      <c r="G157" s="332">
        <f>C157+F157</f>
        <v>8</v>
      </c>
    </row>
    <row r="158" spans="1:7" ht="14.25" customHeight="1" thickBot="1" x14ac:dyDescent="0.25">
      <c r="A158" s="74" t="s">
        <v>120</v>
      </c>
      <c r="B158" s="75"/>
      <c r="C158" s="240">
        <v>0</v>
      </c>
      <c r="D158" s="293"/>
      <c r="E158" s="240">
        <v>0</v>
      </c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9C9B5-6A04-49CD-9F9A-D4DDFA2D9AE7}">
  <sheetPr>
    <tabColor rgb="FF92D050"/>
  </sheetPr>
  <dimension ref="A1:M158"/>
  <sheetViews>
    <sheetView view="pageBreakPreview" topLeftCell="A127" zoomScaleNormal="100" zoomScaleSheetLayoutView="100" workbookViewId="0">
      <selection activeCell="K147" sqref="K147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463</v>
      </c>
    </row>
    <row r="2" spans="1:7" s="43" customFormat="1" ht="21" customHeight="1" thickBot="1" x14ac:dyDescent="0.25">
      <c r="A2" s="235" t="s">
        <v>41</v>
      </c>
      <c r="B2" s="381" t="s">
        <v>471</v>
      </c>
      <c r="C2" s="381"/>
      <c r="D2" s="382"/>
      <c r="E2" s="266"/>
      <c r="F2" s="289"/>
      <c r="G2" s="344" t="s">
        <v>39</v>
      </c>
    </row>
    <row r="3" spans="1:7" s="43" customFormat="1" ht="36.75" thickBot="1" x14ac:dyDescent="0.25">
      <c r="A3" s="235" t="s">
        <v>118</v>
      </c>
      <c r="B3" s="383" t="s">
        <v>290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469</v>
      </c>
      <c r="F5" s="329" t="s">
        <v>451</v>
      </c>
      <c r="G5" s="330" t="s">
        <v>477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0</v>
      </c>
      <c r="F15" s="137">
        <f>+F16+F17+F18+F19+F20</f>
        <v>0</v>
      </c>
      <c r="G15" s="281">
        <f>+G16+G17+G18+G19+G20</f>
        <v>0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/>
      <c r="F20" s="310">
        <f t="shared" si="2"/>
        <v>0</v>
      </c>
      <c r="G20" s="283">
        <f t="shared" si="3"/>
        <v>0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0</v>
      </c>
      <c r="D29" s="143">
        <f>+D30+D31+D32+D33+D34+D35+D36</f>
        <v>0</v>
      </c>
      <c r="E29" s="143">
        <f>+E30+E31+E32+E33+E34+E35+E36</f>
        <v>0</v>
      </c>
      <c r="F29" s="143">
        <f>+F30+F31+F32+F33+F34+F35+F36</f>
        <v>0</v>
      </c>
      <c r="G29" s="285">
        <f>+G30+G31+G32+G33+G34+G35+G36</f>
        <v>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/>
      <c r="D36" s="140"/>
      <c r="E36" s="140"/>
      <c r="F36" s="311">
        <f t="shared" si="6"/>
        <v>0</v>
      </c>
      <c r="G36" s="284">
        <f t="shared" si="7"/>
        <v>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0</v>
      </c>
      <c r="D37" s="208">
        <f>SUM(D38:D48)</f>
        <v>0</v>
      </c>
      <c r="E37" s="137">
        <f>SUM(E38:E48)</f>
        <v>0</v>
      </c>
      <c r="F37" s="137">
        <f>SUM(F38:F48)</f>
        <v>0</v>
      </c>
      <c r="G37" s="281">
        <f>SUM(G38:G48)</f>
        <v>0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/>
      <c r="D39" s="210"/>
      <c r="E39" s="138"/>
      <c r="F39" s="310">
        <f t="shared" si="8"/>
        <v>0</v>
      </c>
      <c r="G39" s="283">
        <f t="shared" si="9"/>
        <v>0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/>
      <c r="D42" s="210"/>
      <c r="E42" s="138"/>
      <c r="F42" s="310">
        <f t="shared" si="8"/>
        <v>0</v>
      </c>
      <c r="G42" s="283">
        <f t="shared" si="9"/>
        <v>0</v>
      </c>
    </row>
    <row r="43" spans="1:7" s="46" customFormat="1" ht="12" customHeight="1" x14ac:dyDescent="0.2">
      <c r="A43" s="168" t="s">
        <v>99</v>
      </c>
      <c r="B43" s="152" t="s">
        <v>171</v>
      </c>
      <c r="C43" s="138"/>
      <c r="D43" s="210"/>
      <c r="E43" s="138"/>
      <c r="F43" s="310">
        <f t="shared" si="8"/>
        <v>0</v>
      </c>
      <c r="G43" s="283">
        <f t="shared" si="9"/>
        <v>0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/>
      <c r="F48" s="314">
        <f t="shared" si="8"/>
        <v>0</v>
      </c>
      <c r="G48" s="287">
        <f t="shared" si="9"/>
        <v>0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0</v>
      </c>
      <c r="G55" s="281">
        <f>SUM(G56:G58)</f>
        <v>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f>D58+E58</f>
        <v>0</v>
      </c>
      <c r="G58" s="283">
        <f>C58+F58</f>
        <v>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0</v>
      </c>
      <c r="D65" s="212">
        <f>+D8+D15+D22+D29+D37+D49+D55+D60</f>
        <v>0</v>
      </c>
      <c r="E65" s="143">
        <f>+E8+E15+E22+E29+E37+E49+E55+E60</f>
        <v>0</v>
      </c>
      <c r="F65" s="143">
        <f>+F8+F15+F22+F29+F37+F49+F55+F60</f>
        <v>0</v>
      </c>
      <c r="G65" s="285">
        <f>+G8+G15+G22+G29+G37+G49+G55+G60</f>
        <v>0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0</v>
      </c>
      <c r="D75" s="137">
        <f>SUM(D76:D77)</f>
        <v>0</v>
      </c>
      <c r="E75" s="137">
        <f>SUM(E76:E77)</f>
        <v>0</v>
      </c>
      <c r="F75" s="137">
        <f>SUM(F76:F77)</f>
        <v>0</v>
      </c>
      <c r="G75" s="281">
        <f>SUM(G76:G77)</f>
        <v>0</v>
      </c>
    </row>
    <row r="76" spans="1:7" s="46" customFormat="1" ht="12" customHeight="1" x14ac:dyDescent="0.2">
      <c r="A76" s="167" t="s">
        <v>229</v>
      </c>
      <c r="B76" s="151" t="s">
        <v>208</v>
      </c>
      <c r="C76" s="141"/>
      <c r="D76" s="141"/>
      <c r="E76" s="141"/>
      <c r="F76" s="308">
        <f>D76+E76</f>
        <v>0</v>
      </c>
      <c r="G76" s="286">
        <f>C76+F76</f>
        <v>0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0</v>
      </c>
      <c r="D78" s="137">
        <f>SUM(D79:D81)</f>
        <v>0</v>
      </c>
      <c r="E78" s="137">
        <f>SUM(E79:E81)</f>
        <v>0</v>
      </c>
      <c r="F78" s="137">
        <f>SUM(F79:F81)</f>
        <v>0</v>
      </c>
      <c r="G78" s="281">
        <f>SUM(G79:G81)</f>
        <v>0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/>
      <c r="D81" s="141"/>
      <c r="E81" s="141"/>
      <c r="F81" s="308">
        <f>D81+E81</f>
        <v>0</v>
      </c>
      <c r="G81" s="286">
        <f>C81+F81</f>
        <v>0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0</v>
      </c>
      <c r="D89" s="143">
        <f>+D66+D70+D75+D78+D82+D88+D87</f>
        <v>0</v>
      </c>
      <c r="E89" s="143">
        <f>+E66+E70+E75+E78+E82+E88+E87</f>
        <v>0</v>
      </c>
      <c r="F89" s="143">
        <f>+F66+F70+F75+F78+F82+F88+F87</f>
        <v>0</v>
      </c>
      <c r="G89" s="285">
        <f>+G66+G70+G75+G78+G82+G88+G87</f>
        <v>0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0</v>
      </c>
      <c r="D90" s="143">
        <f>+D65+D89</f>
        <v>0</v>
      </c>
      <c r="E90" s="143">
        <f>+E65+E89</f>
        <v>0</v>
      </c>
      <c r="F90" s="143">
        <f>+F65+F89</f>
        <v>0</v>
      </c>
      <c r="G90" s="359">
        <f>+G65+G89</f>
        <v>0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0</v>
      </c>
      <c r="D93" s="290">
        <f>+D94+D95+D96+D97+D98+D111</f>
        <v>0</v>
      </c>
      <c r="E93" s="136">
        <f>+E94+E95+E96+E97+E98+E111</f>
        <v>0</v>
      </c>
      <c r="F93" s="136">
        <f>+F94+F95+F96+F97+F98+F111</f>
        <v>0</v>
      </c>
      <c r="G93" s="294">
        <f>+G94+G95+G96+G97+G98+G111</f>
        <v>0</v>
      </c>
    </row>
    <row r="94" spans="1:7" ht="12" customHeight="1" x14ac:dyDescent="0.2">
      <c r="A94" s="175" t="s">
        <v>60</v>
      </c>
      <c r="B94" s="8" t="s">
        <v>34</v>
      </c>
      <c r="C94" s="200"/>
      <c r="D94" s="291"/>
      <c r="E94" s="200"/>
      <c r="F94" s="309">
        <f t="shared" ref="F94:F113" si="12">D94+E94</f>
        <v>0</v>
      </c>
      <c r="G94" s="295">
        <f t="shared" ref="G94:G113" si="13">C94+F94</f>
        <v>0</v>
      </c>
    </row>
    <row r="95" spans="1:7" ht="12" customHeight="1" x14ac:dyDescent="0.2">
      <c r="A95" s="168" t="s">
        <v>61</v>
      </c>
      <c r="B95" s="6" t="s">
        <v>105</v>
      </c>
      <c r="C95" s="138"/>
      <c r="D95" s="292"/>
      <c r="E95" s="138"/>
      <c r="F95" s="310">
        <f t="shared" si="12"/>
        <v>0</v>
      </c>
      <c r="G95" s="283">
        <f t="shared" si="13"/>
        <v>0</v>
      </c>
    </row>
    <row r="96" spans="1:7" ht="12" customHeight="1" x14ac:dyDescent="0.2">
      <c r="A96" s="168" t="s">
        <v>62</v>
      </c>
      <c r="B96" s="6" t="s">
        <v>79</v>
      </c>
      <c r="C96" s="140"/>
      <c r="D96" s="292"/>
      <c r="E96" s="140"/>
      <c r="F96" s="311">
        <f t="shared" si="12"/>
        <v>0</v>
      </c>
      <c r="G96" s="284">
        <f t="shared" si="13"/>
        <v>0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0</v>
      </c>
      <c r="D114" s="267">
        <f>+D115+D117+D119</f>
        <v>0</v>
      </c>
      <c r="E114" s="137">
        <f>+E115+E117+E119</f>
        <v>0</v>
      </c>
      <c r="F114" s="137">
        <f>+F115+F117+F119</f>
        <v>0</v>
      </c>
      <c r="G114" s="281">
        <f>+G115+G117+G119</f>
        <v>0</v>
      </c>
    </row>
    <row r="115" spans="1:7" ht="12" customHeight="1" x14ac:dyDescent="0.2">
      <c r="A115" s="167" t="s">
        <v>66</v>
      </c>
      <c r="B115" s="6" t="s">
        <v>123</v>
      </c>
      <c r="C115" s="139"/>
      <c r="D115" s="268"/>
      <c r="E115" s="139"/>
      <c r="F115" s="181">
        <f t="shared" ref="F115:F127" si="14">D115+E115</f>
        <v>0</v>
      </c>
      <c r="G115" s="282">
        <f t="shared" ref="G115:G127" si="15">C115+F115</f>
        <v>0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0</v>
      </c>
      <c r="D128" s="267">
        <f>+D93+D114</f>
        <v>0</v>
      </c>
      <c r="E128" s="137">
        <f>+E93+E114</f>
        <v>0</v>
      </c>
      <c r="F128" s="137">
        <f>+F93+F114</f>
        <v>0</v>
      </c>
      <c r="G128" s="281">
        <f>+G93+G114</f>
        <v>0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0</v>
      </c>
      <c r="D155" s="275">
        <f>+D128+D154</f>
        <v>0</v>
      </c>
      <c r="E155" s="205">
        <f>+E128+E154</f>
        <v>0</v>
      </c>
      <c r="F155" s="205">
        <f>+F128+F154</f>
        <v>0</v>
      </c>
      <c r="G155" s="360">
        <f>+G128+G154</f>
        <v>0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/>
      <c r="D157" s="293"/>
      <c r="E157" s="240"/>
      <c r="F157" s="331">
        <f>D157+E157</f>
        <v>0</v>
      </c>
      <c r="G157" s="332">
        <f>C157+F157</f>
        <v>0</v>
      </c>
    </row>
    <row r="158" spans="1:7" ht="14.25" customHeight="1" thickBot="1" x14ac:dyDescent="0.25">
      <c r="A158" s="74" t="s">
        <v>120</v>
      </c>
      <c r="B158" s="75"/>
      <c r="C158" s="240"/>
      <c r="D158" s="293"/>
      <c r="E158" s="240"/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DD8BC-BD64-4D4F-8F11-3F5B0170ADC3}">
  <sheetPr>
    <tabColor rgb="FF92D050"/>
  </sheetPr>
  <dimension ref="A1:M158"/>
  <sheetViews>
    <sheetView view="pageBreakPreview" topLeftCell="A139" zoomScaleNormal="100" zoomScaleSheetLayoutView="100" workbookViewId="0">
      <selection activeCell="M139" sqref="M139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464</v>
      </c>
    </row>
    <row r="2" spans="1:7" s="43" customFormat="1" ht="21" customHeight="1" thickBot="1" x14ac:dyDescent="0.25">
      <c r="A2" s="235" t="s">
        <v>41</v>
      </c>
      <c r="B2" s="381" t="s">
        <v>471</v>
      </c>
      <c r="C2" s="381"/>
      <c r="D2" s="382"/>
      <c r="E2" s="266"/>
      <c r="F2" s="289"/>
      <c r="G2" s="344" t="s">
        <v>39</v>
      </c>
    </row>
    <row r="3" spans="1:7" s="43" customFormat="1" ht="36.75" thickBot="1" x14ac:dyDescent="0.25">
      <c r="A3" s="235" t="s">
        <v>118</v>
      </c>
      <c r="B3" s="383" t="s">
        <v>376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456</v>
      </c>
      <c r="F5" s="329" t="s">
        <v>451</v>
      </c>
      <c r="G5" s="330" t="s">
        <v>454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0</v>
      </c>
      <c r="F15" s="137">
        <f>+F16+F17+F18+F19+F20</f>
        <v>0</v>
      </c>
      <c r="G15" s="281">
        <f>+G16+G17+G18+G19+G20</f>
        <v>0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/>
      <c r="F20" s="310">
        <f t="shared" si="2"/>
        <v>0</v>
      </c>
      <c r="G20" s="283">
        <f t="shared" si="3"/>
        <v>0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0</v>
      </c>
      <c r="D29" s="143">
        <f>+D30+D31+D32+D33+D34+D35+D36</f>
        <v>0</v>
      </c>
      <c r="E29" s="143">
        <f>+E30+E31+E32+E33+E34+E35+E36</f>
        <v>0</v>
      </c>
      <c r="F29" s="143">
        <f>+F30+F31+F32+F33+F34+F35+F36</f>
        <v>0</v>
      </c>
      <c r="G29" s="285">
        <f>+G30+G31+G32+G33+G34+G35+G36</f>
        <v>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/>
      <c r="D36" s="140"/>
      <c r="E36" s="140"/>
      <c r="F36" s="311">
        <f t="shared" si="6"/>
        <v>0</v>
      </c>
      <c r="G36" s="284">
        <f t="shared" si="7"/>
        <v>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0</v>
      </c>
      <c r="D37" s="208">
        <f>SUM(D38:D48)</f>
        <v>0</v>
      </c>
      <c r="E37" s="137">
        <f>SUM(E38:E48)</f>
        <v>0</v>
      </c>
      <c r="F37" s="137">
        <f>SUM(F38:F48)</f>
        <v>0</v>
      </c>
      <c r="G37" s="281">
        <f>SUM(G38:G48)</f>
        <v>0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/>
      <c r="D39" s="210"/>
      <c r="E39" s="138"/>
      <c r="F39" s="310">
        <f t="shared" si="8"/>
        <v>0</v>
      </c>
      <c r="G39" s="283">
        <f t="shared" si="9"/>
        <v>0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/>
      <c r="D42" s="210"/>
      <c r="E42" s="138"/>
      <c r="F42" s="310">
        <f t="shared" si="8"/>
        <v>0</v>
      </c>
      <c r="G42" s="283">
        <f t="shared" si="9"/>
        <v>0</v>
      </c>
    </row>
    <row r="43" spans="1:7" s="46" customFormat="1" ht="12" customHeight="1" x14ac:dyDescent="0.2">
      <c r="A43" s="168" t="s">
        <v>99</v>
      </c>
      <c r="B43" s="152" t="s">
        <v>171</v>
      </c>
      <c r="C43" s="138"/>
      <c r="D43" s="210"/>
      <c r="E43" s="138"/>
      <c r="F43" s="310">
        <f t="shared" si="8"/>
        <v>0</v>
      </c>
      <c r="G43" s="283">
        <f t="shared" si="9"/>
        <v>0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/>
      <c r="F48" s="314">
        <f t="shared" si="8"/>
        <v>0</v>
      </c>
      <c r="G48" s="287">
        <f t="shared" si="9"/>
        <v>0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0</v>
      </c>
      <c r="G55" s="281">
        <f>SUM(G56:G58)</f>
        <v>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f>D58+E58</f>
        <v>0</v>
      </c>
      <c r="G58" s="283">
        <f>C58+F58</f>
        <v>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0</v>
      </c>
      <c r="D65" s="212">
        <f>+D8+D15+D22+D29+D37+D49+D55+D60</f>
        <v>0</v>
      </c>
      <c r="E65" s="143">
        <f>+E8+E15+E22+E29+E37+E49+E55+E60</f>
        <v>0</v>
      </c>
      <c r="F65" s="143">
        <f>+F8+F15+F22+F29+F37+F49+F55+F60</f>
        <v>0</v>
      </c>
      <c r="G65" s="285">
        <f>+G8+G15+G22+G29+G37+G49+G55+G60</f>
        <v>0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0</v>
      </c>
      <c r="D75" s="137">
        <f>SUM(D76:D77)</f>
        <v>0</v>
      </c>
      <c r="E75" s="137">
        <f>SUM(E76:E77)</f>
        <v>0</v>
      </c>
      <c r="F75" s="137">
        <f>SUM(F76:F77)</f>
        <v>0</v>
      </c>
      <c r="G75" s="281">
        <f>SUM(G76:G77)</f>
        <v>0</v>
      </c>
    </row>
    <row r="76" spans="1:7" s="46" customFormat="1" ht="12" customHeight="1" x14ac:dyDescent="0.2">
      <c r="A76" s="167" t="s">
        <v>229</v>
      </c>
      <c r="B76" s="151" t="s">
        <v>208</v>
      </c>
      <c r="C76" s="141"/>
      <c r="D76" s="141"/>
      <c r="E76" s="141"/>
      <c r="F76" s="308">
        <f>D76+E76</f>
        <v>0</v>
      </c>
      <c r="G76" s="286">
        <f>C76+F76</f>
        <v>0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0</v>
      </c>
      <c r="D78" s="137">
        <f>SUM(D79:D81)</f>
        <v>0</v>
      </c>
      <c r="E78" s="137">
        <f>SUM(E79:E81)</f>
        <v>0</v>
      </c>
      <c r="F78" s="137">
        <f>SUM(F79:F81)</f>
        <v>0</v>
      </c>
      <c r="G78" s="281">
        <f>SUM(G79:G81)</f>
        <v>0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/>
      <c r="D81" s="141"/>
      <c r="E81" s="141"/>
      <c r="F81" s="308">
        <f>D81+E81</f>
        <v>0</v>
      </c>
      <c r="G81" s="286">
        <f>C81+F81</f>
        <v>0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0</v>
      </c>
      <c r="D89" s="143">
        <f>+D66+D70+D75+D78+D82+D88+D87</f>
        <v>0</v>
      </c>
      <c r="E89" s="143">
        <f>+E66+E70+E75+E78+E82+E88+E87</f>
        <v>0</v>
      </c>
      <c r="F89" s="143">
        <f>+F66+F70+F75+F78+F82+F88+F87</f>
        <v>0</v>
      </c>
      <c r="G89" s="285">
        <f>+G66+G70+G75+G78+G82+G88+G87</f>
        <v>0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0</v>
      </c>
      <c r="D90" s="143">
        <f>+D65+D89</f>
        <v>0</v>
      </c>
      <c r="E90" s="143">
        <f>+E65+E89</f>
        <v>0</v>
      </c>
      <c r="F90" s="143">
        <f>+F65+F89</f>
        <v>0</v>
      </c>
      <c r="G90" s="359">
        <f>+G65+G89</f>
        <v>0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0</v>
      </c>
      <c r="D93" s="290">
        <f>+D94+D95+D96+D97+D98+D111</f>
        <v>0</v>
      </c>
      <c r="E93" s="136">
        <f>+E94+E95+E96+E97+E98+E111</f>
        <v>0</v>
      </c>
      <c r="F93" s="136">
        <f>+F94+F95+F96+F97+F98+F111</f>
        <v>0</v>
      </c>
      <c r="G93" s="294">
        <f>+G94+G95+G96+G97+G98+G111</f>
        <v>0</v>
      </c>
    </row>
    <row r="94" spans="1:7" ht="12" customHeight="1" x14ac:dyDescent="0.2">
      <c r="A94" s="175" t="s">
        <v>60</v>
      </c>
      <c r="B94" s="8" t="s">
        <v>34</v>
      </c>
      <c r="C94" s="200"/>
      <c r="D94" s="291"/>
      <c r="E94" s="200"/>
      <c r="F94" s="309">
        <f t="shared" ref="F94:F113" si="12">D94+E94</f>
        <v>0</v>
      </c>
      <c r="G94" s="295">
        <f t="shared" ref="G94:G113" si="13">C94+F94</f>
        <v>0</v>
      </c>
    </row>
    <row r="95" spans="1:7" ht="12" customHeight="1" x14ac:dyDescent="0.2">
      <c r="A95" s="168" t="s">
        <v>61</v>
      </c>
      <c r="B95" s="6" t="s">
        <v>105</v>
      </c>
      <c r="C95" s="138"/>
      <c r="D95" s="292"/>
      <c r="E95" s="138"/>
      <c r="F95" s="310">
        <f t="shared" si="12"/>
        <v>0</v>
      </c>
      <c r="G95" s="283">
        <f t="shared" si="13"/>
        <v>0</v>
      </c>
    </row>
    <row r="96" spans="1:7" ht="12" customHeight="1" x14ac:dyDescent="0.2">
      <c r="A96" s="168" t="s">
        <v>62</v>
      </c>
      <c r="B96" s="6" t="s">
        <v>79</v>
      </c>
      <c r="C96" s="140"/>
      <c r="D96" s="292"/>
      <c r="E96" s="140"/>
      <c r="F96" s="311">
        <f t="shared" si="12"/>
        <v>0</v>
      </c>
      <c r="G96" s="284">
        <f t="shared" si="13"/>
        <v>0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0</v>
      </c>
      <c r="D114" s="267">
        <f>+D115+D117+D119</f>
        <v>0</v>
      </c>
      <c r="E114" s="137">
        <f>+E115+E117+E119</f>
        <v>0</v>
      </c>
      <c r="F114" s="137">
        <f>+F115+F117+F119</f>
        <v>0</v>
      </c>
      <c r="G114" s="281">
        <f>+G115+G117+G119</f>
        <v>0</v>
      </c>
    </row>
    <row r="115" spans="1:7" ht="12" customHeight="1" x14ac:dyDescent="0.2">
      <c r="A115" s="167" t="s">
        <v>66</v>
      </c>
      <c r="B115" s="6" t="s">
        <v>123</v>
      </c>
      <c r="C115" s="139"/>
      <c r="D115" s="268"/>
      <c r="E115" s="139"/>
      <c r="F115" s="181">
        <f t="shared" ref="F115:F127" si="14">D115+E115</f>
        <v>0</v>
      </c>
      <c r="G115" s="282">
        <f t="shared" ref="G115:G127" si="15">C115+F115</f>
        <v>0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0</v>
      </c>
      <c r="D128" s="267">
        <f>+D93+D114</f>
        <v>0</v>
      </c>
      <c r="E128" s="137">
        <f>+E93+E114</f>
        <v>0</v>
      </c>
      <c r="F128" s="137">
        <f>+F93+F114</f>
        <v>0</v>
      </c>
      <c r="G128" s="281">
        <f>+G93+G114</f>
        <v>0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0</v>
      </c>
      <c r="D155" s="275">
        <f>+D128+D154</f>
        <v>0</v>
      </c>
      <c r="E155" s="205">
        <f>+E128+E154</f>
        <v>0</v>
      </c>
      <c r="F155" s="205">
        <f>+F128+F154</f>
        <v>0</v>
      </c>
      <c r="G155" s="360">
        <f>+G128+G154</f>
        <v>0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/>
      <c r="D157" s="293"/>
      <c r="E157" s="240"/>
      <c r="F157" s="331">
        <f>D157+E157</f>
        <v>0</v>
      </c>
      <c r="G157" s="332">
        <f>C157+F157</f>
        <v>0</v>
      </c>
    </row>
    <row r="158" spans="1:7" ht="14.25" customHeight="1" thickBot="1" x14ac:dyDescent="0.25">
      <c r="A158" s="74" t="s">
        <v>120</v>
      </c>
      <c r="B158" s="75"/>
      <c r="C158" s="240"/>
      <c r="D158" s="293"/>
      <c r="E158" s="240"/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3C2D1-D081-4A77-A730-50C5513EA1EF}">
  <sheetPr>
    <tabColor rgb="FF92D050"/>
  </sheetPr>
  <dimension ref="A1:M158"/>
  <sheetViews>
    <sheetView view="pageBreakPreview" topLeftCell="A121" zoomScaleNormal="100" zoomScaleSheetLayoutView="100" workbookViewId="0">
      <selection activeCell="J155" sqref="J155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438</v>
      </c>
    </row>
    <row r="2" spans="1:7" s="43" customFormat="1" ht="21" customHeight="1" thickBot="1" x14ac:dyDescent="0.25">
      <c r="A2" s="235" t="s">
        <v>41</v>
      </c>
      <c r="B2" s="381" t="s">
        <v>474</v>
      </c>
      <c r="C2" s="381"/>
      <c r="D2" s="382"/>
      <c r="E2" s="266"/>
      <c r="F2" s="289"/>
      <c r="G2" s="344" t="s">
        <v>40</v>
      </c>
    </row>
    <row r="3" spans="1:7" s="43" customFormat="1" ht="36.75" thickBot="1" x14ac:dyDescent="0.25">
      <c r="A3" s="235" t="s">
        <v>118</v>
      </c>
      <c r="B3" s="383" t="s">
        <v>288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469</v>
      </c>
      <c r="F5" s="329" t="s">
        <v>451</v>
      </c>
      <c r="G5" s="330" t="s">
        <v>477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0</v>
      </c>
      <c r="F15" s="137">
        <f>+F16+F17+F18+F19+F20</f>
        <v>0</v>
      </c>
      <c r="G15" s="281">
        <f>+G16+G17+G18+G19+G20</f>
        <v>0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/>
      <c r="F20" s="310">
        <f t="shared" si="2"/>
        <v>0</v>
      </c>
      <c r="G20" s="283">
        <f t="shared" si="3"/>
        <v>0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0</v>
      </c>
      <c r="D29" s="143">
        <f>+D30+D31+D32+D33+D34+D35+D36</f>
        <v>0</v>
      </c>
      <c r="E29" s="143">
        <f>+E30+E31+E32+E33+E34+E35+E36</f>
        <v>0</v>
      </c>
      <c r="F29" s="143">
        <f>+F30+F31+F32+F33+F34+F35+F36</f>
        <v>0</v>
      </c>
      <c r="G29" s="285">
        <f>+G30+G31+G32+G33+G34+G35+G36</f>
        <v>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/>
      <c r="D36" s="140"/>
      <c r="E36" s="140"/>
      <c r="F36" s="311">
        <f t="shared" si="6"/>
        <v>0</v>
      </c>
      <c r="G36" s="284">
        <f t="shared" si="7"/>
        <v>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14002208</v>
      </c>
      <c r="D37" s="208">
        <f>SUM(D38:D48)</f>
        <v>0</v>
      </c>
      <c r="E37" s="137">
        <f>SUM(E38:E48)</f>
        <v>-7189333</v>
      </c>
      <c r="F37" s="137">
        <f>SUM(F38:F48)</f>
        <v>-7189333</v>
      </c>
      <c r="G37" s="281">
        <f>SUM(G38:G48)</f>
        <v>6812875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>
        <v>10450020</v>
      </c>
      <c r="D39" s="210"/>
      <c r="E39" s="138">
        <v>-5822571</v>
      </c>
      <c r="F39" s="310">
        <f t="shared" si="8"/>
        <v>-5822571</v>
      </c>
      <c r="G39" s="283">
        <f t="shared" si="9"/>
        <v>4627449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>
        <v>702900</v>
      </c>
      <c r="D42" s="210"/>
      <c r="E42" s="138">
        <v>59550</v>
      </c>
      <c r="F42" s="310">
        <f t="shared" si="8"/>
        <v>59550</v>
      </c>
      <c r="G42" s="283">
        <f t="shared" si="9"/>
        <v>762450</v>
      </c>
    </row>
    <row r="43" spans="1:7" s="46" customFormat="1" ht="12" customHeight="1" x14ac:dyDescent="0.2">
      <c r="A43" s="168" t="s">
        <v>99</v>
      </c>
      <c r="B43" s="152" t="s">
        <v>171</v>
      </c>
      <c r="C43" s="138">
        <v>2849288</v>
      </c>
      <c r="D43" s="210"/>
      <c r="E43" s="138">
        <v>-1474715</v>
      </c>
      <c r="F43" s="310">
        <f t="shared" si="8"/>
        <v>-1474715</v>
      </c>
      <c r="G43" s="283">
        <f t="shared" si="9"/>
        <v>1374573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>
        <v>48403</v>
      </c>
      <c r="F48" s="314">
        <f t="shared" si="8"/>
        <v>48403</v>
      </c>
      <c r="G48" s="287">
        <f t="shared" si="9"/>
        <v>48403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90000</v>
      </c>
      <c r="F55" s="137">
        <f>SUM(F56:F58)</f>
        <v>90000</v>
      </c>
      <c r="G55" s="281">
        <f>SUM(G56:G58)</f>
        <v>90000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>
        <v>90000</v>
      </c>
      <c r="F58" s="310">
        <f>D58+E58</f>
        <v>90000</v>
      </c>
      <c r="G58" s="283">
        <f>C58+F58</f>
        <v>90000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14002208</v>
      </c>
      <c r="D65" s="212">
        <f>+D8+D15+D22+D29+D37+D49+D55+D60</f>
        <v>0</v>
      </c>
      <c r="E65" s="143">
        <f>+E8+E15+E22+E29+E37+E49+E55+E60</f>
        <v>-7099333</v>
      </c>
      <c r="F65" s="143">
        <f>+F8+F15+F22+F29+F37+F49+F55+F60</f>
        <v>-7099333</v>
      </c>
      <c r="G65" s="285">
        <f>+G8+G15+G22+G29+G37+G49+G55+G60</f>
        <v>6902875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1305256</v>
      </c>
      <c r="D75" s="137">
        <f>SUM(D76:D77)</f>
        <v>0</v>
      </c>
      <c r="E75" s="137">
        <f>SUM(E76:E77)</f>
        <v>80508</v>
      </c>
      <c r="F75" s="137">
        <f>SUM(F76:F77)</f>
        <v>80508</v>
      </c>
      <c r="G75" s="281">
        <f>SUM(G76:G77)</f>
        <v>1385764</v>
      </c>
    </row>
    <row r="76" spans="1:7" s="46" customFormat="1" ht="12" customHeight="1" x14ac:dyDescent="0.2">
      <c r="A76" s="167" t="s">
        <v>229</v>
      </c>
      <c r="B76" s="151" t="s">
        <v>208</v>
      </c>
      <c r="C76" s="141">
        <v>1305256</v>
      </c>
      <c r="D76" s="141"/>
      <c r="E76" s="141">
        <v>80508</v>
      </c>
      <c r="F76" s="308">
        <f>D76+E76</f>
        <v>80508</v>
      </c>
      <c r="G76" s="286">
        <f>C76+F76</f>
        <v>1385764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106719256</v>
      </c>
      <c r="D78" s="137">
        <f>SUM(D79:D81)</f>
        <v>0</v>
      </c>
      <c r="E78" s="137">
        <f>SUM(E79:E81)</f>
        <v>-6218441</v>
      </c>
      <c r="F78" s="137">
        <f>SUM(F79:F81)</f>
        <v>-6218441</v>
      </c>
      <c r="G78" s="281">
        <f>SUM(G79:G81)</f>
        <v>100500815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>
        <v>106719256</v>
      </c>
      <c r="D81" s="141"/>
      <c r="E81" s="141">
        <v>-6218441</v>
      </c>
      <c r="F81" s="308">
        <f>D81+E81</f>
        <v>-6218441</v>
      </c>
      <c r="G81" s="286">
        <f>C81+F81</f>
        <v>100500815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108024512</v>
      </c>
      <c r="D89" s="143">
        <f>+D66+D70+D75+D78+D82+D88+D87</f>
        <v>0</v>
      </c>
      <c r="E89" s="143">
        <f>+E66+E70+E75+E78+E82+E88+E87</f>
        <v>-6137933</v>
      </c>
      <c r="F89" s="143">
        <f>+F66+F70+F75+F78+F82+F88+F87</f>
        <v>-6137933</v>
      </c>
      <c r="G89" s="285">
        <f>+G66+G70+G75+G78+G82+G88+G87</f>
        <v>101886579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122026720</v>
      </c>
      <c r="D90" s="143">
        <f>+D65+D89</f>
        <v>0</v>
      </c>
      <c r="E90" s="352">
        <f>+E65+E89</f>
        <v>-13237266</v>
      </c>
      <c r="F90" s="352">
        <f>+F65+F89</f>
        <v>-13237266</v>
      </c>
      <c r="G90" s="285">
        <f>+G65+G89</f>
        <v>108789454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120629720</v>
      </c>
      <c r="D93" s="290">
        <f>+D94+D95+D96+D97+D98+D111</f>
        <v>0</v>
      </c>
      <c r="E93" s="355">
        <f>+E94+E95+E96+E97+E98+E111</f>
        <v>-12929992</v>
      </c>
      <c r="F93" s="355">
        <f>+F94+F95+F96+F97+F98+F111</f>
        <v>-12929992</v>
      </c>
      <c r="G93" s="294">
        <f>+G94+G95+G96+G97+G98+G111</f>
        <v>107699728</v>
      </c>
    </row>
    <row r="94" spans="1:7" ht="12" customHeight="1" x14ac:dyDescent="0.2">
      <c r="A94" s="175" t="s">
        <v>60</v>
      </c>
      <c r="B94" s="8" t="s">
        <v>34</v>
      </c>
      <c r="C94" s="200">
        <v>59921744</v>
      </c>
      <c r="D94" s="291"/>
      <c r="E94" s="200">
        <v>-146442</v>
      </c>
      <c r="F94" s="309">
        <f t="shared" ref="F94:F113" si="12">D94+E94</f>
        <v>-146442</v>
      </c>
      <c r="G94" s="295">
        <f t="shared" ref="G94:G113" si="13">C94+F94</f>
        <v>59775302</v>
      </c>
    </row>
    <row r="95" spans="1:7" ht="12" customHeight="1" x14ac:dyDescent="0.2">
      <c r="A95" s="168" t="s">
        <v>61</v>
      </c>
      <c r="B95" s="6" t="s">
        <v>105</v>
      </c>
      <c r="C95" s="138">
        <v>12524911</v>
      </c>
      <c r="D95" s="292"/>
      <c r="E95" s="138">
        <v>-212157</v>
      </c>
      <c r="F95" s="310">
        <f t="shared" si="12"/>
        <v>-212157</v>
      </c>
      <c r="G95" s="283">
        <f t="shared" si="13"/>
        <v>12312754</v>
      </c>
    </row>
    <row r="96" spans="1:7" ht="12" customHeight="1" x14ac:dyDescent="0.2">
      <c r="A96" s="168" t="s">
        <v>62</v>
      </c>
      <c r="B96" s="6" t="s">
        <v>79</v>
      </c>
      <c r="C96" s="140">
        <v>48183065</v>
      </c>
      <c r="D96" s="292"/>
      <c r="E96" s="353">
        <v>-12571393</v>
      </c>
      <c r="F96" s="354">
        <f t="shared" si="12"/>
        <v>-12571393</v>
      </c>
      <c r="G96" s="284">
        <f t="shared" si="13"/>
        <v>35611672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1397000</v>
      </c>
      <c r="D114" s="267">
        <f>+D115+D117+D119</f>
        <v>0</v>
      </c>
      <c r="E114" s="137">
        <f>+E115+E117+E119</f>
        <v>-307274</v>
      </c>
      <c r="F114" s="137">
        <f>+F115+F117+F119</f>
        <v>-307274</v>
      </c>
      <c r="G114" s="281">
        <f>+G115+G117+G119</f>
        <v>1089726</v>
      </c>
    </row>
    <row r="115" spans="1:7" ht="12" customHeight="1" x14ac:dyDescent="0.2">
      <c r="A115" s="167" t="s">
        <v>66</v>
      </c>
      <c r="B115" s="6" t="s">
        <v>123</v>
      </c>
      <c r="C115" s="139">
        <v>1397000</v>
      </c>
      <c r="D115" s="268"/>
      <c r="E115" s="139">
        <v>-307274</v>
      </c>
      <c r="F115" s="181">
        <f t="shared" ref="F115:F127" si="14">D115+E115</f>
        <v>-307274</v>
      </c>
      <c r="G115" s="282">
        <f t="shared" ref="G115:G127" si="15">C115+F115</f>
        <v>1089726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122026720</v>
      </c>
      <c r="D128" s="267">
        <f>+D93+D114</f>
        <v>0</v>
      </c>
      <c r="E128" s="348">
        <f>+E93+E114</f>
        <v>-13237266</v>
      </c>
      <c r="F128" s="348">
        <f>+F93+F114</f>
        <v>-13237266</v>
      </c>
      <c r="G128" s="281">
        <f>+G93+G114</f>
        <v>108789454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122026720</v>
      </c>
      <c r="D155" s="275">
        <f>+D128+D154</f>
        <v>0</v>
      </c>
      <c r="E155" s="349">
        <f>+E128+E154</f>
        <v>-13237266</v>
      </c>
      <c r="F155" s="349">
        <f>+F128+F154</f>
        <v>-13237266</v>
      </c>
      <c r="G155" s="298">
        <f>+G128+G154</f>
        <v>108789454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>
        <v>17</v>
      </c>
      <c r="D157" s="293">
        <v>0</v>
      </c>
      <c r="E157" s="240">
        <v>0</v>
      </c>
      <c r="F157" s="331">
        <f>D157+E157</f>
        <v>0</v>
      </c>
      <c r="G157" s="332">
        <f>C157+F157</f>
        <v>17</v>
      </c>
    </row>
    <row r="158" spans="1:7" ht="14.25" customHeight="1" thickBot="1" x14ac:dyDescent="0.25">
      <c r="A158" s="74" t="s">
        <v>120</v>
      </c>
      <c r="B158" s="75"/>
      <c r="C158" s="240">
        <v>0</v>
      </c>
      <c r="D158" s="293">
        <v>0</v>
      </c>
      <c r="E158" s="240">
        <v>0</v>
      </c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23586-A755-4CE7-B514-04769C3FC4D2}">
  <sheetPr>
    <tabColor rgb="FF92D050"/>
  </sheetPr>
  <dimension ref="A1:M158"/>
  <sheetViews>
    <sheetView view="pageBreakPreview" topLeftCell="A124" zoomScaleNormal="100" zoomScaleSheetLayoutView="100" workbookViewId="0">
      <selection activeCell="K154" sqref="K154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465</v>
      </c>
    </row>
    <row r="2" spans="1:7" s="43" customFormat="1" ht="21" customHeight="1" thickBot="1" x14ac:dyDescent="0.25">
      <c r="A2" s="235" t="s">
        <v>41</v>
      </c>
      <c r="B2" s="381" t="s">
        <v>474</v>
      </c>
      <c r="C2" s="381"/>
      <c r="D2" s="382"/>
      <c r="E2" s="266"/>
      <c r="F2" s="289"/>
      <c r="G2" s="344" t="s">
        <v>39</v>
      </c>
    </row>
    <row r="3" spans="1:7" s="43" customFormat="1" ht="36.75" thickBot="1" x14ac:dyDescent="0.25">
      <c r="A3" s="235" t="s">
        <v>118</v>
      </c>
      <c r="B3" s="383" t="s">
        <v>289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469</v>
      </c>
      <c r="F5" s="329" t="s">
        <v>451</v>
      </c>
      <c r="G5" s="330" t="s">
        <v>477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0</v>
      </c>
      <c r="F15" s="137">
        <f>+F16+F17+F18+F19+F20</f>
        <v>0</v>
      </c>
      <c r="G15" s="281">
        <f>+G16+G17+G18+G19+G20</f>
        <v>0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/>
      <c r="F20" s="310">
        <f t="shared" si="2"/>
        <v>0</v>
      </c>
      <c r="G20" s="283">
        <f t="shared" si="3"/>
        <v>0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0</v>
      </c>
      <c r="D29" s="143">
        <f>+D30+D31+D32+D33+D34+D35+D36</f>
        <v>0</v>
      </c>
      <c r="E29" s="143">
        <f>+E30+E31+E32+E33+E34+E35+E36</f>
        <v>0</v>
      </c>
      <c r="F29" s="143">
        <f>+F30+F31+F32+F33+F34+F35+F36</f>
        <v>0</v>
      </c>
      <c r="G29" s="285">
        <f>+G30+G31+G32+G33+G34+G35+G36</f>
        <v>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/>
      <c r="D36" s="140"/>
      <c r="E36" s="140"/>
      <c r="F36" s="311">
        <f t="shared" si="6"/>
        <v>0</v>
      </c>
      <c r="G36" s="284">
        <f t="shared" si="7"/>
        <v>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14002208</v>
      </c>
      <c r="D37" s="208">
        <f>SUM(D38:D48)</f>
        <v>0</v>
      </c>
      <c r="E37" s="137">
        <f>SUM(E38:E48)</f>
        <v>-7189333</v>
      </c>
      <c r="F37" s="137">
        <f>SUM(F38:F48)</f>
        <v>-7189333</v>
      </c>
      <c r="G37" s="281">
        <f>SUM(G38:G48)</f>
        <v>6812875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>
        <v>10450020</v>
      </c>
      <c r="D39" s="210"/>
      <c r="E39" s="138">
        <v>-5822571</v>
      </c>
      <c r="F39" s="310">
        <f t="shared" si="8"/>
        <v>-5822571</v>
      </c>
      <c r="G39" s="283">
        <f t="shared" si="9"/>
        <v>4627449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>
        <v>702900</v>
      </c>
      <c r="D42" s="210"/>
      <c r="E42" s="138">
        <v>59550</v>
      </c>
      <c r="F42" s="310">
        <f t="shared" si="8"/>
        <v>59550</v>
      </c>
      <c r="G42" s="283">
        <f t="shared" si="9"/>
        <v>762450</v>
      </c>
    </row>
    <row r="43" spans="1:7" s="46" customFormat="1" ht="12" customHeight="1" x14ac:dyDescent="0.2">
      <c r="A43" s="168" t="s">
        <v>99</v>
      </c>
      <c r="B43" s="152" t="s">
        <v>171</v>
      </c>
      <c r="C43" s="138">
        <v>2849288</v>
      </c>
      <c r="D43" s="210"/>
      <c r="E43" s="138">
        <v>-1474715</v>
      </c>
      <c r="F43" s="310">
        <f t="shared" si="8"/>
        <v>-1474715</v>
      </c>
      <c r="G43" s="283">
        <f t="shared" si="9"/>
        <v>1374573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>
        <v>48403</v>
      </c>
      <c r="F48" s="314">
        <f t="shared" si="8"/>
        <v>48403</v>
      </c>
      <c r="G48" s="287">
        <f t="shared" si="9"/>
        <v>48403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90000</v>
      </c>
      <c r="F55" s="137">
        <f>SUM(F56:F58)</f>
        <v>90000</v>
      </c>
      <c r="G55" s="281">
        <f>SUM(G56:G58)</f>
        <v>90000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>
        <v>90000</v>
      </c>
      <c r="F58" s="310">
        <f>D58+E58</f>
        <v>90000</v>
      </c>
      <c r="G58" s="283">
        <f>C58+F58</f>
        <v>90000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14002208</v>
      </c>
      <c r="D65" s="212">
        <f>+D8+D15+D22+D29+D37+D49+D55+D60</f>
        <v>0</v>
      </c>
      <c r="E65" s="143">
        <f>+E8+E15+E22+E29+E37+E49+E55+E60</f>
        <v>-7099333</v>
      </c>
      <c r="F65" s="143">
        <f>+F8+F15+F22+F29+F37+F49+F55+F60</f>
        <v>-7099333</v>
      </c>
      <c r="G65" s="285">
        <f>+G8+G15+G22+G29+G37+G49+G55+G60</f>
        <v>6902875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1305256</v>
      </c>
      <c r="D75" s="137">
        <f>SUM(D76:D77)</f>
        <v>0</v>
      </c>
      <c r="E75" s="137">
        <f>SUM(E76:E77)</f>
        <v>80508</v>
      </c>
      <c r="F75" s="137">
        <f>SUM(F76:F77)</f>
        <v>80508</v>
      </c>
      <c r="G75" s="281">
        <f>SUM(G76:G77)</f>
        <v>1385764</v>
      </c>
    </row>
    <row r="76" spans="1:7" s="46" customFormat="1" ht="12" customHeight="1" x14ac:dyDescent="0.2">
      <c r="A76" s="167" t="s">
        <v>229</v>
      </c>
      <c r="B76" s="151" t="s">
        <v>208</v>
      </c>
      <c r="C76" s="141">
        <v>1305256</v>
      </c>
      <c r="D76" s="141"/>
      <c r="E76" s="141">
        <v>80508</v>
      </c>
      <c r="F76" s="308">
        <f>D76+E76</f>
        <v>80508</v>
      </c>
      <c r="G76" s="286">
        <f>C76+F76</f>
        <v>1385764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106719256</v>
      </c>
      <c r="D78" s="137">
        <f>SUM(D79:D81)</f>
        <v>0</v>
      </c>
      <c r="E78" s="137">
        <f>SUM(E79:E81)</f>
        <v>-6218441</v>
      </c>
      <c r="F78" s="137">
        <f>SUM(F79:F81)</f>
        <v>-6218441</v>
      </c>
      <c r="G78" s="281">
        <f>SUM(G79:G81)</f>
        <v>100500815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475</v>
      </c>
      <c r="C81" s="141">
        <v>106719256</v>
      </c>
      <c r="D81" s="141"/>
      <c r="E81" s="141">
        <v>-6218441</v>
      </c>
      <c r="F81" s="308">
        <f>D81+E81</f>
        <v>-6218441</v>
      </c>
      <c r="G81" s="286">
        <f>C81+F81</f>
        <v>100500815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108024512</v>
      </c>
      <c r="D89" s="143">
        <f>+D66+D70+D75+D78+D82+D88+D87</f>
        <v>0</v>
      </c>
      <c r="E89" s="143">
        <f>+E66+E70+E75+E78+E82+E88+E87</f>
        <v>-6137933</v>
      </c>
      <c r="F89" s="143">
        <f>+F66+F70+F75+F78+F82+F88+F87</f>
        <v>-6137933</v>
      </c>
      <c r="G89" s="285">
        <f>+G66+G70+G75+G78+G82+G88+G87</f>
        <v>101886579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122026720</v>
      </c>
      <c r="D90" s="143">
        <f>+D65+D89</f>
        <v>0</v>
      </c>
      <c r="E90" s="352">
        <f>+E65+E89</f>
        <v>-13237266</v>
      </c>
      <c r="F90" s="352">
        <f>+F65+F89</f>
        <v>-13237266</v>
      </c>
      <c r="G90" s="285">
        <f>+G65+G89</f>
        <v>108789454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120629720</v>
      </c>
      <c r="D93" s="290">
        <f>+D94+D95+D96+D97+D98+D111</f>
        <v>0</v>
      </c>
      <c r="E93" s="355">
        <f>+E94+E95+E96+E97+E98+E111</f>
        <v>-12929992</v>
      </c>
      <c r="F93" s="355">
        <f>+F94+F95+F96+F97+F98+F111</f>
        <v>-12929992</v>
      </c>
      <c r="G93" s="294">
        <f>+G94+G95+G96+G97+G98+G111</f>
        <v>107699728</v>
      </c>
    </row>
    <row r="94" spans="1:7" ht="12" customHeight="1" x14ac:dyDescent="0.2">
      <c r="A94" s="175" t="s">
        <v>60</v>
      </c>
      <c r="B94" s="8" t="s">
        <v>34</v>
      </c>
      <c r="C94" s="200">
        <v>59921744</v>
      </c>
      <c r="D94" s="291"/>
      <c r="E94" s="200">
        <v>-146442</v>
      </c>
      <c r="F94" s="309">
        <f t="shared" ref="F94:F113" si="12">D94+E94</f>
        <v>-146442</v>
      </c>
      <c r="G94" s="295">
        <f t="shared" ref="G94:G113" si="13">C94+F94</f>
        <v>59775302</v>
      </c>
    </row>
    <row r="95" spans="1:7" ht="12" customHeight="1" x14ac:dyDescent="0.2">
      <c r="A95" s="168" t="s">
        <v>61</v>
      </c>
      <c r="B95" s="6" t="s">
        <v>105</v>
      </c>
      <c r="C95" s="138">
        <v>12524911</v>
      </c>
      <c r="D95" s="292"/>
      <c r="E95" s="138">
        <v>-212157</v>
      </c>
      <c r="F95" s="310">
        <f t="shared" si="12"/>
        <v>-212157</v>
      </c>
      <c r="G95" s="283">
        <f t="shared" si="13"/>
        <v>12312754</v>
      </c>
    </row>
    <row r="96" spans="1:7" ht="12" customHeight="1" x14ac:dyDescent="0.2">
      <c r="A96" s="168" t="s">
        <v>62</v>
      </c>
      <c r="B96" s="6" t="s">
        <v>79</v>
      </c>
      <c r="C96" s="140">
        <v>48183065</v>
      </c>
      <c r="D96" s="292"/>
      <c r="E96" s="353">
        <v>-12571393</v>
      </c>
      <c r="F96" s="354">
        <f t="shared" si="12"/>
        <v>-12571393</v>
      </c>
      <c r="G96" s="284">
        <f t="shared" si="13"/>
        <v>35611672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1397000</v>
      </c>
      <c r="D114" s="267">
        <f>+D115+D117+D119</f>
        <v>0</v>
      </c>
      <c r="E114" s="137">
        <f>+E115+E117+E119</f>
        <v>-307274</v>
      </c>
      <c r="F114" s="137">
        <f>+F115+F117+F119</f>
        <v>-307274</v>
      </c>
      <c r="G114" s="281">
        <f>+G115+G117+G119</f>
        <v>1089726</v>
      </c>
    </row>
    <row r="115" spans="1:7" ht="12" customHeight="1" x14ac:dyDescent="0.2">
      <c r="A115" s="167" t="s">
        <v>66</v>
      </c>
      <c r="B115" s="6" t="s">
        <v>123</v>
      </c>
      <c r="C115" s="139">
        <v>1397000</v>
      </c>
      <c r="D115" s="268"/>
      <c r="E115" s="139">
        <v>-307274</v>
      </c>
      <c r="F115" s="181">
        <f t="shared" ref="F115:F127" si="14">D115+E115</f>
        <v>-307274</v>
      </c>
      <c r="G115" s="282">
        <f t="shared" ref="G115:G127" si="15">C115+F115</f>
        <v>1089726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122026720</v>
      </c>
      <c r="D128" s="267">
        <f>+D93+D114</f>
        <v>0</v>
      </c>
      <c r="E128" s="348">
        <f>+E93+E114</f>
        <v>-13237266</v>
      </c>
      <c r="F128" s="348">
        <f>+F93+F114</f>
        <v>-13237266</v>
      </c>
      <c r="G128" s="281">
        <f>+G93+G114</f>
        <v>108789454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122026720</v>
      </c>
      <c r="D155" s="275">
        <f>+D128+D154</f>
        <v>0</v>
      </c>
      <c r="E155" s="349">
        <f>+E128+E154</f>
        <v>-13237266</v>
      </c>
      <c r="F155" s="349">
        <f>+F128+F154</f>
        <v>-13237266</v>
      </c>
      <c r="G155" s="298">
        <f>+G128+G154</f>
        <v>108789454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>
        <v>17</v>
      </c>
      <c r="D157" s="293">
        <v>0</v>
      </c>
      <c r="E157" s="240">
        <v>0</v>
      </c>
      <c r="F157" s="331">
        <f>D157+E157</f>
        <v>0</v>
      </c>
      <c r="G157" s="332">
        <f>C157+F157</f>
        <v>17</v>
      </c>
    </row>
    <row r="158" spans="1:7" ht="14.25" customHeight="1" thickBot="1" x14ac:dyDescent="0.25">
      <c r="A158" s="74" t="s">
        <v>120</v>
      </c>
      <c r="B158" s="75"/>
      <c r="C158" s="240">
        <v>0</v>
      </c>
      <c r="D158" s="293">
        <v>0</v>
      </c>
      <c r="E158" s="240">
        <v>0</v>
      </c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14BFD-5910-43D3-9139-75C3100115CA}">
  <sheetPr>
    <tabColor rgb="FF92D050"/>
  </sheetPr>
  <dimension ref="A1:M158"/>
  <sheetViews>
    <sheetView view="pageBreakPreview" topLeftCell="A121" zoomScaleNormal="100" zoomScaleSheetLayoutView="100" workbookViewId="0">
      <selection activeCell="G90" sqref="G90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466</v>
      </c>
    </row>
    <row r="2" spans="1:7" s="43" customFormat="1" ht="21" customHeight="1" thickBot="1" x14ac:dyDescent="0.25">
      <c r="A2" s="235" t="s">
        <v>41</v>
      </c>
      <c r="B2" s="381" t="s">
        <v>474</v>
      </c>
      <c r="C2" s="381"/>
      <c r="D2" s="382"/>
      <c r="E2" s="266"/>
      <c r="F2" s="289"/>
      <c r="G2" s="344" t="s">
        <v>40</v>
      </c>
    </row>
    <row r="3" spans="1:7" s="43" customFormat="1" ht="36.75" thickBot="1" x14ac:dyDescent="0.25">
      <c r="A3" s="235" t="s">
        <v>118</v>
      </c>
      <c r="B3" s="383" t="s">
        <v>290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456</v>
      </c>
      <c r="F5" s="329" t="s">
        <v>451</v>
      </c>
      <c r="G5" s="330" t="s">
        <v>454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0</v>
      </c>
      <c r="F15" s="137">
        <f>+F16+F17+F18+F19+F20</f>
        <v>0</v>
      </c>
      <c r="G15" s="281">
        <f>+G16+G17+G18+G19+G20</f>
        <v>0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/>
      <c r="F20" s="310">
        <f t="shared" si="2"/>
        <v>0</v>
      </c>
      <c r="G20" s="283">
        <f t="shared" si="3"/>
        <v>0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0</v>
      </c>
      <c r="D29" s="143">
        <f>+D30+D31+D32+D33+D34+D35+D36</f>
        <v>0</v>
      </c>
      <c r="E29" s="143">
        <f>+E30+E31+E32+E33+E34+E35+E36</f>
        <v>0</v>
      </c>
      <c r="F29" s="143">
        <f>+F30+F31+F32+F33+F34+F35+F36</f>
        <v>0</v>
      </c>
      <c r="G29" s="285">
        <f>+G30+G31+G32+G33+G34+G35+G36</f>
        <v>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/>
      <c r="D36" s="140"/>
      <c r="E36" s="140"/>
      <c r="F36" s="311">
        <f t="shared" si="6"/>
        <v>0</v>
      </c>
      <c r="G36" s="284">
        <f t="shared" si="7"/>
        <v>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0</v>
      </c>
      <c r="D37" s="208">
        <f>SUM(D38:D48)</f>
        <v>0</v>
      </c>
      <c r="E37" s="137">
        <f>SUM(E38:E48)</f>
        <v>0</v>
      </c>
      <c r="F37" s="137">
        <f>SUM(F38:F48)</f>
        <v>0</v>
      </c>
      <c r="G37" s="281">
        <f>SUM(G38:G48)</f>
        <v>0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/>
      <c r="D39" s="210"/>
      <c r="E39" s="138"/>
      <c r="F39" s="310">
        <f t="shared" si="8"/>
        <v>0</v>
      </c>
      <c r="G39" s="283">
        <f t="shared" si="9"/>
        <v>0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/>
      <c r="D42" s="210"/>
      <c r="E42" s="138"/>
      <c r="F42" s="310">
        <f t="shared" si="8"/>
        <v>0</v>
      </c>
      <c r="G42" s="283">
        <f t="shared" si="9"/>
        <v>0</v>
      </c>
    </row>
    <row r="43" spans="1:7" s="46" customFormat="1" ht="12" customHeight="1" x14ac:dyDescent="0.2">
      <c r="A43" s="168" t="s">
        <v>99</v>
      </c>
      <c r="B43" s="152" t="s">
        <v>171</v>
      </c>
      <c r="C43" s="138"/>
      <c r="D43" s="210"/>
      <c r="E43" s="138"/>
      <c r="F43" s="310">
        <f t="shared" si="8"/>
        <v>0</v>
      </c>
      <c r="G43" s="283">
        <f t="shared" si="9"/>
        <v>0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/>
      <c r="F48" s="314">
        <f t="shared" si="8"/>
        <v>0</v>
      </c>
      <c r="G48" s="287">
        <f t="shared" si="9"/>
        <v>0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0</v>
      </c>
      <c r="G55" s="281">
        <f>SUM(G56:G58)</f>
        <v>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f>D58+E58</f>
        <v>0</v>
      </c>
      <c r="G58" s="283">
        <f>C58+F58</f>
        <v>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0</v>
      </c>
      <c r="D65" s="212">
        <f>+D8+D15+D22+D29+D37+D49+D55+D60</f>
        <v>0</v>
      </c>
      <c r="E65" s="143">
        <f>+E8+E15+E22+E29+E37+E49+E55+E60</f>
        <v>0</v>
      </c>
      <c r="F65" s="143">
        <f>+F8+F15+F22+F29+F37+F49+F55+F60</f>
        <v>0</v>
      </c>
      <c r="G65" s="285">
        <f>+G8+G15+G22+G29+G37+G49+G55+G60</f>
        <v>0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0</v>
      </c>
      <c r="D75" s="137">
        <f>SUM(D76:D77)</f>
        <v>0</v>
      </c>
      <c r="E75" s="137">
        <f>SUM(E76:E77)</f>
        <v>0</v>
      </c>
      <c r="F75" s="137">
        <f>SUM(F76:F77)</f>
        <v>0</v>
      </c>
      <c r="G75" s="281">
        <f>SUM(G76:G77)</f>
        <v>0</v>
      </c>
    </row>
    <row r="76" spans="1:7" s="46" customFormat="1" ht="12" customHeight="1" x14ac:dyDescent="0.2">
      <c r="A76" s="167" t="s">
        <v>229</v>
      </c>
      <c r="B76" s="151" t="s">
        <v>208</v>
      </c>
      <c r="C76" s="141"/>
      <c r="D76" s="141"/>
      <c r="E76" s="141"/>
      <c r="F76" s="308">
        <f>D76+E76</f>
        <v>0</v>
      </c>
      <c r="G76" s="286">
        <f>C76+F76</f>
        <v>0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0</v>
      </c>
      <c r="D78" s="137">
        <f>SUM(D79:D81)</f>
        <v>0</v>
      </c>
      <c r="E78" s="137">
        <f>SUM(E79:E81)</f>
        <v>0</v>
      </c>
      <c r="F78" s="137">
        <f>SUM(F79:F81)</f>
        <v>0</v>
      </c>
      <c r="G78" s="281">
        <f>SUM(G79:G81)</f>
        <v>0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/>
      <c r="D81" s="141"/>
      <c r="E81" s="141"/>
      <c r="F81" s="308">
        <f>D81+E81</f>
        <v>0</v>
      </c>
      <c r="G81" s="286">
        <f>C81+F81</f>
        <v>0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0</v>
      </c>
      <c r="D89" s="143">
        <f>+D66+D70+D75+D78+D82+D88+D87</f>
        <v>0</v>
      </c>
      <c r="E89" s="143">
        <f>+E66+E70+E75+E78+E82+E88+E87</f>
        <v>0</v>
      </c>
      <c r="F89" s="143">
        <f>+F66+F70+F75+F78+F82+F88+F87</f>
        <v>0</v>
      </c>
      <c r="G89" s="285">
        <f>+G66+G70+G75+G78+G82+G88+G87</f>
        <v>0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0</v>
      </c>
      <c r="D90" s="143">
        <f>+D65+D89</f>
        <v>0</v>
      </c>
      <c r="E90" s="143">
        <f>+E65+E89</f>
        <v>0</v>
      </c>
      <c r="F90" s="143">
        <f>+F65+F89</f>
        <v>0</v>
      </c>
      <c r="G90" s="359">
        <f>+G65+G89</f>
        <v>0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0</v>
      </c>
      <c r="D93" s="290">
        <f>+D94+D95+D96+D97+D98+D111</f>
        <v>0</v>
      </c>
      <c r="E93" s="136">
        <f>+E94+E95+E96+E97+E98+E111</f>
        <v>0</v>
      </c>
      <c r="F93" s="136">
        <f>+F94+F95+F96+F97+F98+F111</f>
        <v>0</v>
      </c>
      <c r="G93" s="294">
        <f>+G94+G95+G96+G97+G98+G111</f>
        <v>0</v>
      </c>
    </row>
    <row r="94" spans="1:7" ht="12" customHeight="1" x14ac:dyDescent="0.2">
      <c r="A94" s="175" t="s">
        <v>60</v>
      </c>
      <c r="B94" s="8" t="s">
        <v>34</v>
      </c>
      <c r="C94" s="200"/>
      <c r="D94" s="291"/>
      <c r="E94" s="200"/>
      <c r="F94" s="309">
        <f t="shared" ref="F94:F113" si="12">D94+E94</f>
        <v>0</v>
      </c>
      <c r="G94" s="295">
        <f t="shared" ref="G94:G113" si="13">C94+F94</f>
        <v>0</v>
      </c>
    </row>
    <row r="95" spans="1:7" ht="12" customHeight="1" x14ac:dyDescent="0.2">
      <c r="A95" s="168" t="s">
        <v>61</v>
      </c>
      <c r="B95" s="6" t="s">
        <v>105</v>
      </c>
      <c r="C95" s="138"/>
      <c r="D95" s="292"/>
      <c r="E95" s="138"/>
      <c r="F95" s="310">
        <f t="shared" si="12"/>
        <v>0</v>
      </c>
      <c r="G95" s="283">
        <f t="shared" si="13"/>
        <v>0</v>
      </c>
    </row>
    <row r="96" spans="1:7" ht="12" customHeight="1" x14ac:dyDescent="0.2">
      <c r="A96" s="168" t="s">
        <v>62</v>
      </c>
      <c r="B96" s="6" t="s">
        <v>79</v>
      </c>
      <c r="C96" s="140"/>
      <c r="D96" s="292"/>
      <c r="E96" s="140"/>
      <c r="F96" s="311">
        <f t="shared" si="12"/>
        <v>0</v>
      </c>
      <c r="G96" s="284">
        <f t="shared" si="13"/>
        <v>0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0</v>
      </c>
      <c r="D114" s="267">
        <f>+D115+D117+D119</f>
        <v>0</v>
      </c>
      <c r="E114" s="137">
        <f>+E115+E117+E119</f>
        <v>0</v>
      </c>
      <c r="F114" s="137">
        <f>+F115+F117+F119</f>
        <v>0</v>
      </c>
      <c r="G114" s="281">
        <f>+G115+G117+G119</f>
        <v>0</v>
      </c>
    </row>
    <row r="115" spans="1:7" ht="12" customHeight="1" x14ac:dyDescent="0.2">
      <c r="A115" s="167" t="s">
        <v>66</v>
      </c>
      <c r="B115" s="6" t="s">
        <v>123</v>
      </c>
      <c r="C115" s="139"/>
      <c r="D115" s="268"/>
      <c r="E115" s="139"/>
      <c r="F115" s="181">
        <f t="shared" ref="F115:F127" si="14">D115+E115</f>
        <v>0</v>
      </c>
      <c r="G115" s="282">
        <f t="shared" ref="G115:G127" si="15">C115+F115</f>
        <v>0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0</v>
      </c>
      <c r="D128" s="267">
        <f>+D93+D114</f>
        <v>0</v>
      </c>
      <c r="E128" s="137">
        <f>+E93+E114</f>
        <v>0</v>
      </c>
      <c r="F128" s="137">
        <f>+F93+F114</f>
        <v>0</v>
      </c>
      <c r="G128" s="281">
        <f>+G93+G114</f>
        <v>0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0</v>
      </c>
      <c r="D155" s="275">
        <f>+D128+D154</f>
        <v>0</v>
      </c>
      <c r="E155" s="205">
        <f>+E128+E154</f>
        <v>0</v>
      </c>
      <c r="F155" s="205">
        <f>+F128+F154</f>
        <v>0</v>
      </c>
      <c r="G155" s="360">
        <f>+G128+G154</f>
        <v>0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/>
      <c r="D157" s="293"/>
      <c r="E157" s="240"/>
      <c r="F157" s="331">
        <f>D157+E157</f>
        <v>0</v>
      </c>
      <c r="G157" s="332">
        <f>C157+F157</f>
        <v>0</v>
      </c>
    </row>
    <row r="158" spans="1:7" ht="14.25" customHeight="1" thickBot="1" x14ac:dyDescent="0.25">
      <c r="A158" s="74" t="s">
        <v>120</v>
      </c>
      <c r="B158" s="75"/>
      <c r="C158" s="240"/>
      <c r="D158" s="293"/>
      <c r="E158" s="240"/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070B3-3530-43D3-8256-8D1CC48CC7F8}">
  <sheetPr>
    <tabColor rgb="FF92D050"/>
  </sheetPr>
  <dimension ref="A1:M158"/>
  <sheetViews>
    <sheetView view="pageBreakPreview" topLeftCell="A109" zoomScaleNormal="100" zoomScaleSheetLayoutView="100" workbookViewId="0">
      <selection activeCell="L146" sqref="L146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467</v>
      </c>
    </row>
    <row r="2" spans="1:7" s="43" customFormat="1" ht="21" customHeight="1" thickBot="1" x14ac:dyDescent="0.25">
      <c r="A2" s="235" t="s">
        <v>41</v>
      </c>
      <c r="B2" s="381" t="s">
        <v>474</v>
      </c>
      <c r="C2" s="381"/>
      <c r="D2" s="382"/>
      <c r="E2" s="266"/>
      <c r="F2" s="289"/>
      <c r="G2" s="344" t="s">
        <v>40</v>
      </c>
    </row>
    <row r="3" spans="1:7" s="43" customFormat="1" ht="36.75" thickBot="1" x14ac:dyDescent="0.25">
      <c r="A3" s="235" t="s">
        <v>118</v>
      </c>
      <c r="B3" s="383" t="s">
        <v>376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456</v>
      </c>
      <c r="F5" s="329" t="s">
        <v>451</v>
      </c>
      <c r="G5" s="330" t="s">
        <v>454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0</v>
      </c>
      <c r="F15" s="137">
        <f>+F16+F17+F18+F19+F20</f>
        <v>0</v>
      </c>
      <c r="G15" s="281">
        <f>+G16+G17+G18+G19+G20</f>
        <v>0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/>
      <c r="F20" s="310">
        <f t="shared" si="2"/>
        <v>0</v>
      </c>
      <c r="G20" s="283">
        <f t="shared" si="3"/>
        <v>0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0</v>
      </c>
      <c r="D29" s="143">
        <f>+D30+D31+D32+D33+D34+D35+D36</f>
        <v>0</v>
      </c>
      <c r="E29" s="143">
        <f>+E30+E31+E32+E33+E34+E35+E36</f>
        <v>0</v>
      </c>
      <c r="F29" s="143">
        <f>+F30+F31+F32+F33+F34+F35+F36</f>
        <v>0</v>
      </c>
      <c r="G29" s="285">
        <f>+G30+G31+G32+G33+G34+G35+G36</f>
        <v>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/>
      <c r="D36" s="140"/>
      <c r="E36" s="140"/>
      <c r="F36" s="311">
        <f t="shared" si="6"/>
        <v>0</v>
      </c>
      <c r="G36" s="284">
        <f t="shared" si="7"/>
        <v>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0</v>
      </c>
      <c r="D37" s="208">
        <f>SUM(D38:D48)</f>
        <v>0</v>
      </c>
      <c r="E37" s="137">
        <f>SUM(E38:E48)</f>
        <v>0</v>
      </c>
      <c r="F37" s="137">
        <f>SUM(F38:F48)</f>
        <v>0</v>
      </c>
      <c r="G37" s="281">
        <f>SUM(G38:G48)</f>
        <v>0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/>
      <c r="D39" s="210"/>
      <c r="E39" s="138"/>
      <c r="F39" s="310">
        <f t="shared" si="8"/>
        <v>0</v>
      </c>
      <c r="G39" s="283">
        <f t="shared" si="9"/>
        <v>0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/>
      <c r="D42" s="210"/>
      <c r="E42" s="138"/>
      <c r="F42" s="310">
        <f t="shared" si="8"/>
        <v>0</v>
      </c>
      <c r="G42" s="283">
        <f t="shared" si="9"/>
        <v>0</v>
      </c>
    </row>
    <row r="43" spans="1:7" s="46" customFormat="1" ht="12" customHeight="1" x14ac:dyDescent="0.2">
      <c r="A43" s="168" t="s">
        <v>99</v>
      </c>
      <c r="B43" s="152" t="s">
        <v>171</v>
      </c>
      <c r="C43" s="138"/>
      <c r="D43" s="210"/>
      <c r="E43" s="138"/>
      <c r="F43" s="310">
        <f t="shared" si="8"/>
        <v>0</v>
      </c>
      <c r="G43" s="283">
        <f t="shared" si="9"/>
        <v>0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/>
      <c r="F48" s="314">
        <f t="shared" si="8"/>
        <v>0</v>
      </c>
      <c r="G48" s="287">
        <f t="shared" si="9"/>
        <v>0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0</v>
      </c>
      <c r="G55" s="281">
        <f>SUM(G56:G58)</f>
        <v>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f>D58+E58</f>
        <v>0</v>
      </c>
      <c r="G58" s="283">
        <f>C58+F58</f>
        <v>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0</v>
      </c>
      <c r="D65" s="212">
        <f>+D8+D15+D22+D29+D37+D49+D55+D60</f>
        <v>0</v>
      </c>
      <c r="E65" s="143">
        <f>+E8+E15+E22+E29+E37+E49+E55+E60</f>
        <v>0</v>
      </c>
      <c r="F65" s="143">
        <f>+F8+F15+F22+F29+F37+F49+F55+F60</f>
        <v>0</v>
      </c>
      <c r="G65" s="285">
        <f>+G8+G15+G22+G29+G37+G49+G55+G60</f>
        <v>0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0</v>
      </c>
      <c r="D75" s="137">
        <f>SUM(D76:D77)</f>
        <v>0</v>
      </c>
      <c r="E75" s="137">
        <f>SUM(E76:E77)</f>
        <v>0</v>
      </c>
      <c r="F75" s="137">
        <f>SUM(F76:F77)</f>
        <v>0</v>
      </c>
      <c r="G75" s="281">
        <f>SUM(G76:G77)</f>
        <v>0</v>
      </c>
    </row>
    <row r="76" spans="1:7" s="46" customFormat="1" ht="12" customHeight="1" x14ac:dyDescent="0.2">
      <c r="A76" s="167" t="s">
        <v>229</v>
      </c>
      <c r="B76" s="151" t="s">
        <v>208</v>
      </c>
      <c r="C76" s="141"/>
      <c r="D76" s="141"/>
      <c r="E76" s="141"/>
      <c r="F76" s="308">
        <f>D76+E76</f>
        <v>0</v>
      </c>
      <c r="G76" s="286">
        <f>C76+F76</f>
        <v>0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0</v>
      </c>
      <c r="D78" s="137">
        <f>SUM(D79:D81)</f>
        <v>0</v>
      </c>
      <c r="E78" s="137">
        <f>SUM(E79:E81)</f>
        <v>0</v>
      </c>
      <c r="F78" s="137">
        <f>SUM(F79:F81)</f>
        <v>0</v>
      </c>
      <c r="G78" s="281">
        <f>SUM(G79:G81)</f>
        <v>0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/>
      <c r="D81" s="141"/>
      <c r="E81" s="141"/>
      <c r="F81" s="308">
        <f>D81+E81</f>
        <v>0</v>
      </c>
      <c r="G81" s="286">
        <f>C81+F81</f>
        <v>0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0</v>
      </c>
      <c r="D89" s="143">
        <f>+D66+D70+D75+D78+D82+D88+D87</f>
        <v>0</v>
      </c>
      <c r="E89" s="143">
        <f>+E66+E70+E75+E78+E82+E88+E87</f>
        <v>0</v>
      </c>
      <c r="F89" s="143">
        <f>+F66+F70+F75+F78+F82+F88+F87</f>
        <v>0</v>
      </c>
      <c r="G89" s="285">
        <f>+G66+G70+G75+G78+G82+G88+G87</f>
        <v>0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0</v>
      </c>
      <c r="D90" s="143">
        <f>+D65+D89</f>
        <v>0</v>
      </c>
      <c r="E90" s="143">
        <f>+E65+E89</f>
        <v>0</v>
      </c>
      <c r="F90" s="143">
        <f>+F65+F89</f>
        <v>0</v>
      </c>
      <c r="G90" s="359">
        <f>+G65+G89</f>
        <v>0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0</v>
      </c>
      <c r="D93" s="290">
        <f>+D94+D95+D96+D97+D98+D111</f>
        <v>0</v>
      </c>
      <c r="E93" s="136">
        <f>+E94+E95+E96+E97+E98+E111</f>
        <v>0</v>
      </c>
      <c r="F93" s="136">
        <f>+F94+F95+F96+F97+F98+F111</f>
        <v>0</v>
      </c>
      <c r="G93" s="294">
        <f>+G94+G95+G96+G97+G98+G111</f>
        <v>0</v>
      </c>
    </row>
    <row r="94" spans="1:7" ht="12" customHeight="1" x14ac:dyDescent="0.2">
      <c r="A94" s="175" t="s">
        <v>60</v>
      </c>
      <c r="B94" s="8" t="s">
        <v>34</v>
      </c>
      <c r="C94" s="200"/>
      <c r="D94" s="291"/>
      <c r="E94" s="200"/>
      <c r="F94" s="309">
        <f t="shared" ref="F94:F113" si="12">D94+E94</f>
        <v>0</v>
      </c>
      <c r="G94" s="295">
        <f t="shared" ref="G94:G113" si="13">C94+F94</f>
        <v>0</v>
      </c>
    </row>
    <row r="95" spans="1:7" ht="12" customHeight="1" x14ac:dyDescent="0.2">
      <c r="A95" s="168" t="s">
        <v>61</v>
      </c>
      <c r="B95" s="6" t="s">
        <v>105</v>
      </c>
      <c r="C95" s="138"/>
      <c r="D95" s="292"/>
      <c r="E95" s="138"/>
      <c r="F95" s="310">
        <f t="shared" si="12"/>
        <v>0</v>
      </c>
      <c r="G95" s="283">
        <f t="shared" si="13"/>
        <v>0</v>
      </c>
    </row>
    <row r="96" spans="1:7" ht="12" customHeight="1" x14ac:dyDescent="0.2">
      <c r="A96" s="168" t="s">
        <v>62</v>
      </c>
      <c r="B96" s="6" t="s">
        <v>79</v>
      </c>
      <c r="C96" s="140"/>
      <c r="D96" s="292"/>
      <c r="E96" s="140"/>
      <c r="F96" s="311">
        <f t="shared" si="12"/>
        <v>0</v>
      </c>
      <c r="G96" s="284">
        <f t="shared" si="13"/>
        <v>0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0</v>
      </c>
      <c r="D114" s="267">
        <f>+D115+D117+D119</f>
        <v>0</v>
      </c>
      <c r="E114" s="137">
        <f>+E115+E117+E119</f>
        <v>0</v>
      </c>
      <c r="F114" s="137">
        <f>+F115+F117+F119</f>
        <v>0</v>
      </c>
      <c r="G114" s="281">
        <f>+G115+G117+G119</f>
        <v>0</v>
      </c>
    </row>
    <row r="115" spans="1:7" ht="12" customHeight="1" x14ac:dyDescent="0.2">
      <c r="A115" s="167" t="s">
        <v>66</v>
      </c>
      <c r="B115" s="6" t="s">
        <v>123</v>
      </c>
      <c r="C115" s="139"/>
      <c r="D115" s="268"/>
      <c r="E115" s="139"/>
      <c r="F115" s="181">
        <f t="shared" ref="F115:F127" si="14">D115+E115</f>
        <v>0</v>
      </c>
      <c r="G115" s="282">
        <f t="shared" ref="G115:G127" si="15">C115+F115</f>
        <v>0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0</v>
      </c>
      <c r="D128" s="267">
        <f>+D93+D114</f>
        <v>0</v>
      </c>
      <c r="E128" s="137">
        <f>+E93+E114</f>
        <v>0</v>
      </c>
      <c r="F128" s="137">
        <f>+F93+F114</f>
        <v>0</v>
      </c>
      <c r="G128" s="281">
        <f>+G93+G114</f>
        <v>0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0</v>
      </c>
      <c r="D155" s="275">
        <f>+D128+D154</f>
        <v>0</v>
      </c>
      <c r="E155" s="205">
        <f>+E128+E154</f>
        <v>0</v>
      </c>
      <c r="F155" s="205">
        <f>+F128+F154</f>
        <v>0</v>
      </c>
      <c r="G155" s="360">
        <f>+G128+G154</f>
        <v>0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/>
      <c r="D157" s="293"/>
      <c r="E157" s="240"/>
      <c r="F157" s="331">
        <f>D157+E157</f>
        <v>0</v>
      </c>
      <c r="G157" s="332">
        <f>C157+F157</f>
        <v>0</v>
      </c>
    </row>
    <row r="158" spans="1:7" ht="14.25" customHeight="1" thickBot="1" x14ac:dyDescent="0.25">
      <c r="A158" s="74" t="s">
        <v>120</v>
      </c>
      <c r="B158" s="75"/>
      <c r="C158" s="240"/>
      <c r="D158" s="293"/>
      <c r="E158" s="240"/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94C17-C4AB-4D1A-B517-C8AD2B434FCA}">
  <dimension ref="A1"/>
  <sheetViews>
    <sheetView tabSelected="1" topLeftCell="A4" workbookViewId="0">
      <selection activeCell="V32" sqref="V31:V32"/>
    </sheetView>
  </sheetViews>
  <sheetFormatPr defaultRowHeight="12.75" x14ac:dyDescent="0.2"/>
  <sheetData/>
  <phoneticPr fontId="25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C1CA3-45F7-4DE8-BB0A-E24AAE88C826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24</vt:i4>
      </vt:variant>
      <vt:variant>
        <vt:lpstr>Névvel ellátott tartományok</vt:lpstr>
      </vt:variant>
      <vt:variant>
        <vt:i4>16</vt:i4>
      </vt:variant>
    </vt:vector>
  </HeadingPairs>
  <TitlesOfParts>
    <vt:vector size="40" baseType="lpstr">
      <vt:lpstr>ÖSSZEFÜGGÉSEK</vt:lpstr>
      <vt:lpstr>1.1.sz.mell.</vt:lpstr>
      <vt:lpstr>1.2.sz.mell. </vt:lpstr>
      <vt:lpstr>1.3.sz.mell. </vt:lpstr>
      <vt:lpstr>1.4.sz.mell. </vt:lpstr>
      <vt:lpstr>2.1.sz.mell  </vt:lpstr>
      <vt:lpstr>2.2.sz.mell  </vt:lpstr>
      <vt:lpstr>ELLENŐRZÉS-1.sz.2.a.sz.2.b.sz.</vt:lpstr>
      <vt:lpstr>3.sz.mell.</vt:lpstr>
      <vt:lpstr>4.sz.mell. </vt:lpstr>
      <vt:lpstr>5.1. sz. mell</vt:lpstr>
      <vt:lpstr>5.1.1. sz. mell </vt:lpstr>
      <vt:lpstr>5.1.2. sz. mell </vt:lpstr>
      <vt:lpstr>5.1.3. sz. mell </vt:lpstr>
      <vt:lpstr>5.2. sz. mell </vt:lpstr>
      <vt:lpstr>5.2.1. sz. mell  </vt:lpstr>
      <vt:lpstr>5.2.2. sz. mell  </vt:lpstr>
      <vt:lpstr>5.2.3. sz. mell  </vt:lpstr>
      <vt:lpstr>5.3. sz. mell  </vt:lpstr>
      <vt:lpstr>5.3.1. sz. mell   </vt:lpstr>
      <vt:lpstr>5.3.2. sz. mell   </vt:lpstr>
      <vt:lpstr>5.3.3. sz. mell   </vt:lpstr>
      <vt:lpstr>Munka1</vt:lpstr>
      <vt:lpstr>Munka2</vt:lpstr>
      <vt:lpstr>'5.1. sz. mell'!Nyomtatási_cím</vt:lpstr>
      <vt:lpstr>'5.1.1. sz. mell '!Nyomtatási_cím</vt:lpstr>
      <vt:lpstr>'5.1.2. sz. mell '!Nyomtatási_cím</vt:lpstr>
      <vt:lpstr>'5.1.3. sz. mell '!Nyomtatási_cím</vt:lpstr>
      <vt:lpstr>'5.2. sz. mell '!Nyomtatási_cím</vt:lpstr>
      <vt:lpstr>'5.2.1. sz. mell  '!Nyomtatási_cím</vt:lpstr>
      <vt:lpstr>'5.2.2. sz. mell  '!Nyomtatási_cím</vt:lpstr>
      <vt:lpstr>'5.2.3. sz. mell  '!Nyomtatási_cím</vt:lpstr>
      <vt:lpstr>'5.3. sz. mell  '!Nyomtatási_cím</vt:lpstr>
      <vt:lpstr>'5.3.1. sz. mell   '!Nyomtatási_cím</vt:lpstr>
      <vt:lpstr>'5.3.2. sz. mell   '!Nyomtatási_cím</vt:lpstr>
      <vt:lpstr>'5.3.3. sz. mell   '!Nyomtatási_cím</vt:lpstr>
      <vt:lpstr>'1.1.sz.mell.'!Nyomtatási_terület</vt:lpstr>
      <vt:lpstr>'1.2.sz.mell. '!Nyomtatási_terület</vt:lpstr>
      <vt:lpstr>'1.3.sz.mell. '!Nyomtatási_terület</vt:lpstr>
      <vt:lpstr>'1.4.sz.mell.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informatika</cp:lastModifiedBy>
  <cp:lastPrinted>2019-04-24T11:07:48Z</cp:lastPrinted>
  <dcterms:created xsi:type="dcterms:W3CDTF">1999-10-30T10:30:45Z</dcterms:created>
  <dcterms:modified xsi:type="dcterms:W3CDTF">2026-09-19T11:23:28Z</dcterms:modified>
</cp:coreProperties>
</file>