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rendeletek_2017\"/>
    </mc:Choice>
  </mc:AlternateContent>
  <xr:revisionPtr revIDLastSave="0" documentId="8_{75D3C56A-CD95-45F9-8900-957B10FB1CDA}" xr6:coauthVersionLast="47" xr6:coauthVersionMax="47" xr10:uidLastSave="{00000000-0000-0000-0000-000000000000}"/>
  <bookViews>
    <workbookView xWindow="-120" yWindow="-120" windowWidth="29040" windowHeight="16440" tabRatio="727" firstSheet="22" activeTab="34" xr2:uid="{DFDA112F-B731-439C-9B8A-55C4068523F4}"/>
  </bookViews>
  <sheets>
    <sheet name="ÖSSZEFÜGGÉSEK" sheetId="75" r:id="rId1"/>
    <sheet name="1.1.sz.mell." sheetId="1" r:id="rId2"/>
    <sheet name="1.2.sz.mell." sheetId="108" r:id="rId3"/>
    <sheet name="1.3.sz.mell." sheetId="111" r:id="rId4"/>
    <sheet name="1.4.sz.mell." sheetId="112" r:id="rId5"/>
    <sheet name="2.1.sz.mell  " sheetId="73" r:id="rId6"/>
    <sheet name="2.2.sz.mell  " sheetId="61" r:id="rId7"/>
    <sheet name="ELLENŐRZÉS-1.sz.2.1.sz.2.2.sz." sheetId="76" r:id="rId8"/>
    <sheet name="3.sz.mell." sheetId="63" r:id="rId9"/>
    <sheet name="4.sz.mell." sheetId="64" r:id="rId10"/>
    <sheet name="5. sz. mell. " sheetId="71" r:id="rId11"/>
    <sheet name="6.1. sz. mell" sheetId="3" r:id="rId12"/>
    <sheet name="6.2. sz. mell" sheetId="113" r:id="rId13"/>
    <sheet name="6.3. sz. mell" sheetId="114" r:id="rId14"/>
    <sheet name="6.4. sz. mell" sheetId="115" r:id="rId15"/>
    <sheet name="7.1. sz. mell" sheetId="79" r:id="rId16"/>
    <sheet name="7.2. sz. mell" sheetId="116" r:id="rId17"/>
    <sheet name="7.3. sz. mell" sheetId="117" r:id="rId18"/>
    <sheet name="7.4. sz. mell" sheetId="118" r:id="rId19"/>
    <sheet name="8.1. sz. mell." sheetId="84" r:id="rId20"/>
    <sheet name="8.2. sz. mell." sheetId="119" r:id="rId21"/>
    <sheet name="8.3. sz. mell." sheetId="120" r:id="rId22"/>
    <sheet name="8.4. sz. mell." sheetId="121" r:id="rId23"/>
    <sheet name="9. sz. mell" sheetId="107" r:id="rId24"/>
    <sheet name="1.tájékoztató" sheetId="95" r:id="rId25"/>
    <sheet name="2. tájékoztató tábla" sheetId="96" r:id="rId26"/>
    <sheet name="3. tájékoztató tábla" sheetId="97" r:id="rId27"/>
    <sheet name="4. tájékoztató tábla" sheetId="98" r:id="rId28"/>
    <sheet name="5. tájékoztató tábla" sheetId="100" r:id="rId29"/>
    <sheet name="6.1. tájékoztató tábla" sheetId="130" r:id="rId30"/>
    <sheet name="6.2. tájékoztató tábla" sheetId="131" r:id="rId31"/>
    <sheet name="6.3. tájékoztató tábla" sheetId="103" r:id="rId32"/>
    <sheet name="6.4.tájékoztató tábla" sheetId="132" r:id="rId33"/>
    <sheet name="7. tájékoztató tábla" sheetId="105" r:id="rId34"/>
    <sheet name="8. tájékoztató tábla" sheetId="106" r:id="rId35"/>
    <sheet name="Munka1" sheetId="94" r:id="rId36"/>
  </sheets>
  <definedNames>
    <definedName name="_ftn1" localSheetId="31">'6.3. tájékoztató tábla'!$A$27</definedName>
    <definedName name="_ftnref1" localSheetId="31">'6.3. tájékoztató tábla'!$A$18</definedName>
    <definedName name="_xlnm.Print_Titles" localSheetId="11">'6.1. sz. mell'!$1:$6</definedName>
    <definedName name="_xlnm.Print_Titles" localSheetId="29">'6.1. tájékoztató tábla'!$2:$6</definedName>
    <definedName name="_xlnm.Print_Titles" localSheetId="12">'6.2. sz. mell'!$1:$6</definedName>
    <definedName name="_xlnm.Print_Titles" localSheetId="13">'6.3. sz. mell'!$1:$6</definedName>
    <definedName name="_xlnm.Print_Titles" localSheetId="14">'6.4. sz. mell'!$1:$6</definedName>
    <definedName name="_xlnm.Print_Titles" localSheetId="15">'7.1. sz. mell'!$1:$6</definedName>
    <definedName name="_xlnm.Print_Titles" localSheetId="16">'7.2. sz. mell'!$1:$6</definedName>
    <definedName name="_xlnm.Print_Titles" localSheetId="17">'7.3. sz. mell'!$1:$6</definedName>
    <definedName name="_xlnm.Print_Titles" localSheetId="18">'7.4. sz. mell'!$1:$6</definedName>
    <definedName name="_xlnm.Print_Titles" localSheetId="19">'8.1. sz. mell.'!$1:$6</definedName>
    <definedName name="_xlnm.Print_Titles" localSheetId="20">'8.2. sz. mell.'!$1:$6</definedName>
    <definedName name="_xlnm.Print_Titles" localSheetId="21">'8.3. sz. mell.'!$1:$6</definedName>
    <definedName name="_xlnm.Print_Titles" localSheetId="22">'8.4. sz. mell.'!$1:$6</definedName>
    <definedName name="_xlnm.Print_Area" localSheetId="1">'1.1.sz.mell.'!$A$1:$E$146</definedName>
    <definedName name="_xlnm.Print_Area" localSheetId="2">'1.2.sz.mell.'!$A$1:$E$146</definedName>
    <definedName name="_xlnm.Print_Area" localSheetId="3">'1.3.sz.mell.'!$A$1:$E$146</definedName>
    <definedName name="_xlnm.Print_Area" localSheetId="4">'1.4.sz.mell.'!$A$1:$E$146</definedName>
    <definedName name="_xlnm.Print_Area" localSheetId="24">'1.tájékoztató'!$A$1:$E$145</definedName>
    <definedName name="_xlnm.Print_Area" localSheetId="5">'2.1.sz.mell  '!$A$1:$J$32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32" l="1"/>
  <c r="E12" i="132"/>
  <c r="E13" i="132"/>
  <c r="E14" i="132"/>
  <c r="E16" i="132"/>
  <c r="E17" i="132"/>
  <c r="E18" i="132"/>
  <c r="E19" i="132"/>
  <c r="E21" i="132"/>
  <c r="E22" i="132"/>
  <c r="E23" i="132"/>
  <c r="E24" i="132"/>
  <c r="D20" i="132"/>
  <c r="C20" i="132"/>
  <c r="E20" i="132" s="1"/>
  <c r="D25" i="132"/>
  <c r="E25" i="132" s="1"/>
  <c r="C25" i="132"/>
  <c r="D15" i="132"/>
  <c r="C15" i="132"/>
  <c r="C26" i="132" s="1"/>
  <c r="E26" i="132" s="1"/>
  <c r="E10" i="132"/>
  <c r="E68" i="130"/>
  <c r="D68" i="130"/>
  <c r="C68" i="130"/>
  <c r="E63" i="130"/>
  <c r="D63" i="130"/>
  <c r="C61" i="130"/>
  <c r="C60" i="130"/>
  <c r="C63" i="130" s="1"/>
  <c r="E59" i="130"/>
  <c r="D59" i="130"/>
  <c r="C57" i="130"/>
  <c r="C59" i="130" s="1"/>
  <c r="E54" i="130"/>
  <c r="D54" i="130"/>
  <c r="C53" i="130"/>
  <c r="C54" i="130" s="1"/>
  <c r="E45" i="130"/>
  <c r="D45" i="130"/>
  <c r="C45" i="130"/>
  <c r="E40" i="130"/>
  <c r="D40" i="130"/>
  <c r="C40" i="130"/>
  <c r="E35" i="130"/>
  <c r="E34" i="130" s="1"/>
  <c r="D35" i="130"/>
  <c r="D34" i="130" s="1"/>
  <c r="D51" i="130" s="1"/>
  <c r="D70" i="130" s="1"/>
  <c r="C35" i="130"/>
  <c r="C34" i="130" s="1"/>
  <c r="E29" i="130"/>
  <c r="D29" i="130"/>
  <c r="C29" i="130"/>
  <c r="C28" i="130"/>
  <c r="C26" i="130"/>
  <c r="C24" i="130" s="1"/>
  <c r="C8" i="130" s="1"/>
  <c r="C51" i="130" s="1"/>
  <c r="C70" i="130" s="1"/>
  <c r="E24" i="130"/>
  <c r="D24" i="130"/>
  <c r="E19" i="130"/>
  <c r="D19" i="130"/>
  <c r="C19" i="130"/>
  <c r="E14" i="130"/>
  <c r="E8" i="130"/>
  <c r="D14" i="130"/>
  <c r="C14" i="130"/>
  <c r="E9" i="130"/>
  <c r="D9" i="130"/>
  <c r="C9" i="130"/>
  <c r="C18" i="131"/>
  <c r="C14" i="131"/>
  <c r="C21" i="131" s="1"/>
  <c r="D10" i="103"/>
  <c r="D9" i="103"/>
  <c r="D38" i="103" s="1"/>
  <c r="D5" i="103"/>
  <c r="C5" i="103"/>
  <c r="A2" i="105"/>
  <c r="E8" i="3"/>
  <c r="D8" i="3"/>
  <c r="E2" i="108"/>
  <c r="E2" i="111"/>
  <c r="E88" i="1"/>
  <c r="E149" i="1" s="1"/>
  <c r="D27" i="95"/>
  <c r="E27" i="95"/>
  <c r="C27" i="95"/>
  <c r="E30" i="115"/>
  <c r="E29" i="115"/>
  <c r="D30" i="115"/>
  <c r="D29" i="115" s="1"/>
  <c r="D63" i="115" s="1"/>
  <c r="C29" i="115"/>
  <c r="E30" i="114"/>
  <c r="E29" i="114"/>
  <c r="D30" i="114"/>
  <c r="D29" i="114" s="1"/>
  <c r="C29" i="114"/>
  <c r="E29" i="113"/>
  <c r="D29" i="113"/>
  <c r="C29" i="113"/>
  <c r="D29" i="3"/>
  <c r="E29" i="3"/>
  <c r="C29" i="3"/>
  <c r="E28" i="112"/>
  <c r="E27" i="112"/>
  <c r="D28" i="112"/>
  <c r="D27" i="112" s="1"/>
  <c r="C27" i="112"/>
  <c r="E28" i="111"/>
  <c r="D28" i="111"/>
  <c r="D27" i="111" s="1"/>
  <c r="E27" i="111"/>
  <c r="C27" i="111"/>
  <c r="E27" i="108"/>
  <c r="D27" i="108"/>
  <c r="C27" i="108"/>
  <c r="C27" i="1"/>
  <c r="B12" i="106"/>
  <c r="B6" i="106"/>
  <c r="C3" i="95"/>
  <c r="C88" i="95" s="1"/>
  <c r="A27" i="71"/>
  <c r="M6" i="71"/>
  <c r="F6" i="71"/>
  <c r="K6" i="71" s="1"/>
  <c r="D6" i="71"/>
  <c r="J6" i="71" s="1"/>
  <c r="G3" i="63"/>
  <c r="E3" i="63"/>
  <c r="E3" i="64"/>
  <c r="D3" i="63"/>
  <c r="D3" i="64" s="1"/>
  <c r="D18" i="103"/>
  <c r="D14" i="103"/>
  <c r="A1" i="98"/>
  <c r="D3" i="95"/>
  <c r="D88" i="95" s="1"/>
  <c r="E134" i="115"/>
  <c r="D134" i="115"/>
  <c r="C134" i="115"/>
  <c r="E134" i="114"/>
  <c r="D134" i="114"/>
  <c r="C134" i="114"/>
  <c r="E134" i="113"/>
  <c r="D134" i="113"/>
  <c r="C134" i="113"/>
  <c r="E134" i="3"/>
  <c r="D134" i="3"/>
  <c r="C134" i="3"/>
  <c r="A1" i="103"/>
  <c r="A2" i="131"/>
  <c r="A1" i="130"/>
  <c r="H2" i="97"/>
  <c r="G3" i="97"/>
  <c r="F3" i="97"/>
  <c r="E2" i="97"/>
  <c r="I3" i="96"/>
  <c r="H3" i="96"/>
  <c r="G3" i="96"/>
  <c r="F3" i="96"/>
  <c r="E2" i="96"/>
  <c r="E91" i="95"/>
  <c r="E107" i="95"/>
  <c r="E121" i="95"/>
  <c r="E125" i="95"/>
  <c r="E129" i="95"/>
  <c r="E144" i="95" s="1"/>
  <c r="E134" i="95"/>
  <c r="E139" i="95"/>
  <c r="D139" i="95"/>
  <c r="C139" i="95"/>
  <c r="D134" i="95"/>
  <c r="C134" i="95"/>
  <c r="D129" i="95"/>
  <c r="C129" i="95"/>
  <c r="D125" i="95"/>
  <c r="D144" i="95" s="1"/>
  <c r="D145" i="95" s="1"/>
  <c r="C125" i="95"/>
  <c r="C144" i="95" s="1"/>
  <c r="D121" i="95"/>
  <c r="C121" i="95"/>
  <c r="D107" i="95"/>
  <c r="C107" i="95"/>
  <c r="D91" i="95"/>
  <c r="C91" i="95"/>
  <c r="E6" i="95"/>
  <c r="E13" i="95"/>
  <c r="E20" i="95"/>
  <c r="E34" i="95"/>
  <c r="E45" i="95"/>
  <c r="E51" i="95"/>
  <c r="E56" i="95"/>
  <c r="E62" i="95"/>
  <c r="E66" i="95"/>
  <c r="E71" i="95"/>
  <c r="E74" i="95"/>
  <c r="E78" i="95"/>
  <c r="E84" i="95" s="1"/>
  <c r="D78" i="95"/>
  <c r="C78" i="95"/>
  <c r="D74" i="95"/>
  <c r="C74" i="95"/>
  <c r="D71" i="95"/>
  <c r="C71" i="95"/>
  <c r="D66" i="95"/>
  <c r="C66" i="95"/>
  <c r="D62" i="95"/>
  <c r="D84" i="95" s="1"/>
  <c r="D85" i="95" s="1"/>
  <c r="C62" i="95"/>
  <c r="D56" i="95"/>
  <c r="C56" i="95"/>
  <c r="D51" i="95"/>
  <c r="C51" i="95"/>
  <c r="D45" i="95"/>
  <c r="C45" i="95"/>
  <c r="D34" i="95"/>
  <c r="C34" i="95"/>
  <c r="D20" i="95"/>
  <c r="C20" i="95"/>
  <c r="D13" i="95"/>
  <c r="C13" i="95"/>
  <c r="D6" i="95"/>
  <c r="C6" i="95"/>
  <c r="E50" i="121"/>
  <c r="D50" i="121"/>
  <c r="C50" i="121"/>
  <c r="E44" i="121"/>
  <c r="E55" i="121" s="1"/>
  <c r="D44" i="121"/>
  <c r="D55" i="121"/>
  <c r="C44" i="121"/>
  <c r="C55" i="121" s="1"/>
  <c r="E36" i="121"/>
  <c r="D36" i="121"/>
  <c r="C36" i="121"/>
  <c r="E29" i="121"/>
  <c r="D29" i="121"/>
  <c r="C29" i="121"/>
  <c r="E25" i="121"/>
  <c r="D25" i="121"/>
  <c r="C25" i="121"/>
  <c r="E19" i="121"/>
  <c r="D19" i="121"/>
  <c r="C19" i="121"/>
  <c r="E8" i="121"/>
  <c r="E35" i="121" s="1"/>
  <c r="E40" i="121" s="1"/>
  <c r="D8" i="121"/>
  <c r="D35" i="121" s="1"/>
  <c r="D40" i="121" s="1"/>
  <c r="C8" i="121"/>
  <c r="C35" i="121" s="1"/>
  <c r="C40" i="121" s="1"/>
  <c r="E50" i="120"/>
  <c r="D50" i="120"/>
  <c r="C50" i="120"/>
  <c r="E44" i="120"/>
  <c r="E55" i="120" s="1"/>
  <c r="D44" i="120"/>
  <c r="D55" i="120" s="1"/>
  <c r="C44" i="120"/>
  <c r="C55" i="120"/>
  <c r="E36" i="120"/>
  <c r="D36" i="120"/>
  <c r="C36" i="120"/>
  <c r="E29" i="120"/>
  <c r="D29" i="120"/>
  <c r="C29" i="120"/>
  <c r="E25" i="120"/>
  <c r="D25" i="120"/>
  <c r="C25" i="120"/>
  <c r="E19" i="120"/>
  <c r="D19" i="120"/>
  <c r="C19" i="120"/>
  <c r="E8" i="120"/>
  <c r="E35" i="120" s="1"/>
  <c r="E40" i="120" s="1"/>
  <c r="D8" i="120"/>
  <c r="D35" i="120" s="1"/>
  <c r="D40" i="120" s="1"/>
  <c r="C8" i="120"/>
  <c r="C35" i="120" s="1"/>
  <c r="C40" i="120" s="1"/>
  <c r="E50" i="119"/>
  <c r="D50" i="119"/>
  <c r="C50" i="119"/>
  <c r="E44" i="119"/>
  <c r="E55" i="119" s="1"/>
  <c r="D44" i="119"/>
  <c r="C44" i="119"/>
  <c r="E36" i="119"/>
  <c r="D36" i="119"/>
  <c r="C36" i="119"/>
  <c r="E29" i="119"/>
  <c r="D29" i="119"/>
  <c r="D35" i="119" s="1"/>
  <c r="D40" i="119" s="1"/>
  <c r="C29" i="119"/>
  <c r="E25" i="119"/>
  <c r="D25" i="119"/>
  <c r="C25" i="119"/>
  <c r="E19" i="119"/>
  <c r="D19" i="119"/>
  <c r="C19" i="119"/>
  <c r="E8" i="119"/>
  <c r="E35" i="119" s="1"/>
  <c r="E40" i="119" s="1"/>
  <c r="D8" i="119"/>
  <c r="C8" i="119"/>
  <c r="D44" i="84"/>
  <c r="D55" i="84" s="1"/>
  <c r="E44" i="84"/>
  <c r="E55" i="84" s="1"/>
  <c r="D50" i="84"/>
  <c r="E50" i="84"/>
  <c r="C50" i="84"/>
  <c r="C44" i="84"/>
  <c r="D8" i="84"/>
  <c r="D35" i="84" s="1"/>
  <c r="D40" i="84" s="1"/>
  <c r="E8" i="84"/>
  <c r="D19" i="84"/>
  <c r="E19" i="84"/>
  <c r="D25" i="84"/>
  <c r="E25" i="84"/>
  <c r="D29" i="84"/>
  <c r="E29" i="84"/>
  <c r="D36" i="84"/>
  <c r="E36" i="84"/>
  <c r="C36" i="84"/>
  <c r="C29" i="84"/>
  <c r="C25" i="84"/>
  <c r="C19" i="84"/>
  <c r="C8" i="84"/>
  <c r="C35" i="84"/>
  <c r="E50" i="118"/>
  <c r="E55" i="118" s="1"/>
  <c r="D50" i="118"/>
  <c r="C50" i="118"/>
  <c r="E44" i="118"/>
  <c r="D44" i="118"/>
  <c r="C44" i="118"/>
  <c r="C55" i="118"/>
  <c r="E36" i="118"/>
  <c r="D36" i="118"/>
  <c r="C36" i="118"/>
  <c r="E29" i="118"/>
  <c r="D29" i="118"/>
  <c r="C29" i="118"/>
  <c r="E25" i="118"/>
  <c r="D25" i="118"/>
  <c r="C25" i="118"/>
  <c r="E19" i="118"/>
  <c r="D19" i="118"/>
  <c r="C19" i="118"/>
  <c r="E8" i="118"/>
  <c r="E35" i="118"/>
  <c r="E40" i="118" s="1"/>
  <c r="D8" i="118"/>
  <c r="D35" i="118" s="1"/>
  <c r="D40" i="118" s="1"/>
  <c r="C8" i="118"/>
  <c r="E50" i="117"/>
  <c r="D50" i="117"/>
  <c r="C50" i="117"/>
  <c r="E44" i="117"/>
  <c r="E55" i="117"/>
  <c r="D44" i="117"/>
  <c r="D55" i="117" s="1"/>
  <c r="C44" i="117"/>
  <c r="C55" i="117" s="1"/>
  <c r="E36" i="117"/>
  <c r="D36" i="117"/>
  <c r="C36" i="117"/>
  <c r="E29" i="117"/>
  <c r="D29" i="117"/>
  <c r="C29" i="117"/>
  <c r="E25" i="117"/>
  <c r="D25" i="117"/>
  <c r="C25" i="117"/>
  <c r="E19" i="117"/>
  <c r="D19" i="117"/>
  <c r="D35" i="117"/>
  <c r="D40" i="117" s="1"/>
  <c r="C19" i="117"/>
  <c r="E8" i="117"/>
  <c r="E35" i="117" s="1"/>
  <c r="E40" i="117" s="1"/>
  <c r="D8" i="117"/>
  <c r="C8" i="117"/>
  <c r="C35" i="117"/>
  <c r="C40" i="117" s="1"/>
  <c r="E50" i="116"/>
  <c r="D50" i="116"/>
  <c r="D55" i="116" s="1"/>
  <c r="C50" i="116"/>
  <c r="E44" i="116"/>
  <c r="D44" i="116"/>
  <c r="C44" i="116"/>
  <c r="C55" i="116" s="1"/>
  <c r="E36" i="116"/>
  <c r="D36" i="116"/>
  <c r="C36" i="116"/>
  <c r="E29" i="116"/>
  <c r="D29" i="116"/>
  <c r="C29" i="116"/>
  <c r="E25" i="116"/>
  <c r="D25" i="116"/>
  <c r="C25" i="116"/>
  <c r="E19" i="116"/>
  <c r="E35" i="116" s="1"/>
  <c r="E40" i="116" s="1"/>
  <c r="D19" i="116"/>
  <c r="C19" i="116"/>
  <c r="E8" i="116"/>
  <c r="D8" i="116"/>
  <c r="C8" i="116"/>
  <c r="C35" i="116" s="1"/>
  <c r="C40" i="116" s="1"/>
  <c r="D44" i="79"/>
  <c r="E44" i="79"/>
  <c r="D50" i="79"/>
  <c r="E50" i="79"/>
  <c r="E55" i="79" s="1"/>
  <c r="C50" i="79"/>
  <c r="C44" i="79"/>
  <c r="D8" i="79"/>
  <c r="E8" i="79"/>
  <c r="D19" i="79"/>
  <c r="E19" i="79"/>
  <c r="D25" i="79"/>
  <c r="E25" i="79"/>
  <c r="D29" i="79"/>
  <c r="E29" i="79"/>
  <c r="D36" i="79"/>
  <c r="E36" i="79"/>
  <c r="C36" i="79"/>
  <c r="C29" i="79"/>
  <c r="C25" i="79"/>
  <c r="C19" i="79"/>
  <c r="C8" i="79"/>
  <c r="C35" i="79" s="1"/>
  <c r="C40" i="79" s="1"/>
  <c r="E140" i="115"/>
  <c r="D140" i="115"/>
  <c r="C140" i="115"/>
  <c r="E129" i="115"/>
  <c r="D129" i="115"/>
  <c r="D145" i="115" s="1"/>
  <c r="C129" i="115"/>
  <c r="E125" i="115"/>
  <c r="E145" i="115" s="1"/>
  <c r="D125" i="115"/>
  <c r="C125" i="115"/>
  <c r="C145" i="115"/>
  <c r="E121" i="115"/>
  <c r="D121" i="115"/>
  <c r="C121" i="115"/>
  <c r="E107" i="115"/>
  <c r="E124" i="115" s="1"/>
  <c r="E146" i="115" s="1"/>
  <c r="D107" i="115"/>
  <c r="C107" i="115"/>
  <c r="E91" i="115"/>
  <c r="D91" i="115"/>
  <c r="D124" i="115" s="1"/>
  <c r="C91" i="115"/>
  <c r="C124" i="115" s="1"/>
  <c r="C146" i="115" s="1"/>
  <c r="E80" i="115"/>
  <c r="D80" i="115"/>
  <c r="C80" i="115"/>
  <c r="E76" i="115"/>
  <c r="D76" i="115"/>
  <c r="D86" i="115" s="1"/>
  <c r="C76" i="115"/>
  <c r="E73" i="115"/>
  <c r="D73" i="115"/>
  <c r="C73" i="115"/>
  <c r="E68" i="115"/>
  <c r="D68" i="115"/>
  <c r="C68" i="115"/>
  <c r="C86" i="115" s="1"/>
  <c r="E64" i="115"/>
  <c r="E86" i="115" s="1"/>
  <c r="D64" i="115"/>
  <c r="C64" i="115"/>
  <c r="E58" i="115"/>
  <c r="E63" i="115" s="1"/>
  <c r="E87" i="115" s="1"/>
  <c r="D58" i="115"/>
  <c r="C58" i="115"/>
  <c r="E53" i="115"/>
  <c r="D53" i="115"/>
  <c r="C53" i="115"/>
  <c r="E47" i="115"/>
  <c r="D47" i="115"/>
  <c r="C47" i="115"/>
  <c r="C63" i="115" s="1"/>
  <c r="C87" i="115" s="1"/>
  <c r="E36" i="115"/>
  <c r="D36" i="115"/>
  <c r="C36" i="115"/>
  <c r="E22" i="115"/>
  <c r="D22" i="115"/>
  <c r="C22" i="115"/>
  <c r="E15" i="115"/>
  <c r="D15" i="115"/>
  <c r="C15" i="115"/>
  <c r="E8" i="115"/>
  <c r="D8" i="115"/>
  <c r="C8" i="115"/>
  <c r="E140" i="114"/>
  <c r="D140" i="114"/>
  <c r="C140" i="114"/>
  <c r="E129" i="114"/>
  <c r="D129" i="114"/>
  <c r="C129" i="114"/>
  <c r="E125" i="114"/>
  <c r="E145" i="114" s="1"/>
  <c r="E146" i="114" s="1"/>
  <c r="D125" i="114"/>
  <c r="D145" i="114" s="1"/>
  <c r="C125" i="114"/>
  <c r="C145" i="114"/>
  <c r="E121" i="114"/>
  <c r="D121" i="114"/>
  <c r="C121" i="114"/>
  <c r="C124" i="114" s="1"/>
  <c r="C146" i="114" s="1"/>
  <c r="E107" i="114"/>
  <c r="D107" i="114"/>
  <c r="C107" i="114"/>
  <c r="E91" i="114"/>
  <c r="E124" i="114"/>
  <c r="D91" i="114"/>
  <c r="D124" i="114"/>
  <c r="D146" i="114" s="1"/>
  <c r="C91" i="114"/>
  <c r="E80" i="114"/>
  <c r="D80" i="114"/>
  <c r="C80" i="114"/>
  <c r="E76" i="114"/>
  <c r="D76" i="114"/>
  <c r="C76" i="114"/>
  <c r="C86" i="114" s="1"/>
  <c r="E73" i="114"/>
  <c r="D73" i="114"/>
  <c r="C73" i="114"/>
  <c r="E68" i="114"/>
  <c r="D68" i="114"/>
  <c r="D86" i="114" s="1"/>
  <c r="C68" i="114"/>
  <c r="E64" i="114"/>
  <c r="D64" i="114"/>
  <c r="C64" i="114"/>
  <c r="E58" i="114"/>
  <c r="D58" i="114"/>
  <c r="C58" i="114"/>
  <c r="E53" i="114"/>
  <c r="D53" i="114"/>
  <c r="C53" i="114"/>
  <c r="E47" i="114"/>
  <c r="D47" i="114"/>
  <c r="C47" i="114"/>
  <c r="E36" i="114"/>
  <c r="D36" i="114"/>
  <c r="C36" i="114"/>
  <c r="E22" i="114"/>
  <c r="D22" i="114"/>
  <c r="C22" i="114"/>
  <c r="E15" i="114"/>
  <c r="D15" i="114"/>
  <c r="C15" i="114"/>
  <c r="C63" i="114" s="1"/>
  <c r="C87" i="114" s="1"/>
  <c r="E8" i="114"/>
  <c r="E63" i="114"/>
  <c r="D8" i="114"/>
  <c r="D63" i="114" s="1"/>
  <c r="C8" i="114"/>
  <c r="E140" i="113"/>
  <c r="D140" i="113"/>
  <c r="C140" i="113"/>
  <c r="E129" i="113"/>
  <c r="D129" i="113"/>
  <c r="C129" i="113"/>
  <c r="E125" i="113"/>
  <c r="E145" i="113"/>
  <c r="D125" i="113"/>
  <c r="C125" i="113"/>
  <c r="E121" i="113"/>
  <c r="D121" i="113"/>
  <c r="C121" i="113"/>
  <c r="E107" i="113"/>
  <c r="E124" i="113" s="1"/>
  <c r="E146" i="113" s="1"/>
  <c r="D107" i="113"/>
  <c r="C107" i="113"/>
  <c r="E91" i="113"/>
  <c r="D91" i="113"/>
  <c r="C91" i="113"/>
  <c r="E80" i="113"/>
  <c r="D80" i="113"/>
  <c r="C80" i="113"/>
  <c r="E76" i="113"/>
  <c r="D76" i="113"/>
  <c r="C76" i="113"/>
  <c r="E73" i="113"/>
  <c r="D73" i="113"/>
  <c r="C73" i="113"/>
  <c r="E68" i="113"/>
  <c r="D68" i="113"/>
  <c r="C68" i="113"/>
  <c r="E64" i="113"/>
  <c r="D64" i="113"/>
  <c r="C64" i="113"/>
  <c r="E58" i="113"/>
  <c r="D58" i="113"/>
  <c r="C58" i="113"/>
  <c r="E53" i="113"/>
  <c r="D53" i="113"/>
  <c r="C53" i="113"/>
  <c r="E47" i="113"/>
  <c r="D47" i="113"/>
  <c r="C47" i="113"/>
  <c r="E36" i="113"/>
  <c r="D36" i="113"/>
  <c r="C36" i="113"/>
  <c r="E22" i="113"/>
  <c r="D22" i="113"/>
  <c r="C22" i="113"/>
  <c r="E15" i="113"/>
  <c r="E63" i="113" s="1"/>
  <c r="E87" i="113" s="1"/>
  <c r="D15" i="113"/>
  <c r="C15" i="113"/>
  <c r="E8" i="113"/>
  <c r="D8" i="113"/>
  <c r="C8" i="113"/>
  <c r="D91" i="3"/>
  <c r="E91" i="3"/>
  <c r="D107" i="3"/>
  <c r="E107" i="3"/>
  <c r="E124" i="3"/>
  <c r="D121" i="3"/>
  <c r="E121" i="3"/>
  <c r="D125" i="3"/>
  <c r="E125" i="3"/>
  <c r="D129" i="3"/>
  <c r="E129" i="3"/>
  <c r="E145" i="3" s="1"/>
  <c r="E146" i="3" s="1"/>
  <c r="D140" i="3"/>
  <c r="E140" i="3"/>
  <c r="D145" i="3"/>
  <c r="C140" i="3"/>
  <c r="C129" i="3"/>
  <c r="C145" i="3" s="1"/>
  <c r="C146" i="3" s="1"/>
  <c r="C125" i="3"/>
  <c r="C107" i="3"/>
  <c r="C91" i="3"/>
  <c r="D15" i="3"/>
  <c r="D63" i="3" s="1"/>
  <c r="D87" i="3" s="1"/>
  <c r="E15" i="3"/>
  <c r="D22" i="3"/>
  <c r="E22" i="3"/>
  <c r="D36" i="3"/>
  <c r="E36" i="3"/>
  <c r="D47" i="3"/>
  <c r="E47" i="3"/>
  <c r="D53" i="3"/>
  <c r="E53" i="3"/>
  <c r="D58" i="3"/>
  <c r="E58" i="3"/>
  <c r="D64" i="3"/>
  <c r="E64" i="3"/>
  <c r="E86" i="3" s="1"/>
  <c r="D68" i="3"/>
  <c r="E68" i="3"/>
  <c r="D73" i="3"/>
  <c r="E73" i="3"/>
  <c r="D76" i="3"/>
  <c r="E76" i="3"/>
  <c r="D80" i="3"/>
  <c r="E80" i="3"/>
  <c r="C80" i="3"/>
  <c r="C76" i="3"/>
  <c r="C73" i="3"/>
  <c r="C68" i="3"/>
  <c r="C64" i="3"/>
  <c r="C86" i="3" s="1"/>
  <c r="C58" i="3"/>
  <c r="C53" i="3"/>
  <c r="C47" i="3"/>
  <c r="C36" i="3"/>
  <c r="C22" i="3"/>
  <c r="C15" i="3"/>
  <c r="C8" i="3"/>
  <c r="H6" i="71"/>
  <c r="G3" i="64"/>
  <c r="F3" i="63"/>
  <c r="F3" i="64" s="1"/>
  <c r="C3" i="1"/>
  <c r="C89" i="1" s="1"/>
  <c r="A34" i="75"/>
  <c r="A34" i="76" s="1"/>
  <c r="A28" i="75"/>
  <c r="A28" i="76" s="1"/>
  <c r="A22" i="75"/>
  <c r="A22" i="76" s="1"/>
  <c r="A16" i="75"/>
  <c r="A16" i="76" s="1"/>
  <c r="A10" i="75"/>
  <c r="A10" i="76" s="1"/>
  <c r="A4" i="76"/>
  <c r="H17" i="61"/>
  <c r="I17" i="61"/>
  <c r="H30" i="61"/>
  <c r="H31" i="61" s="1"/>
  <c r="D32" i="76" s="1"/>
  <c r="I30" i="61"/>
  <c r="G30" i="61"/>
  <c r="G17" i="61"/>
  <c r="G32" i="61" s="1"/>
  <c r="D17" i="61"/>
  <c r="E17" i="61"/>
  <c r="I32" i="61" s="1"/>
  <c r="D18" i="61"/>
  <c r="D30" i="61" s="1"/>
  <c r="D31" i="61" s="1"/>
  <c r="E18" i="61"/>
  <c r="D24" i="61"/>
  <c r="E24" i="61"/>
  <c r="E30" i="61"/>
  <c r="C24" i="61"/>
  <c r="C18" i="61"/>
  <c r="C30" i="61" s="1"/>
  <c r="C17" i="61"/>
  <c r="H18" i="73"/>
  <c r="I18" i="73"/>
  <c r="I28" i="73" s="1"/>
  <c r="H27" i="73"/>
  <c r="D31" i="76"/>
  <c r="I27" i="73"/>
  <c r="D37" i="76" s="1"/>
  <c r="G27" i="73"/>
  <c r="D25" i="76"/>
  <c r="G18" i="73"/>
  <c r="G28" i="73"/>
  <c r="G30" i="73" s="1"/>
  <c r="D18" i="73"/>
  <c r="E18" i="73"/>
  <c r="I29" i="73" s="1"/>
  <c r="D19" i="73"/>
  <c r="E19" i="73"/>
  <c r="E27" i="73"/>
  <c r="D19" i="76" s="1"/>
  <c r="D24" i="73"/>
  <c r="D27" i="73" s="1"/>
  <c r="E24" i="73"/>
  <c r="C24" i="73"/>
  <c r="C19" i="73"/>
  <c r="C18" i="73"/>
  <c r="E140" i="112"/>
  <c r="E145" i="112"/>
  <c r="D140" i="112"/>
  <c r="C140" i="112"/>
  <c r="E135" i="112"/>
  <c r="D135" i="112"/>
  <c r="C135" i="112"/>
  <c r="E130" i="112"/>
  <c r="D130" i="112"/>
  <c r="C130" i="112"/>
  <c r="C145" i="112"/>
  <c r="E126" i="112"/>
  <c r="D126" i="112"/>
  <c r="D145" i="112" s="1"/>
  <c r="C126" i="112"/>
  <c r="E122" i="112"/>
  <c r="D122" i="112"/>
  <c r="C122" i="112"/>
  <c r="E108" i="112"/>
  <c r="D108" i="112"/>
  <c r="D125" i="112" s="1"/>
  <c r="D146" i="112" s="1"/>
  <c r="C108" i="112"/>
  <c r="E92" i="112"/>
  <c r="E125" i="112" s="1"/>
  <c r="E146" i="112" s="1"/>
  <c r="D92" i="112"/>
  <c r="C92" i="112"/>
  <c r="C125" i="112"/>
  <c r="C146" i="112" s="1"/>
  <c r="E78" i="112"/>
  <c r="D78" i="112"/>
  <c r="C78" i="112"/>
  <c r="E74" i="112"/>
  <c r="D74" i="112"/>
  <c r="C74" i="112"/>
  <c r="E71" i="112"/>
  <c r="E84" i="112"/>
  <c r="D71" i="112"/>
  <c r="C71" i="112"/>
  <c r="E66" i="112"/>
  <c r="D66" i="112"/>
  <c r="D84" i="112" s="1"/>
  <c r="D151" i="112" s="1"/>
  <c r="C66" i="112"/>
  <c r="E62" i="112"/>
  <c r="E151" i="112"/>
  <c r="D62" i="112"/>
  <c r="C62" i="112"/>
  <c r="C84" i="112" s="1"/>
  <c r="C151" i="112" s="1"/>
  <c r="E56" i="112"/>
  <c r="D56" i="112"/>
  <c r="C56" i="112"/>
  <c r="E51" i="112"/>
  <c r="D51" i="112"/>
  <c r="C51" i="112"/>
  <c r="E45" i="112"/>
  <c r="D45" i="112"/>
  <c r="C45" i="112"/>
  <c r="E34" i="112"/>
  <c r="D34" i="112"/>
  <c r="C34" i="112"/>
  <c r="E20" i="112"/>
  <c r="D20" i="112"/>
  <c r="C20" i="112"/>
  <c r="E13" i="112"/>
  <c r="D13" i="112"/>
  <c r="C13" i="112"/>
  <c r="C61" i="112"/>
  <c r="E6" i="112"/>
  <c r="E61" i="112" s="1"/>
  <c r="D6" i="112"/>
  <c r="D61" i="112" s="1"/>
  <c r="C6" i="112"/>
  <c r="C3" i="112"/>
  <c r="C89" i="112" s="1"/>
  <c r="E140" i="111"/>
  <c r="D140" i="111"/>
  <c r="D145" i="111" s="1"/>
  <c r="C140" i="111"/>
  <c r="E135" i="111"/>
  <c r="E145" i="111" s="1"/>
  <c r="D135" i="111"/>
  <c r="C135" i="111"/>
  <c r="E130" i="111"/>
  <c r="D130" i="111"/>
  <c r="C130" i="111"/>
  <c r="E126" i="111"/>
  <c r="D126" i="111"/>
  <c r="C126" i="111"/>
  <c r="C145" i="111" s="1"/>
  <c r="E122" i="111"/>
  <c r="D122" i="111"/>
  <c r="D125" i="111" s="1"/>
  <c r="C122" i="111"/>
  <c r="E108" i="111"/>
  <c r="D108" i="111"/>
  <c r="C108" i="111"/>
  <c r="E92" i="111"/>
  <c r="E125" i="111" s="1"/>
  <c r="E146" i="111" s="1"/>
  <c r="D92" i="111"/>
  <c r="C92" i="111"/>
  <c r="C125" i="111"/>
  <c r="E78" i="111"/>
  <c r="D78" i="111"/>
  <c r="C78" i="111"/>
  <c r="E74" i="111"/>
  <c r="D74" i="111"/>
  <c r="C74" i="111"/>
  <c r="E71" i="111"/>
  <c r="E84" i="111" s="1"/>
  <c r="D71" i="111"/>
  <c r="C71" i="111"/>
  <c r="C84" i="111" s="1"/>
  <c r="E66" i="111"/>
  <c r="D66" i="111"/>
  <c r="C66" i="111"/>
  <c r="E62" i="111"/>
  <c r="D62" i="111"/>
  <c r="D84" i="111" s="1"/>
  <c r="D151" i="111" s="1"/>
  <c r="C62" i="111"/>
  <c r="E56" i="111"/>
  <c r="D56" i="111"/>
  <c r="C56" i="111"/>
  <c r="E51" i="111"/>
  <c r="D51" i="111"/>
  <c r="C51" i="111"/>
  <c r="E45" i="111"/>
  <c r="D45" i="111"/>
  <c r="C45" i="111"/>
  <c r="E34" i="111"/>
  <c r="D34" i="111"/>
  <c r="C34" i="111"/>
  <c r="E20" i="111"/>
  <c r="D20" i="111"/>
  <c r="C20" i="111"/>
  <c r="C61" i="111"/>
  <c r="C150" i="111" s="1"/>
  <c r="E13" i="111"/>
  <c r="D13" i="111"/>
  <c r="C13" i="111"/>
  <c r="E6" i="111"/>
  <c r="E61" i="111" s="1"/>
  <c r="D6" i="111"/>
  <c r="D61" i="111" s="1"/>
  <c r="C6" i="111"/>
  <c r="E140" i="108"/>
  <c r="D140" i="108"/>
  <c r="C140" i="108"/>
  <c r="E135" i="108"/>
  <c r="D135" i="108"/>
  <c r="C135" i="108"/>
  <c r="E130" i="108"/>
  <c r="E145" i="108" s="1"/>
  <c r="E146" i="108" s="1"/>
  <c r="D130" i="108"/>
  <c r="C130" i="108"/>
  <c r="E126" i="108"/>
  <c r="D126" i="108"/>
  <c r="C126" i="108"/>
  <c r="E122" i="108"/>
  <c r="D122" i="108"/>
  <c r="C122" i="108"/>
  <c r="C125" i="108" s="1"/>
  <c r="E108" i="108"/>
  <c r="D108" i="108"/>
  <c r="C108" i="108"/>
  <c r="E92" i="108"/>
  <c r="E125" i="108"/>
  <c r="D92" i="108"/>
  <c r="C92" i="108"/>
  <c r="E78" i="108"/>
  <c r="D78" i="108"/>
  <c r="C78" i="108"/>
  <c r="E74" i="108"/>
  <c r="D74" i="108"/>
  <c r="C74" i="108"/>
  <c r="E71" i="108"/>
  <c r="D71" i="108"/>
  <c r="C71" i="108"/>
  <c r="E66" i="108"/>
  <c r="D66" i="108"/>
  <c r="C66" i="108"/>
  <c r="E62" i="108"/>
  <c r="D62" i="108"/>
  <c r="C62" i="108"/>
  <c r="C84" i="108" s="1"/>
  <c r="C151" i="108" s="1"/>
  <c r="E56" i="108"/>
  <c r="D56" i="108"/>
  <c r="C56" i="108"/>
  <c r="E51" i="108"/>
  <c r="D51" i="108"/>
  <c r="C51" i="108"/>
  <c r="E45" i="108"/>
  <c r="D45" i="108"/>
  <c r="C45" i="108"/>
  <c r="E34" i="108"/>
  <c r="D34" i="108"/>
  <c r="C34" i="108"/>
  <c r="E20" i="108"/>
  <c r="D20" i="108"/>
  <c r="C20" i="108"/>
  <c r="E13" i="108"/>
  <c r="E61" i="108" s="1"/>
  <c r="D13" i="108"/>
  <c r="C13" i="108"/>
  <c r="E6" i="108"/>
  <c r="D6" i="108"/>
  <c r="C6" i="108"/>
  <c r="D92" i="1"/>
  <c r="E92" i="1"/>
  <c r="D108" i="1"/>
  <c r="D125" i="1" s="1"/>
  <c r="E108" i="1"/>
  <c r="D122" i="1"/>
  <c r="E122" i="1"/>
  <c r="D126" i="1"/>
  <c r="E126" i="1"/>
  <c r="D130" i="1"/>
  <c r="E130" i="1"/>
  <c r="E145" i="1"/>
  <c r="B37" i="76" s="1"/>
  <c r="E37" i="76" s="1"/>
  <c r="D135" i="1"/>
  <c r="E135" i="1"/>
  <c r="D140" i="1"/>
  <c r="E140" i="1"/>
  <c r="C140" i="1"/>
  <c r="C135" i="1"/>
  <c r="C130" i="1"/>
  <c r="C145" i="1" s="1"/>
  <c r="B25" i="76" s="1"/>
  <c r="E25" i="76" s="1"/>
  <c r="C126" i="1"/>
  <c r="C122" i="1"/>
  <c r="C108" i="1"/>
  <c r="C92" i="1"/>
  <c r="D27" i="1"/>
  <c r="D61" i="1" s="1"/>
  <c r="E27" i="1"/>
  <c r="D6" i="1"/>
  <c r="E6" i="1"/>
  <c r="D13" i="1"/>
  <c r="E13" i="1"/>
  <c r="D20" i="1"/>
  <c r="E20" i="1"/>
  <c r="D34" i="1"/>
  <c r="E34" i="1"/>
  <c r="D45" i="1"/>
  <c r="E45" i="1"/>
  <c r="D51" i="1"/>
  <c r="E51" i="1"/>
  <c r="D56" i="1"/>
  <c r="E56" i="1"/>
  <c r="E61" i="1" s="1"/>
  <c r="D62" i="1"/>
  <c r="E62" i="1"/>
  <c r="D66" i="1"/>
  <c r="E66" i="1"/>
  <c r="D71" i="1"/>
  <c r="E71" i="1"/>
  <c r="D74" i="1"/>
  <c r="E74" i="1"/>
  <c r="E84" i="1" s="1"/>
  <c r="D78" i="1"/>
  <c r="E78" i="1"/>
  <c r="C78" i="1"/>
  <c r="C74" i="1"/>
  <c r="C71" i="1"/>
  <c r="C66" i="1"/>
  <c r="C62" i="1"/>
  <c r="C84" i="1" s="1"/>
  <c r="C56" i="1"/>
  <c r="C51" i="1"/>
  <c r="C45" i="1"/>
  <c r="C34" i="1"/>
  <c r="C20" i="1"/>
  <c r="C13" i="1"/>
  <c r="C6" i="1"/>
  <c r="G36" i="107"/>
  <c r="F36" i="107"/>
  <c r="D36" i="107"/>
  <c r="C36" i="107"/>
  <c r="E35" i="107"/>
  <c r="E34" i="107"/>
  <c r="E33" i="107"/>
  <c r="E32" i="107"/>
  <c r="E31" i="107"/>
  <c r="E29" i="107"/>
  <c r="E28" i="107"/>
  <c r="E27" i="107"/>
  <c r="E26" i="107"/>
  <c r="E25" i="107"/>
  <c r="E24" i="107"/>
  <c r="E23" i="107"/>
  <c r="E22" i="107"/>
  <c r="E21" i="107"/>
  <c r="E20" i="107"/>
  <c r="E19" i="107"/>
  <c r="E18" i="107"/>
  <c r="E17" i="107"/>
  <c r="E16" i="107"/>
  <c r="E15" i="107"/>
  <c r="E14" i="107"/>
  <c r="E13" i="107"/>
  <c r="E12" i="107"/>
  <c r="E11" i="107"/>
  <c r="E10" i="107"/>
  <c r="E9" i="107"/>
  <c r="E8" i="107"/>
  <c r="E7" i="107"/>
  <c r="E6" i="107"/>
  <c r="E5" i="107"/>
  <c r="C6" i="106"/>
  <c r="C12" i="106" s="1"/>
  <c r="E22" i="105"/>
  <c r="D22" i="105"/>
  <c r="E36" i="100"/>
  <c r="D36" i="100"/>
  <c r="G18" i="98"/>
  <c r="F18" i="98"/>
  <c r="E18" i="98"/>
  <c r="D18" i="98"/>
  <c r="C18" i="98"/>
  <c r="H17" i="98"/>
  <c r="I17" i="98" s="1"/>
  <c r="H16" i="98"/>
  <c r="H18" i="98" s="1"/>
  <c r="G14" i="98"/>
  <c r="G19" i="98" s="1"/>
  <c r="F14" i="98"/>
  <c r="E14" i="98"/>
  <c r="E19" i="98" s="1"/>
  <c r="D14" i="98"/>
  <c r="D19" i="98"/>
  <c r="C14" i="98"/>
  <c r="C19" i="98"/>
  <c r="H13" i="98"/>
  <c r="I13" i="98" s="1"/>
  <c r="H12" i="98"/>
  <c r="I12" i="98" s="1"/>
  <c r="H11" i="98"/>
  <c r="I11" i="98"/>
  <c r="H10" i="98"/>
  <c r="I10" i="98"/>
  <c r="H9" i="98"/>
  <c r="I9" i="98" s="1"/>
  <c r="H8" i="98"/>
  <c r="I8" i="98" s="1"/>
  <c r="H7" i="98"/>
  <c r="H12" i="97"/>
  <c r="G12" i="97"/>
  <c r="G19" i="97"/>
  <c r="F12" i="97"/>
  <c r="E12" i="97"/>
  <c r="H5" i="97"/>
  <c r="H19" i="97" s="1"/>
  <c r="G5" i="97"/>
  <c r="F5" i="97"/>
  <c r="F19" i="97" s="1"/>
  <c r="E5" i="97"/>
  <c r="E19" i="97" s="1"/>
  <c r="J17" i="96"/>
  <c r="J16" i="96"/>
  <c r="I15" i="96"/>
  <c r="H15" i="96"/>
  <c r="G15" i="96"/>
  <c r="F15" i="96"/>
  <c r="J15" i="96" s="1"/>
  <c r="E15" i="96"/>
  <c r="D15" i="96"/>
  <c r="J14" i="96"/>
  <c r="I13" i="96"/>
  <c r="H13" i="96"/>
  <c r="G13" i="96"/>
  <c r="F13" i="96"/>
  <c r="J13" i="96" s="1"/>
  <c r="E13" i="96"/>
  <c r="D13" i="96"/>
  <c r="J12" i="96"/>
  <c r="I11" i="96"/>
  <c r="H11" i="96"/>
  <c r="G11" i="96"/>
  <c r="J11" i="96" s="1"/>
  <c r="F11" i="96"/>
  <c r="E11" i="96"/>
  <c r="D11" i="96"/>
  <c r="J10" i="96"/>
  <c r="J9" i="96"/>
  <c r="I8" i="96"/>
  <c r="H8" i="96"/>
  <c r="G8" i="96"/>
  <c r="J8" i="96" s="1"/>
  <c r="F8" i="96"/>
  <c r="E8" i="96"/>
  <c r="D8" i="96"/>
  <c r="J7" i="96"/>
  <c r="J6" i="96"/>
  <c r="I5" i="96"/>
  <c r="J5" i="96" s="1"/>
  <c r="H5" i="96"/>
  <c r="H18" i="96" s="1"/>
  <c r="G5" i="96"/>
  <c r="G18" i="96" s="1"/>
  <c r="F5" i="96"/>
  <c r="E5" i="96"/>
  <c r="E18" i="96" s="1"/>
  <c r="D5" i="96"/>
  <c r="D18" i="96" s="1"/>
  <c r="L32" i="71"/>
  <c r="M32" i="71"/>
  <c r="K32" i="71"/>
  <c r="C24" i="71"/>
  <c r="M24" i="71" s="1"/>
  <c r="M23" i="71"/>
  <c r="M22" i="71"/>
  <c r="M21" i="71"/>
  <c r="M20" i="71"/>
  <c r="M19" i="71"/>
  <c r="M18" i="71"/>
  <c r="L20" i="71"/>
  <c r="L21" i="71"/>
  <c r="L22" i="71"/>
  <c r="L23" i="71"/>
  <c r="L19" i="71"/>
  <c r="L24" i="71" s="1"/>
  <c r="L18" i="71"/>
  <c r="D24" i="71"/>
  <c r="E24" i="71"/>
  <c r="F24" i="71"/>
  <c r="G24" i="71"/>
  <c r="H24" i="71"/>
  <c r="I24" i="71"/>
  <c r="J24" i="71"/>
  <c r="K24" i="71"/>
  <c r="B24" i="71"/>
  <c r="M9" i="71"/>
  <c r="M11" i="71"/>
  <c r="M12" i="71"/>
  <c r="M13" i="71"/>
  <c r="M14" i="71"/>
  <c r="L10" i="71"/>
  <c r="M10" i="71" s="1"/>
  <c r="L11" i="71"/>
  <c r="L12" i="71"/>
  <c r="L13" i="71"/>
  <c r="L14" i="71"/>
  <c r="L9" i="71"/>
  <c r="L8" i="71"/>
  <c r="L15" i="71" s="1"/>
  <c r="C15" i="71"/>
  <c r="B15" i="71"/>
  <c r="D15" i="71"/>
  <c r="E15" i="71"/>
  <c r="F15" i="71"/>
  <c r="G15" i="71"/>
  <c r="H15" i="71"/>
  <c r="I15" i="71"/>
  <c r="J15" i="71"/>
  <c r="K15" i="71"/>
  <c r="G5" i="64"/>
  <c r="G6" i="64"/>
  <c r="G24" i="64" s="1"/>
  <c r="G7" i="64"/>
  <c r="G8" i="64"/>
  <c r="G9" i="64"/>
  <c r="G10" i="64"/>
  <c r="G11" i="64"/>
  <c r="G12" i="64"/>
  <c r="G13" i="64"/>
  <c r="G14" i="64"/>
  <c r="G15" i="64"/>
  <c r="G16" i="64"/>
  <c r="G17" i="64"/>
  <c r="G18" i="64"/>
  <c r="G19" i="64"/>
  <c r="G20" i="64"/>
  <c r="G21" i="64"/>
  <c r="G22" i="64"/>
  <c r="G23" i="64"/>
  <c r="F24" i="64"/>
  <c r="E24" i="64"/>
  <c r="D24" i="64"/>
  <c r="B24" i="64"/>
  <c r="F24" i="63"/>
  <c r="G6" i="63"/>
  <c r="G7" i="63"/>
  <c r="G24" i="63" s="1"/>
  <c r="G8" i="63"/>
  <c r="G9" i="63"/>
  <c r="G10" i="63"/>
  <c r="G11" i="63"/>
  <c r="G12" i="63"/>
  <c r="G13" i="63"/>
  <c r="G14" i="63"/>
  <c r="G15" i="63"/>
  <c r="G16" i="63"/>
  <c r="G17" i="63"/>
  <c r="G18" i="63"/>
  <c r="G19" i="63"/>
  <c r="G20" i="63"/>
  <c r="G21" i="63"/>
  <c r="G22" i="63"/>
  <c r="G23" i="63"/>
  <c r="G5" i="63"/>
  <c r="B24" i="63"/>
  <c r="D24" i="63"/>
  <c r="E24" i="63"/>
  <c r="I7" i="98"/>
  <c r="C84" i="95"/>
  <c r="C124" i="95"/>
  <c r="C145" i="95" s="1"/>
  <c r="D124" i="95"/>
  <c r="M8" i="71"/>
  <c r="D4" i="73"/>
  <c r="H4" i="61" s="1"/>
  <c r="C3" i="108"/>
  <c r="C89" i="108"/>
  <c r="E4" i="73"/>
  <c r="E4" i="61" s="1"/>
  <c r="H4" i="73"/>
  <c r="C3" i="111"/>
  <c r="C89" i="111"/>
  <c r="I4" i="61"/>
  <c r="I4" i="73"/>
  <c r="D6" i="76"/>
  <c r="C4" i="73"/>
  <c r="G4" i="73" s="1"/>
  <c r="D32" i="61"/>
  <c r="G31" i="61"/>
  <c r="D26" i="76" s="1"/>
  <c r="C27" i="73"/>
  <c r="H14" i="98"/>
  <c r="H19" i="98" s="1"/>
  <c r="D125" i="108"/>
  <c r="C145" i="108"/>
  <c r="F18" i="96"/>
  <c r="F19" i="98"/>
  <c r="C35" i="119"/>
  <c r="D35" i="79"/>
  <c r="C35" i="118"/>
  <c r="C40" i="118"/>
  <c r="C145" i="113"/>
  <c r="E86" i="114"/>
  <c r="E87" i="114" s="1"/>
  <c r="D55" i="118"/>
  <c r="E35" i="84"/>
  <c r="E40" i="84"/>
  <c r="E88" i="111"/>
  <c r="E149" i="111" s="1"/>
  <c r="E2" i="112"/>
  <c r="E88" i="112" s="1"/>
  <c r="E149" i="112" s="1"/>
  <c r="E88" i="108"/>
  <c r="E149" i="108"/>
  <c r="G1" i="107"/>
  <c r="E2" i="95"/>
  <c r="E87" i="95" s="1"/>
  <c r="C63" i="3"/>
  <c r="C87" i="3" s="1"/>
  <c r="E63" i="3"/>
  <c r="E87" i="3" s="1"/>
  <c r="D145" i="113"/>
  <c r="D124" i="113"/>
  <c r="D146" i="113" s="1"/>
  <c r="C124" i="113"/>
  <c r="C146" i="113" s="1"/>
  <c r="E86" i="113"/>
  <c r="D86" i="113"/>
  <c r="D63" i="113"/>
  <c r="D87" i="113"/>
  <c r="C86" i="113"/>
  <c r="C87" i="113" s="1"/>
  <c r="C63" i="113"/>
  <c r="C40" i="84"/>
  <c r="C55" i="84"/>
  <c r="D40" i="79"/>
  <c r="E35" i="79"/>
  <c r="E40" i="79"/>
  <c r="D55" i="79"/>
  <c r="C55" i="79"/>
  <c r="C124" i="3"/>
  <c r="D124" i="3"/>
  <c r="D146" i="3" s="1"/>
  <c r="D86" i="3"/>
  <c r="D55" i="119"/>
  <c r="C55" i="119"/>
  <c r="C40" i="119"/>
  <c r="E55" i="116"/>
  <c r="D35" i="116"/>
  <c r="D40" i="116" s="1"/>
  <c r="E1" i="100"/>
  <c r="B4" i="131"/>
  <c r="E36" i="107"/>
  <c r="H32" i="61"/>
  <c r="I31" i="61"/>
  <c r="E32" i="61"/>
  <c r="D30" i="76"/>
  <c r="H28" i="73"/>
  <c r="D29" i="73"/>
  <c r="D24" i="76"/>
  <c r="G29" i="73"/>
  <c r="C29" i="73"/>
  <c r="C28" i="73"/>
  <c r="D12" i="76"/>
  <c r="H29" i="73"/>
  <c r="D84" i="1"/>
  <c r="D145" i="1"/>
  <c r="B31" i="76" s="1"/>
  <c r="E31" i="76" s="1"/>
  <c r="E125" i="1"/>
  <c r="C125" i="1"/>
  <c r="C146" i="1" s="1"/>
  <c r="B26" i="76" s="1"/>
  <c r="D151" i="1"/>
  <c r="B13" i="76"/>
  <c r="C61" i="1"/>
  <c r="B6" i="76"/>
  <c r="E6" i="76" s="1"/>
  <c r="B36" i="76"/>
  <c r="C150" i="1"/>
  <c r="B24" i="76"/>
  <c r="E24" i="76"/>
  <c r="E124" i="95"/>
  <c r="E145" i="95" s="1"/>
  <c r="D61" i="95"/>
  <c r="E61" i="95"/>
  <c r="E85" i="95" s="1"/>
  <c r="C61" i="95"/>
  <c r="C85" i="95"/>
  <c r="E28" i="73"/>
  <c r="D18" i="76"/>
  <c r="E84" i="108"/>
  <c r="E151" i="108" s="1"/>
  <c r="D84" i="108"/>
  <c r="D61" i="108"/>
  <c r="D85" i="108" s="1"/>
  <c r="D145" i="108"/>
  <c r="D146" i="108" s="1"/>
  <c r="D151" i="108"/>
  <c r="C61" i="108"/>
  <c r="C85" i="108" s="1"/>
  <c r="C2" i="130"/>
  <c r="D26" i="132"/>
  <c r="B18" i="76" l="1"/>
  <c r="E18" i="76" s="1"/>
  <c r="E150" i="1"/>
  <c r="E85" i="1"/>
  <c r="B20" i="76" s="1"/>
  <c r="C85" i="1"/>
  <c r="B8" i="76" s="1"/>
  <c r="C151" i="1"/>
  <c r="B7" i="76"/>
  <c r="C150" i="108"/>
  <c r="C146" i="108"/>
  <c r="D150" i="111"/>
  <c r="D85" i="111"/>
  <c r="E151" i="1"/>
  <c r="B19" i="76"/>
  <c r="E19" i="76" s="1"/>
  <c r="J18" i="96"/>
  <c r="E85" i="111"/>
  <c r="E150" i="111"/>
  <c r="E150" i="108"/>
  <c r="E85" i="108"/>
  <c r="D146" i="115"/>
  <c r="E51" i="130"/>
  <c r="E70" i="130" s="1"/>
  <c r="C85" i="111"/>
  <c r="C151" i="111"/>
  <c r="E30" i="73"/>
  <c r="D38" i="76"/>
  <c r="I30" i="73"/>
  <c r="D87" i="115"/>
  <c r="B30" i="76"/>
  <c r="E30" i="76" s="1"/>
  <c r="D146" i="1"/>
  <c r="B32" i="76" s="1"/>
  <c r="E32" i="76" s="1"/>
  <c r="E26" i="76"/>
  <c r="D7" i="76"/>
  <c r="I14" i="98"/>
  <c r="I19" i="98" s="1"/>
  <c r="C146" i="111"/>
  <c r="D146" i="111"/>
  <c r="D85" i="112"/>
  <c r="D150" i="112"/>
  <c r="D33" i="61"/>
  <c r="H33" i="61"/>
  <c r="D87" i="114"/>
  <c r="E151" i="111"/>
  <c r="E85" i="112"/>
  <c r="E150" i="112"/>
  <c r="C31" i="61"/>
  <c r="M15" i="71"/>
  <c r="D150" i="1"/>
  <c r="D85" i="1"/>
  <c r="B14" i="76" s="1"/>
  <c r="B12" i="76"/>
  <c r="E12" i="76" s="1"/>
  <c r="C85" i="112"/>
  <c r="D13" i="76"/>
  <c r="E13" i="76" s="1"/>
  <c r="D28" i="73"/>
  <c r="C32" i="61"/>
  <c r="I18" i="96"/>
  <c r="I2" i="73"/>
  <c r="I2" i="61" s="1"/>
  <c r="G2" i="63" s="1"/>
  <c r="G2" i="64" s="1"/>
  <c r="M2" i="71" s="1"/>
  <c r="G4" i="61"/>
  <c r="E29" i="73"/>
  <c r="C4" i="61"/>
  <c r="C150" i="112"/>
  <c r="C30" i="73"/>
  <c r="D36" i="76"/>
  <c r="E36" i="76" s="1"/>
  <c r="D4" i="61"/>
  <c r="E15" i="132"/>
  <c r="E31" i="61"/>
  <c r="D150" i="108"/>
  <c r="E146" i="1"/>
  <c r="B38" i="76" s="1"/>
  <c r="E38" i="76" s="1"/>
  <c r="J1" i="96"/>
  <c r="H1" i="97" s="1"/>
  <c r="H2" i="98" s="1"/>
  <c r="I16" i="98"/>
  <c r="I18" i="98" s="1"/>
  <c r="E7" i="76" l="1"/>
  <c r="I33" i="61"/>
  <c r="E33" i="61"/>
  <c r="D20" i="76"/>
  <c r="E8" i="76"/>
  <c r="E20" i="76"/>
  <c r="C33" i="61"/>
  <c r="D8" i="76"/>
  <c r="G33" i="61"/>
  <c r="L28" i="71"/>
  <c r="E4" i="3"/>
  <c r="E4" i="113" s="1"/>
  <c r="E4" i="114" s="1"/>
  <c r="E4" i="115" s="1"/>
  <c r="E4" i="79" s="1"/>
  <c r="E4" i="116" s="1"/>
  <c r="E4" i="117" s="1"/>
  <c r="E4" i="118" s="1"/>
  <c r="E4" i="84" s="1"/>
  <c r="E4" i="119" s="1"/>
  <c r="E4" i="120" s="1"/>
  <c r="E4" i="121" s="1"/>
  <c r="D14" i="76"/>
  <c r="E14" i="76" s="1"/>
  <c r="H30" i="73"/>
  <c r="D30" i="73"/>
</calcChain>
</file>

<file path=xl/sharedStrings.xml><?xml version="1.0" encoding="utf-8"?>
<sst xmlns="http://schemas.openxmlformats.org/spreadsheetml/2006/main" count="4467" uniqueCount="821">
  <si>
    <r>
      <t>EU-s projekt neve, azonosítója:</t>
    </r>
    <r>
      <rPr>
        <sz val="12"/>
        <rFont val="Times New Roman"/>
        <family val="1"/>
        <charset val="238"/>
      </rPr>
      <t>*</t>
    </r>
  </si>
  <si>
    <t>Beruházási (felhalmozási) kiadások előirányzata beruházásonként</t>
  </si>
  <si>
    <t>Felújítási kiadások előirányzata felújításonként</t>
  </si>
  <si>
    <t>Vállalkozási maradvány igénybevétele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</si>
  <si>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</si>
  <si>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</si>
  <si>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</si>
  <si>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</si>
  <si>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</si>
  <si>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</si>
  <si>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</si>
  <si>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</si>
  <si>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</si>
  <si>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</si>
  <si>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</si>
  <si>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</si>
  <si>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</si>
  <si>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</si>
  <si>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</si>
  <si>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</si>
  <si>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</si>
  <si>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</si>
  <si>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</si>
  <si>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</si>
  <si>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</si>
  <si>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</si>
  <si>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</si>
  <si>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</si>
  <si>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</si>
  <si>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</si>
  <si>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</si>
  <si>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</si>
  <si>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</si>
  <si>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</si>
  <si>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</si>
  <si>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</si>
  <si>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</si>
  <si>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</si>
  <si>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</si>
  <si>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</si>
  <si>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</si>
  <si>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</si>
  <si>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</si>
  <si>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</si>
  <si>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Egyéb fejlesztési célú kiadások</t>
  </si>
  <si>
    <t>Általános tartalék</t>
  </si>
  <si>
    <t>Céltartalék</t>
  </si>
  <si>
    <t>02</t>
  </si>
  <si>
    <t>03</t>
  </si>
  <si>
    <t>04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</si>
  <si>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</si>
  <si>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</si>
  <si>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</si>
  <si>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</si>
  <si>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</si>
  <si>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</si>
  <si>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</si>
  <si>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</si>
  <si>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</si>
  <si>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</si>
  <si>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</si>
  <si>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</si>
  <si>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</si>
  <si>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</si>
  <si>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</si>
  <si>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</si>
  <si>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</si>
  <si>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</si>
  <si>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</si>
  <si>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</si>
  <si>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</si>
  <si>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</si>
  <si>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</si>
  <si>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</si>
  <si>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</si>
  <si>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</si>
  <si>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</si>
  <si>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</si>
  <si>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</si>
  <si>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</si>
  <si>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</si>
  <si>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</si>
  <si>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</si>
  <si>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</si>
  <si>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</si>
  <si>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</si>
  <si>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</si>
  <si>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</si>
  <si>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</si>
  <si>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</si>
  <si>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</si>
  <si>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</si>
  <si>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</si>
  <si>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</si>
  <si>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</si>
  <si>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</si>
  <si>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</si>
  <si>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</si>
  <si>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</si>
  <si>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</si>
  <si>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</si>
  <si>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</si>
  <si>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</si>
  <si>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</si>
  <si>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</si>
  <si>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</si>
  <si>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</si>
  <si>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</si>
  <si>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</si>
  <si>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</si>
  <si>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</si>
  <si>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</si>
  <si>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</si>
  <si>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</si>
  <si>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</si>
  <si>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</si>
  <si>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</si>
  <si>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</si>
  <si>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</si>
  <si>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</si>
  <si>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</si>
  <si>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</si>
  <si>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</si>
  <si>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</si>
  <si>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</si>
  <si>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</si>
  <si>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</si>
  <si>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</si>
  <si>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</si>
  <si>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</si>
  <si>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</si>
  <si>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</si>
  <si>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</si>
  <si>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</si>
  <si>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</si>
  <si>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</si>
  <si>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</si>
  <si>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</si>
  <si>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</si>
  <si>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</si>
  <si>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</si>
  <si>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</si>
  <si>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</si>
  <si>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</si>
  <si>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</si>
  <si>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Költségvetési szerv megnevezése</t>
  </si>
  <si>
    <t>Száma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</si>
  <si>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</si>
  <si>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</si>
  <si>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</si>
  <si>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</si>
  <si>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</si>
  <si>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</si>
  <si>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</si>
  <si>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</si>
  <si>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</si>
  <si>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</si>
  <si>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</si>
  <si>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</si>
  <si>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</si>
  <si>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</si>
  <si>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</si>
  <si>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</si>
  <si>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</si>
  <si>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</si>
  <si>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</si>
  <si>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</si>
  <si>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</si>
  <si>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</si>
  <si>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</si>
  <si>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</si>
  <si>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</si>
  <si>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</si>
  <si>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</si>
  <si>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</si>
  <si>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</si>
  <si>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</si>
  <si>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</si>
  <si>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</si>
  <si>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</si>
  <si>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</si>
  <si>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</si>
  <si>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</si>
  <si>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</si>
  <si>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</si>
  <si>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</si>
  <si>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</si>
  <si>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</si>
  <si>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</si>
  <si>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</si>
  <si>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</si>
  <si>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</si>
  <si>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</si>
  <si>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</si>
  <si>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</si>
  <si>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</si>
  <si>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</si>
  <si>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</si>
  <si>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</si>
  <si>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</si>
  <si>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</si>
  <si>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</si>
  <si>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</si>
  <si>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</si>
  <si>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</si>
  <si>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</si>
  <si>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</si>
  <si>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</si>
  <si>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</si>
  <si>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</si>
  <si>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</si>
  <si>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</si>
  <si>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</si>
  <si>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</si>
  <si>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</si>
  <si>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</si>
  <si>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</si>
  <si>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</si>
  <si>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</si>
  <si>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</si>
  <si>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</si>
  <si>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</si>
  <si>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</si>
  <si>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</si>
  <si>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</si>
  <si>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</si>
  <si>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</si>
  <si>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</si>
  <si>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</si>
  <si>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</si>
  <si>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</si>
  <si>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</si>
  <si>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</si>
  <si>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</si>
  <si>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</si>
  <si>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</si>
  <si>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</si>
  <si>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</si>
  <si>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</si>
  <si>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</si>
  <si>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</si>
  <si>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</si>
  <si>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</si>
  <si>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</si>
  <si>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</si>
  <si>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</si>
  <si>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</si>
  <si>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</si>
  <si>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</si>
  <si>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</si>
  <si>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</si>
  <si>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</si>
  <si>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</si>
  <si>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</si>
  <si>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</si>
  <si>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</si>
  <si>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</si>
  <si>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</si>
  <si>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</si>
  <si>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</si>
  <si>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</si>
  <si>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</si>
  <si>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</si>
  <si>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</si>
  <si>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</si>
  <si>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</si>
  <si>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</si>
  <si>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</si>
  <si>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</si>
  <si>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</si>
  <si>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</si>
  <si>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</si>
  <si>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</si>
  <si>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</si>
  <si>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</si>
  <si>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</si>
  <si>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</si>
  <si>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</si>
  <si>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</si>
  <si>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</si>
  <si>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</si>
  <si>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</si>
  <si>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</si>
  <si>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</si>
  <si>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Költségvetési szerv neve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</si>
  <si>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</si>
  <si>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</si>
  <si>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</si>
  <si>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</si>
  <si>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</si>
  <si>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</si>
  <si>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</si>
  <si>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</si>
  <si>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</si>
  <si>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</si>
  <si>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</si>
  <si>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</si>
  <si>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</si>
  <si>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</si>
  <si>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</si>
  <si>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</si>
  <si>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</si>
  <si>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</si>
  <si>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</si>
  <si>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</si>
  <si>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</si>
  <si>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</si>
  <si>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</si>
  <si>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</si>
  <si>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</si>
  <si>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</si>
  <si>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</si>
  <si>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</si>
  <si>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</si>
  <si>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</si>
  <si>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</si>
  <si>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</si>
  <si>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</si>
  <si>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</si>
  <si>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</si>
  <si>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</si>
  <si>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</si>
  <si>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</si>
  <si>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</si>
  <si>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</si>
  <si>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</si>
  <si>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</si>
  <si>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</si>
  <si>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</si>
  <si>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</si>
  <si>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</si>
  <si>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</si>
  <si>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</si>
  <si>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</si>
  <si>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</si>
  <si>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</si>
  <si>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</si>
  <si>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</si>
  <si>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</si>
  <si>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</si>
  <si>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</si>
  <si>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</si>
  <si>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</si>
  <si>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</si>
  <si>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</si>
  <si>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</si>
  <si>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</si>
  <si>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</si>
  <si>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</si>
  <si>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</si>
  <si>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</si>
  <si>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</si>
  <si>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</si>
  <si>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</si>
  <si>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</si>
  <si>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</si>
  <si>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</si>
  <si>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</si>
  <si>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</si>
  <si>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</si>
  <si>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</si>
  <si>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</si>
  <si>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</si>
  <si>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</si>
  <si>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</si>
  <si>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</si>
  <si>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</si>
  <si>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</si>
  <si>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</si>
  <si>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</si>
  <si>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</si>
  <si>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</si>
  <si>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</si>
  <si>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</si>
  <si>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</si>
  <si>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</si>
  <si>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</si>
  <si>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</si>
  <si>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</si>
  <si>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</si>
  <si>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</si>
  <si>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</si>
  <si>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</si>
  <si>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</si>
  <si>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</si>
  <si>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</si>
  <si>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</si>
  <si>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</si>
  <si>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</si>
  <si>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</si>
  <si>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</si>
  <si>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</si>
  <si>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</si>
  <si>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</si>
  <si>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</si>
  <si>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</si>
  <si>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</si>
  <si>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</si>
  <si>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</si>
  <si>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</si>
  <si>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</si>
  <si>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</si>
  <si>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</si>
  <si>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</si>
  <si>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</si>
  <si>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</si>
  <si>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</si>
  <si>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</si>
  <si>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</si>
  <si>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</si>
  <si>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</si>
  <si>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</si>
  <si>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</si>
  <si>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</si>
  <si>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</si>
  <si>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</si>
  <si>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</si>
  <si>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</si>
  <si>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</si>
  <si>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</si>
  <si>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</si>
  <si>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</si>
  <si>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</si>
  <si>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</si>
  <si>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</si>
  <si>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</si>
  <si>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</si>
  <si>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</si>
  <si>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</si>
  <si>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</si>
  <si>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</si>
  <si>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</si>
  <si>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</si>
  <si>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</si>
  <si>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</si>
  <si>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</si>
  <si>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</si>
  <si>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</si>
  <si>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</si>
  <si>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</si>
  <si>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</si>
  <si>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</si>
  <si>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</si>
  <si>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</si>
  <si>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</si>
  <si>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</si>
  <si>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</si>
  <si>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</si>
  <si>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</si>
  <si>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</si>
  <si>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</si>
  <si>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</si>
  <si>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</si>
  <si>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</si>
  <si>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</si>
  <si>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</si>
  <si>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</si>
  <si>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</si>
  <si>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</si>
  <si>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</si>
  <si>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</si>
  <si>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</si>
  <si>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</si>
  <si>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</si>
  <si>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</si>
  <si>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</si>
  <si>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</si>
  <si>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</si>
  <si>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</si>
  <si>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</si>
  <si>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</si>
  <si>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</si>
  <si>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</si>
  <si>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</si>
  <si>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</si>
  <si>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</si>
  <si>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</si>
  <si>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</si>
  <si>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</si>
  <si>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</si>
  <si>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</si>
  <si>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</si>
  <si>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</si>
  <si>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</si>
  <si>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1. sz. melléklet Kiadások táblázat C. oszlop 9 sora =</t>
  </si>
  <si>
    <t>1. sz. melléklet Kiadások táblázat D. oszlop 9 sora =</t>
  </si>
  <si>
    <t>1. sz. melléklet Kiadások táblázat E. oszlop 9 sora =</t>
  </si>
  <si>
    <t>1. sz. melléklet Bevételek táblázat C. oszlop 9 sora =</t>
  </si>
  <si>
    <t>2.1. számú melléklet C. oszlop 13. sor + 2.2. számú melléklet C. oszlop 12. sor</t>
  </si>
  <si>
    <t>1. sz. melléklet Bevételek táblázat C. oszlop 16 sora =</t>
  </si>
  <si>
    <t>2.1. számú melléklet C. oszlop 22. sor + 2.2. számú melléklet C. oszlop 25. sor</t>
  </si>
  <si>
    <t>1. sz. melléklet Bevételek táblázat C. oszlop 17 sora =</t>
  </si>
  <si>
    <t>2.1. számú melléklet C. oszlop 23. sor + 2.2. számú melléklet C. oszlop 26. sor</t>
  </si>
  <si>
    <t>1. sz. melléklet Bevételek táblázat D. oszlop 9 sora =</t>
  </si>
  <si>
    <t>1. sz. melléklet Bevételek táblázat D. oszlop 16 sora =</t>
  </si>
  <si>
    <t>1. sz. melléklet Bevételek táblázat D. oszlop 17 sora =</t>
  </si>
  <si>
    <t>1. sz. melléklet Bevételek táblázat E. oszlop 9 sora =</t>
  </si>
  <si>
    <t>1. sz. melléklet Bevételek táblázat E. oszlop 16 sora =</t>
  </si>
  <si>
    <t>1. sz. melléklet Bevételek táblázat E. oszlop 17 sora =</t>
  </si>
  <si>
    <t>2.1. számú melléklet D. oszlop 13. sor + 2.2. számú melléklet D. oszlop 12. sor</t>
  </si>
  <si>
    <t>2.1. számú melléklet D. oszlop 22. sor + 2.2. számú melléklet D. oszlop 25. sor</t>
  </si>
  <si>
    <t>2.1. számú melléklet D. oszlop 23. sor + 2.2. számú melléklet D. oszlop 26. sor</t>
  </si>
  <si>
    <t>2.1. számú melléklet E. oszlop 13. sor + 2.2. számú melléklet E. oszlop 12. sor</t>
  </si>
  <si>
    <t>2.1. számú melléklet E. oszlop 22. sor + 2.2. számú melléklet E. oszlop 25. sor</t>
  </si>
  <si>
    <t>2.1. számú melléklet E. oszlop 23. sor + 2.2. számú melléklet E. oszlop 26. sor</t>
  </si>
  <si>
    <t>1. sz. melléklet Kiadások táblázat C. oszlop 4 sora =</t>
  </si>
  <si>
    <t>1. sz. melléklet Kiadások táblázat C. oszlop 10 sora =</t>
  </si>
  <si>
    <t>1. sz. melléklet Kiadások táblázat D. oszlop 4 sora =</t>
  </si>
  <si>
    <t>1. sz. melléklet Kiadások táblázat D. oszlop 10 sora =</t>
  </si>
  <si>
    <t>1. sz. melléklet Kiadások táblázat E. oszlop 4 sora =</t>
  </si>
  <si>
    <t>1. sz. melléklet Kiadások táblázat E. oszlop 10 sora =</t>
  </si>
  <si>
    <t>2.1. számú melléklet G. oszlop 13. sor + 2.2. számú melléklet G. oszlop 12. sor</t>
  </si>
  <si>
    <t>2.1. számú melléklet G. oszlop 22. sor + 2.2. számú melléklet G. oszlop 25. sor</t>
  </si>
  <si>
    <t>2.1. számú melléklet G. oszlop 23. sor + 2.2. számú melléklet G. oszlop 26. sor</t>
  </si>
  <si>
    <t>2.1. számú melléklet H. oszlop 23. sor + 2.2. számú melléklet H. oszlop 26. sor</t>
  </si>
  <si>
    <t>2.1. számú melléklet H. oszlop 22. sor + 2.2. számú melléklet H. oszlop 25. sor</t>
  </si>
  <si>
    <t>2.1. számú melléklet I. oszlop 23. sor + 2.2. számú melléklet I. oszlop 26. sor</t>
  </si>
  <si>
    <t>2.1. számú melléklet I. oszlop 22. sor + 2.2. számú melléklet I. oszlop 25. sor</t>
  </si>
  <si>
    <t>2.1. számú melléklet H. oszlop 13. sor + 2.2. számú melléklet H. oszlop 12. sor</t>
  </si>
  <si>
    <t>2.1. számú melléklet I. oszlop 13. sor + 2.2. számú melléklet I. oszlop 12. sor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</si>
  <si>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</si>
  <si>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</si>
  <si>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</si>
  <si>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</si>
  <si>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</si>
  <si>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</si>
  <si>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</si>
  <si>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</si>
  <si>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</si>
  <si>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</si>
  <si>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</si>
  <si>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</si>
  <si>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Polgármesteri /közös/ hivatal</t>
  </si>
  <si>
    <t>Feladat 
megnevezése</t>
  </si>
  <si>
    <t>Működési bevételek (1.1.+…+1.10.)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</si>
  <si>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</si>
  <si>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</si>
  <si>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</si>
  <si>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</si>
  <si>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</si>
  <si>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</si>
  <si>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</si>
  <si>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</si>
  <si>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</si>
  <si>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</si>
  <si>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</si>
  <si>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</si>
  <si>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</si>
  <si>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</si>
  <si>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</si>
  <si>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</si>
  <si>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</si>
  <si>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</si>
  <si>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KIADÁSOK ÖSSZESEN: (1.+2.)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</si>
  <si>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</si>
  <si>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</si>
  <si>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</si>
  <si>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</si>
  <si>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</si>
  <si>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</si>
  <si>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</si>
  <si>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</si>
  <si>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</si>
  <si>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</si>
  <si>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</si>
  <si>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</si>
  <si>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</si>
  <si>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</si>
  <si>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</si>
  <si>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</si>
  <si>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</si>
  <si>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</si>
  <si>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</si>
  <si>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</si>
  <si>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</si>
  <si>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</si>
  <si>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</si>
  <si>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</si>
  <si>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</si>
  <si>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</si>
  <si>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</si>
  <si>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</si>
  <si>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</si>
  <si>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</si>
  <si>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</si>
  <si>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</si>
  <si>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</si>
  <si>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</si>
  <si>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</si>
  <si>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</si>
  <si>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</si>
  <si>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</si>
  <si>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</si>
  <si>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</si>
  <si>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</si>
  <si>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</si>
  <si>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</si>
  <si>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</si>
  <si>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</si>
  <si>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</si>
  <si>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</si>
  <si>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</si>
  <si>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</si>
  <si>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</si>
  <si>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</si>
  <si>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</si>
  <si>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</si>
  <si>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</si>
  <si>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</si>
  <si>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</si>
  <si>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</si>
  <si>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</si>
  <si>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</si>
  <si>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</si>
  <si>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</si>
  <si>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</si>
  <si>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</si>
  <si>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</si>
  <si>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</si>
  <si>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</si>
  <si>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</si>
  <si>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</si>
  <si>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</si>
  <si>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</si>
  <si>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</si>
  <si>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</si>
  <si>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</si>
  <si>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</si>
  <si>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E) EGYÉB SAJÁTOS ESZKÖZOLDALI ELSZÁMOLÁSOK (58+59)</t>
  </si>
  <si>
    <t>F) AKTÍV IDŐBELI ELHATÁROLÁSOK</t>
  </si>
  <si>
    <t>ESZKÖZÖK ÖSSZESEN  (45+48+53+57+60+61)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</si>
  <si>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</si>
  <si>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</si>
  <si>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</si>
  <si>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</si>
  <si>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</si>
  <si>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</si>
  <si>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</si>
  <si>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</si>
  <si>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</si>
  <si>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</si>
  <si>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</si>
  <si>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</si>
  <si>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</si>
  <si>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</si>
  <si>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</si>
  <si>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</si>
  <si>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</si>
  <si>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</si>
  <si>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</si>
  <si>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</si>
  <si>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</si>
  <si>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 xml:space="preserve">Önként vállalt feladatok </t>
  </si>
  <si>
    <t>Államigazgatási feladatok</t>
  </si>
  <si>
    <t xml:space="preserve"> - 2.3-ból EU-s támogatás</t>
  </si>
  <si>
    <t>- 4.2-ből EU-s támogatás</t>
  </si>
  <si>
    <t>KÖLTSÉGVETÉSI BEVÉTELEK ÖSSZESEN: (1.+…+7.)</t>
  </si>
  <si>
    <t xml:space="preserve"> - 2.3-ból EU-s forrásból tám. megvalósuló programok, projektek kiadásai</t>
  </si>
  <si>
    <t>Önként vállalt feladatok</t>
  </si>
  <si>
    <t xml:space="preserve"> - 2.3.-ból EU-s támogatás</t>
  </si>
  <si>
    <t>- 4.2.-ből EU-s támogatás</t>
  </si>
  <si>
    <t xml:space="preserve"> - 2.3.-ból EU-s forrásból tám. megvalósuló programok, projektek kiadásai</t>
  </si>
  <si>
    <t>Költségvetési maradvány összege</t>
  </si>
  <si>
    <t>Intézményt megillető maradvány</t>
  </si>
  <si>
    <t>Jóváhagyott</t>
  </si>
  <si>
    <t>Jóváhagyott-ból működési</t>
  </si>
  <si>
    <t>Jóváhagyott-ból felhalmozási</t>
  </si>
  <si>
    <t>Kötelező feladatok</t>
  </si>
  <si>
    <t xml:space="preserve">Államigazgatási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</si>
  <si>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</si>
  <si>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</si>
  <si>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</si>
  <si>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</si>
  <si>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</si>
  <si>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</si>
  <si>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</si>
  <si>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</si>
  <si>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</si>
  <si>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</si>
  <si>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</si>
  <si>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</si>
  <si>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</si>
  <si>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</si>
  <si>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</si>
  <si>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</si>
  <si>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</si>
  <si>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</si>
  <si>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</si>
  <si>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</si>
  <si>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</si>
  <si>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</si>
  <si>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* Nvt. 1. § (2) bekezdés g) és h) pontja szerinti kulturális javak és régészeti eszközök</t>
  </si>
  <si>
    <t>I. Költségvetési évben esedékes kötelezettségek</t>
  </si>
  <si>
    <t>Elvonás
(-)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</si>
  <si>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</si>
  <si>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</si>
  <si>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</si>
  <si>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</si>
  <si>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</si>
  <si>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</si>
  <si>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</si>
  <si>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</si>
  <si>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</si>
  <si>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</si>
  <si>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</si>
  <si>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</si>
  <si>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</si>
  <si>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</si>
  <si>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</si>
  <si>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</si>
  <si>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2016. évi eredeti előirányzat BEVÉTELEK</t>
  </si>
  <si>
    <t>Bruttó  hiány:</t>
  </si>
  <si>
    <t>Bruttó  többlet:</t>
  </si>
  <si>
    <t>Zárszámadási rendelet űrlapjainak összefüggései:</t>
  </si>
  <si>
    <t>Elszámolásbó származó bevételek</t>
  </si>
  <si>
    <t>Telekadó</t>
  </si>
  <si>
    <t>Gépjárműadók önkormányzatot megillető részer</t>
  </si>
  <si>
    <t>Sajószögedi Polgármesteri Hivatal</t>
  </si>
  <si>
    <t>Sajószögedi Általános Művelődési Központ</t>
  </si>
  <si>
    <t>Gépjárműadó önkormányzatot megillető része</t>
  </si>
  <si>
    <t>Sajószöged Önkormányzat Községüzemeltetési Kft.</t>
  </si>
  <si>
    <t>működési támogatás</t>
  </si>
  <si>
    <t>felhalmozási célú támogatás</t>
  </si>
  <si>
    <t>Lakásvásárláshoz nyújtott visszatérítendő</t>
  </si>
  <si>
    <t>Tiszaújvárosi Rendelőintézet</t>
  </si>
  <si>
    <t>ügyeleti hozzájárulás</t>
  </si>
  <si>
    <t>Tiszaújvárosi Humánszolgáltató</t>
  </si>
  <si>
    <t>jelzőrendszeres HSNY támogatása</t>
  </si>
  <si>
    <t>Tiszaújvárosi Önkormányzat</t>
  </si>
  <si>
    <t>Ravatalozó fenntartás</t>
  </si>
  <si>
    <t>Sajószöged Községi Testedző Kör</t>
  </si>
  <si>
    <t>Sajószögedi Polgárőr Egyesület</t>
  </si>
  <si>
    <t>Szöged Big Band</t>
  </si>
  <si>
    <t>Országos Egyesület a Mosolyért</t>
  </si>
  <si>
    <t>Római katolikus egyház</t>
  </si>
  <si>
    <t>Görök katolikus egyház</t>
  </si>
  <si>
    <t>Bűzavirág Népdalkör</t>
  </si>
  <si>
    <t>Szivárvány Nyugdíjasklub</t>
  </si>
  <si>
    <t>Tisza-Filoxis Kft.</t>
  </si>
  <si>
    <t xml:space="preserve">otthoni ápoláshoz hzj. </t>
  </si>
  <si>
    <t>háztartások</t>
  </si>
  <si>
    <t>Bursa Hungarica</t>
  </si>
  <si>
    <t>Építményadó és telekadó</t>
  </si>
  <si>
    <t>Térfigyelő kamerea beüzemelése</t>
  </si>
  <si>
    <t>2014-2017</t>
  </si>
  <si>
    <t>2016-2016</t>
  </si>
  <si>
    <t>Szekrény védőnői szolgálat</t>
  </si>
  <si>
    <t>Szekrény háziorosi szolgálat</t>
  </si>
  <si>
    <t>Fali szemétgyűjtő buszmegállókba</t>
  </si>
  <si>
    <t>034/17 és 473 hrsz ingatlanvásárlás</t>
  </si>
  <si>
    <t>Laptop védőni szolgálat</t>
  </si>
  <si>
    <t>Kosárpálya játszótér</t>
  </si>
  <si>
    <t>Kisértékű tárgyi eszközök</t>
  </si>
  <si>
    <t>Kisértékű tárgyi eszközök közfoglalkoztatáshoz</t>
  </si>
  <si>
    <t>Televízió</t>
  </si>
  <si>
    <t>Interaktív tábla</t>
  </si>
  <si>
    <t>ASP-hez informatikai eszközök</t>
  </si>
  <si>
    <t>Kisértékű tárgyi eszköz - PH</t>
  </si>
  <si>
    <t>E-Kata szoftver - PH</t>
  </si>
  <si>
    <t xml:space="preserve">Kisértékű tárgyi eszközök - Művh. </t>
  </si>
  <si>
    <t>Szekrények - óvoda és konyha</t>
  </si>
  <si>
    <t>Laptop családsegítés</t>
  </si>
  <si>
    <t>Számítógép - ÁMK igazgató</t>
  </si>
  <si>
    <t>Nyílászárók cseréje - iskola</t>
  </si>
  <si>
    <t>Szabadidő park ideiglenes áramvételezésének kialakítása</t>
  </si>
  <si>
    <t>Fűtés korszerűsítés - orvosi rendelő</t>
  </si>
  <si>
    <t>Udvar térkövezés - PH</t>
  </si>
  <si>
    <t>2016-2017</t>
  </si>
  <si>
    <t>Sajószöged Községi Önkormányzat Községüzemeltetési Kft.</t>
  </si>
  <si>
    <t>Sajószögedi Általános Művelődési Központ - Család és Gyermekjóléti Szolgálat - Konyha - Művelődési Ház és Könyvtár</t>
  </si>
  <si>
    <t>III.  Más fizetendő általános forgalmi adó</t>
  </si>
  <si>
    <t>IV.  Más előzetesen felszámított levonható általános forgalmi adó</t>
  </si>
  <si>
    <t>63.</t>
  </si>
  <si>
    <t>64.</t>
  </si>
  <si>
    <r>
      <t>KÖFOP-1.2.1-VEKOP-16 - Csatlakoztatási konstrukció az önkormányzati ASP rendszer országos kiterjesztéséhez</t>
    </r>
    <r>
      <rPr>
        <sz val="11"/>
        <rFont val="Calibri"/>
        <family val="2"/>
        <charset val="238"/>
      </rPr>
      <t xml:space="preserve">  </t>
    </r>
  </si>
  <si>
    <t>VAGYONKIMUTATÁS</t>
  </si>
  <si>
    <t>A mérlegen kívüli tételekről</t>
  </si>
  <si>
    <t xml:space="preserve"> Ft-ban</t>
  </si>
  <si>
    <t>Ssz.</t>
  </si>
  <si>
    <t>Bruttó érték</t>
  </si>
  <si>
    <t>Értékcsökkenés</t>
  </si>
  <si>
    <t>Nettó érték</t>
  </si>
  <si>
    <t>Épületek</t>
  </si>
  <si>
    <t>Építmények</t>
  </si>
  <si>
    <t xml:space="preserve">Gépek, berendezések </t>
  </si>
  <si>
    <t>Járművek</t>
  </si>
  <si>
    <t>Számítástechnika Hejőpapi</t>
  </si>
  <si>
    <t>Mirehu Nonp.Kft részére vagyonkezelésbe adott eszközök összesen</t>
  </si>
  <si>
    <t xml:space="preserve">Rekultiváció </t>
  </si>
  <si>
    <t>Megfigyelő kutak</t>
  </si>
  <si>
    <t>Konzorcium tulajdonában maradó eszközök összesen</t>
  </si>
  <si>
    <t>Mihő-nek vagyonkezelésbe adott földter.</t>
  </si>
  <si>
    <t>Mihő-nek vagyonkezelésbe adott építmények</t>
  </si>
  <si>
    <t>Egyéb gépek</t>
  </si>
  <si>
    <t>Mihő-nek vagyonkez.be adott összesen</t>
  </si>
  <si>
    <t>Mindösszesen</t>
  </si>
  <si>
    <t>2016. december 31.-ig</t>
  </si>
  <si>
    <t>Biogázrendszer</t>
  </si>
  <si>
    <t>2.1. melléklet a 8/2017. (V.29.) önkormányzati rendelethez</t>
  </si>
  <si>
    <t>2.2. melléklet a 8/2017. (V.29.) önkormányzati rendelethez</t>
  </si>
  <si>
    <t>3. melléklet a 8/2017. (V.29.) önkormányzati rendelethez</t>
  </si>
  <si>
    <t>5. melléklet a 8/2017. (V.29.) önkormányzati rendelethez</t>
  </si>
  <si>
    <t>6.1. melléklet a 8/2017. (V.29.) önkormányzati rendelethez</t>
  </si>
  <si>
    <t>7.1. melléklet a 8/2017. (V.29.) önkormányzati rendelethez</t>
  </si>
  <si>
    <t>7.2. melléklet a 8/2017. (V.29.) önkormányzati rendelethez</t>
  </si>
  <si>
    <t>7.3. melléklet a 8/2017. (V.29.) önkormányzati rendelethez</t>
  </si>
  <si>
    <t>7.4. melléklet a 8/2017. (V.29.) önkormányzati rendelethez</t>
  </si>
  <si>
    <t>8.1. melléklet a 8/2017. (V.29.) önkormányzati rendelethez</t>
  </si>
  <si>
    <t>8.1.3. melléklet a 8/2017. (V.29.) önkormányzati rendelethez</t>
  </si>
  <si>
    <t>2. tájékoztató tábla a 8/2017. (V.29.) önkormányzati rendelethez</t>
  </si>
  <si>
    <t>3. tájékoztató tábla a 8/2017. (V.29.) önkormányzati rendelethez</t>
  </si>
  <si>
    <t>6.4. tájékoztató tábla a 8/2017. (V.29.) önkormányzati rendelethez</t>
  </si>
  <si>
    <t>7. tájékoztató tábla a 8/2017. (V.29.) önkormányzati rendelethez</t>
  </si>
  <si>
    <t>8. sz. tájékoztató tábla a 8/2017. (V.29.) önkormányzati rendelethez</t>
  </si>
  <si>
    <t>8.1.1. melléklet a 8/2017. (V.29.) önkormányzati rendelethez</t>
  </si>
  <si>
    <t>8.1.2. melléklet a 8/2017. (V.29.) önkormányzati rendelethez</t>
  </si>
  <si>
    <t>4. melléklet a 8/2017. (V.29.) önkormányzati rendelethez</t>
  </si>
  <si>
    <t>6.2. melléklet a 8/2017. (V.29.) önkormányzati rendelethez</t>
  </si>
  <si>
    <t>6.3. melléklet a 8/2017. (V.29.) önkormányzati rendelethez</t>
  </si>
  <si>
    <t>6.4. melléklet a 8/2017. (V.29.) önkormányzati rendelethez</t>
  </si>
  <si>
    <t>4. tájékoztató tábla a 8/2017.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</si>
</sst>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  <numFmt numFmtId="173" formatCode="#,##0.0"/>
    <numFmt numFmtId="174" formatCode="#,###__;\-#,###__"/>
    <numFmt numFmtId="175" formatCode="00"/>
    <numFmt numFmtId="176" formatCode="#,###\ _F_t;\-#,###\ _F_t"/>
    <numFmt numFmtId="177" formatCode="#,###__"/>
    <numFmt numFmtId="180" formatCode="[$-1040E]#,##0;\-#,##0"/>
  </numFmts>
  <fonts count="71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sz val="8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7"/>
      <name val="Times New Roman"/>
      <family val="1"/>
    </font>
    <font>
      <i/>
      <sz val="11"/>
      <name val="Calibri"/>
      <family val="2"/>
      <charset val="238"/>
    </font>
    <font>
      <sz val="11"/>
      <name val="Calibri"/>
      <family val="2"/>
      <charset val="238"/>
    </font>
    <font>
      <i/>
      <sz val="9"/>
      <name val="Times New Roman CE"/>
      <charset val="238"/>
    </font>
    <font>
      <sz val="10"/>
      <name val="Times New Roman"/>
      <family val="1"/>
      <charset val="238"/>
    </font>
    <font>
      <sz val="11"/>
      <color rgb="FF000000"/>
      <name val="Calibri"/>
      <family val="2"/>
      <scheme val="minor"/>
    </font>
    <font>
      <i/>
      <sz val="6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69" fillId="0" borderId="0"/>
    <xf numFmtId="0" fontId="10" fillId="0" borderId="0"/>
    <xf numFmtId="0" fontId="14" fillId="0" borderId="0"/>
    <xf numFmtId="0" fontId="41" fillId="0" borderId="0"/>
    <xf numFmtId="9" fontId="1" fillId="0" borderId="0" applyFont="0" applyFill="0" applyBorder="0" applyAlignment="0" applyProtection="0"/>
  </cellStyleXfs>
  <cellXfs count="831">
    <xf numFmtId="0" fontId="0" fillId="0" borderId="0" xfId="0"/>
    <xf numFmtId="166" fontId="18" fillId="0" borderId="1" xfId="0" applyNumberFormat="1" applyFont="1" applyFill="1" applyBorder="1" applyAlignment="1" applyProtection="1">
      <alignment vertical="center" wrapText="1"/>
      <protection locked="0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6" fontId="0" fillId="0" borderId="0" xfId="0" applyNumberFormat="1" applyFill="1" applyAlignment="1" applyProtection="1">
      <alignment vertical="center" wrapText="1"/>
    </xf>
    <xf numFmtId="1" fontId="18" fillId="0" borderId="1" xfId="0" applyNumberFormat="1" applyFont="1" applyFill="1" applyBorder="1" applyAlignment="1" applyProtection="1">
      <alignment vertical="center" wrapText="1"/>
      <protection locked="0"/>
    </xf>
    <xf numFmtId="166" fontId="18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" xfId="0" applyNumberFormat="1" applyFont="1" applyFill="1" applyBorder="1" applyAlignment="1" applyProtection="1">
      <alignment vertical="center" wrapText="1"/>
      <protection locked="0"/>
    </xf>
    <xf numFmtId="166" fontId="17" fillId="0" borderId="5" xfId="0" applyNumberFormat="1" applyFont="1" applyFill="1" applyBorder="1" applyAlignment="1" applyProtection="1">
      <alignment vertical="center" wrapText="1"/>
    </xf>
    <xf numFmtId="166" fontId="17" fillId="0" borderId="6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6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16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6" fontId="17" fillId="2" borderId="5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6" fontId="26" fillId="0" borderId="1" xfId="0" applyNumberFormat="1" applyFont="1" applyFill="1" applyBorder="1" applyAlignment="1" applyProtection="1">
      <alignment vertical="center"/>
      <protection locked="0"/>
    </xf>
    <xf numFmtId="166" fontId="26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7" xfId="0" applyNumberFormat="1" applyFont="1" applyFill="1" applyBorder="1" applyAlignment="1" applyProtection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center" vertical="center" wrapText="1"/>
    </xf>
    <xf numFmtId="166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26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6" fillId="0" borderId="3" xfId="0" applyFont="1" applyFill="1" applyBorder="1" applyAlignment="1" applyProtection="1">
      <alignment horizontal="center" vertical="center"/>
    </xf>
    <xf numFmtId="166" fontId="25" fillId="0" borderId="8" xfId="0" applyNumberFormat="1" applyFont="1" applyFill="1" applyBorder="1" applyAlignment="1" applyProtection="1">
      <alignment vertical="center"/>
    </xf>
    <xf numFmtId="0" fontId="26" fillId="0" borderId="4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vertical="center" wrapText="1"/>
    </xf>
    <xf numFmtId="166" fontId="25" fillId="0" borderId="5" xfId="0" applyNumberFormat="1" applyFont="1" applyFill="1" applyBorder="1" applyAlignment="1" applyProtection="1">
      <alignment vertical="center"/>
    </xf>
    <xf numFmtId="166" fontId="25" fillId="0" borderId="6" xfId="0" applyNumberFormat="1" applyFont="1" applyFill="1" applyBorder="1" applyAlignment="1" applyProtection="1">
      <alignment vertical="center"/>
    </xf>
    <xf numFmtId="166" fontId="5" fillId="0" borderId="0" xfId="0" applyNumberFormat="1" applyFont="1" applyFill="1" applyAlignment="1" applyProtection="1">
      <alignment horizontal="right" vertical="center"/>
    </xf>
    <xf numFmtId="166" fontId="29" fillId="0" borderId="9" xfId="0" applyNumberFormat="1" applyFont="1" applyFill="1" applyBorder="1" applyAlignment="1" applyProtection="1">
      <alignment horizontal="right" vertical="center" wrapText="1" indent="1"/>
    </xf>
    <xf numFmtId="166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0" applyFont="1" applyFill="1" applyAlignment="1" applyProtection="1">
      <alignment horizontal="left" vertical="center" wrapText="1"/>
    </xf>
    <xf numFmtId="0" fontId="40" fillId="0" borderId="0" xfId="0" applyFont="1" applyFill="1" applyAlignment="1" applyProtection="1">
      <alignment vertical="center" wrapText="1"/>
    </xf>
    <xf numFmtId="0" fontId="40" fillId="0" borderId="0" xfId="0" applyFont="1" applyFill="1" applyAlignment="1" applyProtection="1">
      <alignment horizontal="right" vertical="center" wrapText="1" indent="1"/>
    </xf>
    <xf numFmtId="166" fontId="31" fillId="0" borderId="10" xfId="7" applyNumberFormat="1" applyFont="1" applyFill="1" applyBorder="1" applyAlignment="1" applyProtection="1">
      <alignment vertical="center"/>
    </xf>
    <xf numFmtId="166" fontId="31" fillId="0" borderId="10" xfId="7" applyNumberFormat="1" applyFont="1" applyFill="1" applyBorder="1" applyAlignment="1" applyProtection="1"/>
    <xf numFmtId="0" fontId="7" fillId="0" borderId="11" xfId="7" applyFont="1" applyFill="1" applyBorder="1" applyAlignment="1" applyProtection="1">
      <alignment horizontal="center" vertical="center" wrapText="1"/>
    </xf>
    <xf numFmtId="0" fontId="7" fillId="0" borderId="12" xfId="7" applyFont="1" applyFill="1" applyBorder="1" applyAlignment="1" applyProtection="1">
      <alignment horizontal="center" vertical="center" wrapText="1"/>
    </xf>
    <xf numFmtId="166" fontId="17" fillId="0" borderId="13" xfId="0" applyNumberFormat="1" applyFont="1" applyFill="1" applyBorder="1" applyAlignment="1" applyProtection="1">
      <alignment horizontal="center" vertical="center" wrapText="1"/>
    </xf>
    <xf numFmtId="166" fontId="18" fillId="0" borderId="14" xfId="0" applyNumberFormat="1" applyFont="1" applyFill="1" applyBorder="1" applyAlignment="1" applyProtection="1">
      <alignment vertical="center" wrapText="1"/>
      <protection locked="0"/>
    </xf>
    <xf numFmtId="166" fontId="25" fillId="0" borderId="8" xfId="0" applyNumberFormat="1" applyFont="1" applyFill="1" applyBorder="1" applyAlignment="1" applyProtection="1">
      <alignment vertical="center" wrapText="1"/>
    </xf>
    <xf numFmtId="166" fontId="18" fillId="0" borderId="15" xfId="0" applyNumberFormat="1" applyFont="1" applyFill="1" applyBorder="1" applyAlignment="1" applyProtection="1">
      <alignment vertical="center" wrapText="1"/>
      <protection locked="0"/>
    </xf>
    <xf numFmtId="166" fontId="17" fillId="0" borderId="16" xfId="0" applyNumberFormat="1" applyFont="1" applyFill="1" applyBorder="1" applyAlignment="1">
      <alignment horizontal="center" vertical="center"/>
    </xf>
    <xf numFmtId="166" fontId="17" fillId="0" borderId="16" xfId="0" applyNumberFormat="1" applyFont="1" applyFill="1" applyBorder="1" applyAlignment="1">
      <alignment horizontal="center" vertical="center" wrapText="1"/>
    </xf>
    <xf numFmtId="166" fontId="17" fillId="0" borderId="17" xfId="0" applyNumberFormat="1" applyFont="1" applyFill="1" applyBorder="1" applyAlignment="1">
      <alignment horizontal="center" vertical="center"/>
    </xf>
    <xf numFmtId="166" fontId="17" fillId="0" borderId="18" xfId="0" applyNumberFormat="1" applyFont="1" applyFill="1" applyBorder="1" applyAlignment="1">
      <alignment horizontal="center" vertical="center"/>
    </xf>
    <xf numFmtId="166" fontId="17" fillId="0" borderId="18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left" vertical="center"/>
    </xf>
    <xf numFmtId="49" fontId="29" fillId="0" borderId="20" xfId="0" quotePrefix="1" applyNumberFormat="1" applyFont="1" applyFill="1" applyBorder="1" applyAlignment="1">
      <alignment horizontal="left" vertical="center" indent="1"/>
    </xf>
    <xf numFmtId="49" fontId="26" fillId="0" borderId="20" xfId="0" applyNumberFormat="1" applyFont="1" applyFill="1" applyBorder="1" applyAlignment="1">
      <alignment horizontal="left" vertical="center"/>
    </xf>
    <xf numFmtId="49" fontId="26" fillId="0" borderId="21" xfId="0" applyNumberFormat="1" applyFont="1" applyFill="1" applyBorder="1" applyAlignment="1" applyProtection="1">
      <alignment horizontal="left" vertical="center"/>
      <protection locked="0"/>
    </xf>
    <xf numFmtId="49" fontId="25" fillId="0" borderId="22" xfId="0" applyNumberFormat="1" applyFont="1" applyFill="1" applyBorder="1" applyAlignment="1" applyProtection="1">
      <alignment horizontal="left" vertical="center" indent="1"/>
      <protection locked="0"/>
    </xf>
    <xf numFmtId="49" fontId="25" fillId="0" borderId="23" xfId="0" applyNumberFormat="1" applyFont="1" applyFill="1" applyBorder="1" applyAlignment="1" applyProtection="1">
      <alignment vertical="center"/>
      <protection locked="0"/>
    </xf>
    <xf numFmtId="49" fontId="25" fillId="0" borderId="23" xfId="0" applyNumberFormat="1" applyFont="1" applyFill="1" applyBorder="1" applyAlignment="1" applyProtection="1">
      <alignment horizontal="right" vertical="center"/>
      <protection locked="0"/>
    </xf>
    <xf numFmtId="3" fontId="18" fillId="0" borderId="23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10" xfId="0" applyNumberFormat="1" applyFont="1" applyFill="1" applyBorder="1" applyAlignment="1" applyProtection="1">
      <alignment vertical="center"/>
      <protection locked="0"/>
    </xf>
    <xf numFmtId="49" fontId="25" fillId="0" borderId="10" xfId="0" applyNumberFormat="1" applyFont="1" applyFill="1" applyBorder="1" applyAlignment="1" applyProtection="1">
      <alignment horizontal="right" vertical="center"/>
      <protection locked="0"/>
    </xf>
    <xf numFmtId="3" fontId="18" fillId="0" borderId="10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24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>
      <alignment horizontal="left" vertical="center"/>
    </xf>
    <xf numFmtId="49" fontId="26" fillId="0" borderId="3" xfId="0" applyNumberFormat="1" applyFont="1" applyFill="1" applyBorder="1" applyAlignment="1" applyProtection="1">
      <alignment horizontal="left" vertical="center"/>
      <protection locked="0"/>
    </xf>
    <xf numFmtId="49" fontId="26" fillId="0" borderId="4" xfId="0" applyNumberFormat="1" applyFont="1" applyFill="1" applyBorder="1" applyAlignment="1" applyProtection="1">
      <alignment horizontal="left" vertical="center"/>
      <protection locked="0"/>
    </xf>
    <xf numFmtId="173" fontId="17" fillId="0" borderId="16" xfId="0" applyNumberFormat="1" applyFont="1" applyFill="1" applyBorder="1" applyAlignment="1">
      <alignment horizontal="left" vertical="center" wrapText="1" indent="1"/>
    </xf>
    <xf numFmtId="173" fontId="39" fillId="0" borderId="0" xfId="0" applyNumberFormat="1" applyFont="1" applyFill="1" applyBorder="1" applyAlignment="1">
      <alignment horizontal="left" vertical="center" wrapText="1"/>
    </xf>
    <xf numFmtId="166" fontId="25" fillId="0" borderId="16" xfId="0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166" fontId="18" fillId="0" borderId="26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1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5" xfId="0" applyNumberFormat="1" applyFont="1" applyBorder="1" applyAlignment="1" applyProtection="1">
      <alignment horizontal="right" vertical="center" wrapText="1" indent="1"/>
    </xf>
    <xf numFmtId="166" fontId="2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28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6" fontId="18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" xfId="0" applyNumberFormat="1" applyFont="1" applyFill="1" applyBorder="1" applyAlignment="1" applyProtection="1">
      <alignment horizontal="right" vertical="center" wrapText="1" indent="1"/>
    </xf>
    <xf numFmtId="0" fontId="17" fillId="0" borderId="28" xfId="0" applyFont="1" applyFill="1" applyBorder="1" applyAlignment="1" applyProtection="1">
      <alignment horizontal="center" vertical="center" wrapText="1"/>
    </xf>
    <xf numFmtId="3" fontId="4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29" xfId="0" applyFont="1" applyFill="1" applyBorder="1" applyAlignment="1" applyProtection="1">
      <alignment horizontal="center" vertical="center" wrapText="1"/>
    </xf>
    <xf numFmtId="3" fontId="4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6" fontId="42" fillId="0" borderId="0" xfId="0" applyNumberFormat="1" applyFont="1" applyFill="1" applyAlignment="1">
      <alignment vertical="center"/>
    </xf>
    <xf numFmtId="166" fontId="42" fillId="0" borderId="0" xfId="0" applyNumberFormat="1" applyFont="1" applyFill="1" applyAlignment="1">
      <alignment horizontal="center" vertical="center"/>
    </xf>
    <xf numFmtId="166" fontId="17" fillId="0" borderId="0" xfId="0" applyNumberFormat="1" applyFont="1" applyFill="1" applyAlignment="1">
      <alignment horizontal="center" vertical="center" wrapText="1"/>
    </xf>
    <xf numFmtId="166" fontId="42" fillId="0" borderId="0" xfId="0" applyNumberFormat="1" applyFont="1" applyFill="1" applyAlignment="1">
      <alignment horizontal="center" vertical="center" wrapText="1"/>
    </xf>
    <xf numFmtId="166" fontId="18" fillId="0" borderId="8" xfId="0" applyNumberFormat="1" applyFont="1" applyFill="1" applyBorder="1" applyAlignment="1" applyProtection="1">
      <alignment vertical="center" wrapText="1"/>
      <protection locked="0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66" fontId="26" fillId="0" borderId="14" xfId="0" applyNumberFormat="1" applyFont="1" applyFill="1" applyBorder="1" applyAlignment="1" applyProtection="1">
      <alignment vertical="center"/>
      <protection locked="0"/>
    </xf>
    <xf numFmtId="166" fontId="25" fillId="0" borderId="14" xfId="0" applyNumberFormat="1" applyFont="1" applyFill="1" applyBorder="1" applyAlignment="1" applyProtection="1">
      <alignment vertical="center"/>
    </xf>
    <xf numFmtId="166" fontId="26" fillId="0" borderId="15" xfId="0" applyNumberFormat="1" applyFont="1" applyFill="1" applyBorder="1" applyAlignment="1" applyProtection="1">
      <alignment vertical="center"/>
      <protection locked="0"/>
    </xf>
    <xf numFmtId="0" fontId="26" fillId="0" borderId="33" xfId="0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 applyProtection="1">
      <alignment vertical="center" wrapText="1"/>
    </xf>
    <xf numFmtId="166" fontId="26" fillId="0" borderId="11" xfId="0" applyNumberFormat="1" applyFont="1" applyFill="1" applyBorder="1" applyAlignment="1" applyProtection="1">
      <alignment vertical="center"/>
      <protection locked="0"/>
    </xf>
    <xf numFmtId="166" fontId="26" fillId="0" borderId="34" xfId="0" applyNumberFormat="1" applyFont="1" applyFill="1" applyBorder="1" applyAlignment="1" applyProtection="1">
      <alignment vertical="center"/>
      <protection locked="0"/>
    </xf>
    <xf numFmtId="166" fontId="25" fillId="0" borderId="32" xfId="0" applyNumberFormat="1" applyFont="1" applyFill="1" applyBorder="1" applyAlignment="1" applyProtection="1">
      <alignment vertical="center"/>
    </xf>
    <xf numFmtId="166" fontId="25" fillId="0" borderId="12" xfId="0" applyNumberFormat="1" applyFont="1" applyFill="1" applyBorder="1" applyAlignment="1" applyProtection="1">
      <alignment vertical="center"/>
    </xf>
    <xf numFmtId="166" fontId="27" fillId="0" borderId="5" xfId="0" applyNumberFormat="1" applyFont="1" applyFill="1" applyBorder="1" applyAlignment="1" applyProtection="1">
      <alignment vertical="center"/>
    </xf>
    <xf numFmtId="0" fontId="43" fillId="0" borderId="0" xfId="0" applyFont="1" applyFill="1" applyAlignment="1">
      <alignment horizontal="right"/>
    </xf>
    <xf numFmtId="0" fontId="27" fillId="0" borderId="35" xfId="0" applyFont="1" applyFill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 wrapText="1"/>
    </xf>
    <xf numFmtId="0" fontId="27" fillId="0" borderId="37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right" vertical="center" indent="1"/>
    </xf>
    <xf numFmtId="0" fontId="26" fillId="0" borderId="26" xfId="0" applyFont="1" applyFill="1" applyBorder="1" applyAlignment="1" applyProtection="1">
      <alignment horizontal="left" vertical="center" indent="1"/>
      <protection locked="0"/>
    </xf>
    <xf numFmtId="3" fontId="26" fillId="0" borderId="39" xfId="0" applyNumberFormat="1" applyFont="1" applyFill="1" applyBorder="1" applyAlignment="1" applyProtection="1">
      <alignment horizontal="right" vertical="center"/>
      <protection locked="0"/>
    </xf>
    <xf numFmtId="3" fontId="26" fillId="0" borderId="40" xfId="0" applyNumberFormat="1" applyFont="1" applyFill="1" applyBorder="1" applyAlignment="1" applyProtection="1">
      <alignment horizontal="right" vertical="center"/>
      <protection locked="0"/>
    </xf>
    <xf numFmtId="0" fontId="26" fillId="0" borderId="3" xfId="0" applyFont="1" applyFill="1" applyBorder="1" applyAlignment="1">
      <alignment horizontal="right" vertical="center" indent="1"/>
    </xf>
    <xf numFmtId="0" fontId="26" fillId="0" borderId="1" xfId="0" applyFont="1" applyFill="1" applyBorder="1" applyAlignment="1" applyProtection="1">
      <alignment horizontal="left" vertical="center" indent="1"/>
      <protection locked="0"/>
    </xf>
    <xf numFmtId="3" fontId="26" fillId="0" borderId="14" xfId="0" applyNumberFormat="1" applyFont="1" applyFill="1" applyBorder="1" applyAlignment="1" applyProtection="1">
      <alignment horizontal="right" vertical="center"/>
      <protection locked="0"/>
    </xf>
    <xf numFmtId="3" fontId="26" fillId="0" borderId="8" xfId="0" applyNumberFormat="1" applyFont="1" applyFill="1" applyBorder="1" applyAlignment="1" applyProtection="1">
      <alignment horizontal="right" vertical="center"/>
      <protection locked="0"/>
    </xf>
    <xf numFmtId="0" fontId="26" fillId="0" borderId="4" xfId="0" applyFont="1" applyFill="1" applyBorder="1" applyAlignment="1">
      <alignment horizontal="right" vertical="center" indent="1"/>
    </xf>
    <xf numFmtId="0" fontId="26" fillId="0" borderId="2" xfId="0" applyFont="1" applyFill="1" applyBorder="1" applyAlignment="1" applyProtection="1">
      <alignment horizontal="left" vertical="center" indent="1"/>
      <protection locked="0"/>
    </xf>
    <xf numFmtId="3" fontId="26" fillId="0" borderId="15" xfId="0" applyNumberFormat="1" applyFont="1" applyFill="1" applyBorder="1" applyAlignment="1" applyProtection="1">
      <alignment horizontal="right" vertical="center"/>
      <protection locked="0"/>
    </xf>
    <xf numFmtId="3" fontId="26" fillId="0" borderId="41" xfId="0" applyNumberFormat="1" applyFont="1" applyFill="1" applyBorder="1" applyAlignment="1" applyProtection="1">
      <alignment horizontal="right" vertical="center"/>
      <protection locked="0"/>
    </xf>
    <xf numFmtId="0" fontId="0" fillId="0" borderId="5" xfId="0" applyFill="1" applyBorder="1" applyAlignment="1">
      <alignment vertical="center"/>
    </xf>
    <xf numFmtId="166" fontId="25" fillId="0" borderId="5" xfId="0" applyNumberFormat="1" applyFont="1" applyFill="1" applyBorder="1" applyAlignment="1">
      <alignment vertical="center" wrapText="1"/>
    </xf>
    <xf numFmtId="166" fontId="25" fillId="0" borderId="6" xfId="0" applyNumberFormat="1" applyFont="1" applyFill="1" applyBorder="1" applyAlignment="1">
      <alignment vertical="center" wrapText="1"/>
    </xf>
    <xf numFmtId="0" fontId="41" fillId="0" borderId="0" xfId="9" applyFill="1"/>
    <xf numFmtId="0" fontId="23" fillId="0" borderId="0" xfId="9" applyFont="1" applyFill="1"/>
    <xf numFmtId="0" fontId="41" fillId="0" borderId="0" xfId="9" applyFont="1" applyFill="1"/>
    <xf numFmtId="3" fontId="41" fillId="0" borderId="0" xfId="9" applyNumberFormat="1" applyFont="1" applyFill="1" applyAlignment="1">
      <alignment horizontal="center"/>
    </xf>
    <xf numFmtId="0" fontId="14" fillId="0" borderId="0" xfId="8" applyFill="1" applyAlignment="1" applyProtection="1">
      <alignment vertical="center" wrapText="1"/>
    </xf>
    <xf numFmtId="0" fontId="14" fillId="0" borderId="0" xfId="8" applyFill="1" applyAlignment="1" applyProtection="1">
      <alignment horizontal="center" vertical="center"/>
    </xf>
    <xf numFmtId="49" fontId="17" fillId="0" borderId="33" xfId="8" applyNumberFormat="1" applyFont="1" applyFill="1" applyBorder="1" applyAlignment="1" applyProtection="1">
      <alignment horizontal="center" vertical="center" wrapText="1"/>
    </xf>
    <xf numFmtId="49" fontId="17" fillId="0" borderId="11" xfId="8" applyNumberFormat="1" applyFont="1" applyFill="1" applyBorder="1" applyAlignment="1" applyProtection="1">
      <alignment horizontal="center" vertical="center"/>
    </xf>
    <xf numFmtId="49" fontId="17" fillId="0" borderId="12" xfId="8" applyNumberFormat="1" applyFont="1" applyFill="1" applyBorder="1" applyAlignment="1" applyProtection="1">
      <alignment horizontal="center" vertical="center"/>
    </xf>
    <xf numFmtId="49" fontId="13" fillId="0" borderId="0" xfId="8" applyNumberFormat="1" applyFont="1" applyFill="1" applyAlignment="1" applyProtection="1">
      <alignment horizontal="center" vertical="center"/>
    </xf>
    <xf numFmtId="175" fontId="18" fillId="0" borderId="27" xfId="8" applyNumberFormat="1" applyFont="1" applyFill="1" applyBorder="1" applyAlignment="1" applyProtection="1">
      <alignment horizontal="center" vertical="center"/>
    </xf>
    <xf numFmtId="176" fontId="18" fillId="0" borderId="42" xfId="8" applyNumberFormat="1" applyFont="1" applyFill="1" applyBorder="1" applyAlignment="1" applyProtection="1">
      <alignment vertical="center"/>
      <protection locked="0"/>
    </xf>
    <xf numFmtId="175" fontId="18" fillId="0" borderId="1" xfId="8" applyNumberFormat="1" applyFont="1" applyFill="1" applyBorder="1" applyAlignment="1" applyProtection="1">
      <alignment horizontal="center" vertical="center"/>
    </xf>
    <xf numFmtId="176" fontId="18" fillId="0" borderId="8" xfId="8" applyNumberFormat="1" applyFont="1" applyFill="1" applyBorder="1" applyAlignment="1" applyProtection="1">
      <alignment vertical="center"/>
      <protection locked="0"/>
    </xf>
    <xf numFmtId="176" fontId="17" fillId="0" borderId="8" xfId="8" applyNumberFormat="1" applyFont="1" applyFill="1" applyBorder="1" applyAlignment="1" applyProtection="1">
      <alignment vertical="center"/>
    </xf>
    <xf numFmtId="0" fontId="17" fillId="0" borderId="33" xfId="8" applyFont="1" applyFill="1" applyBorder="1" applyAlignment="1" applyProtection="1">
      <alignment horizontal="left" vertical="center" wrapText="1"/>
    </xf>
    <xf numFmtId="175" fontId="18" fillId="0" borderId="11" xfId="8" applyNumberFormat="1" applyFont="1" applyFill="1" applyBorder="1" applyAlignment="1" applyProtection="1">
      <alignment horizontal="center" vertical="center"/>
    </xf>
    <xf numFmtId="176" fontId="17" fillId="0" borderId="12" xfId="8" applyNumberFormat="1" applyFont="1" applyFill="1" applyBorder="1" applyAlignment="1" applyProtection="1">
      <alignment vertical="center"/>
    </xf>
    <xf numFmtId="0" fontId="41" fillId="0" borderId="0" xfId="9" applyFont="1" applyFill="1" applyAlignment="1"/>
    <xf numFmtId="0" fontId="16" fillId="0" borderId="0" xfId="8" applyFont="1" applyFill="1" applyAlignment="1" applyProtection="1">
      <alignment horizontal="center" vertical="center"/>
    </xf>
    <xf numFmtId="0" fontId="22" fillId="0" borderId="7" xfId="9" applyFont="1" applyFill="1" applyBorder="1" applyAlignment="1">
      <alignment horizontal="center" vertical="center"/>
    </xf>
    <xf numFmtId="0" fontId="22" fillId="0" borderId="5" xfId="9" applyFont="1" applyFill="1" applyBorder="1" applyAlignment="1">
      <alignment horizontal="center" vertical="center" wrapText="1"/>
    </xf>
    <xf numFmtId="0" fontId="22" fillId="0" borderId="6" xfId="9" applyFont="1" applyFill="1" applyBorder="1" applyAlignment="1">
      <alignment horizontal="center" vertical="center" wrapText="1"/>
    </xf>
    <xf numFmtId="0" fontId="23" fillId="0" borderId="27" xfId="9" applyFont="1" applyFill="1" applyBorder="1" applyAlignment="1">
      <alignment horizontal="right" indent="1"/>
    </xf>
    <xf numFmtId="3" fontId="23" fillId="0" borderId="27" xfId="9" applyNumberFormat="1" applyFont="1" applyFill="1" applyBorder="1" applyProtection="1">
      <protection locked="0"/>
    </xf>
    <xf numFmtId="3" fontId="23" fillId="0" borderId="42" xfId="9" applyNumberFormat="1" applyFont="1" applyFill="1" applyBorder="1" applyProtection="1">
      <protection locked="0"/>
    </xf>
    <xf numFmtId="0" fontId="23" fillId="0" borderId="1" xfId="9" applyFont="1" applyFill="1" applyBorder="1" applyAlignment="1">
      <alignment horizontal="right" indent="1"/>
    </xf>
    <xf numFmtId="3" fontId="23" fillId="0" borderId="1" xfId="9" applyNumberFormat="1" applyFont="1" applyFill="1" applyBorder="1" applyProtection="1">
      <protection locked="0"/>
    </xf>
    <xf numFmtId="3" fontId="23" fillId="0" borderId="8" xfId="9" applyNumberFormat="1" applyFont="1" applyFill="1" applyBorder="1" applyProtection="1">
      <protection locked="0"/>
    </xf>
    <xf numFmtId="0" fontId="23" fillId="0" borderId="3" xfId="9" applyFont="1" applyFill="1" applyBorder="1" applyProtection="1">
      <protection locked="0"/>
    </xf>
    <xf numFmtId="0" fontId="23" fillId="0" borderId="4" xfId="9" applyFont="1" applyFill="1" applyBorder="1" applyProtection="1">
      <protection locked="0"/>
    </xf>
    <xf numFmtId="0" fontId="23" fillId="0" borderId="2" xfId="9" applyFont="1" applyFill="1" applyBorder="1" applyAlignment="1">
      <alignment horizontal="right" indent="1"/>
    </xf>
    <xf numFmtId="3" fontId="23" fillId="0" borderId="2" xfId="9" applyNumberFormat="1" applyFont="1" applyFill="1" applyBorder="1" applyProtection="1">
      <protection locked="0"/>
    </xf>
    <xf numFmtId="3" fontId="23" fillId="0" borderId="41" xfId="9" applyNumberFormat="1" applyFont="1" applyFill="1" applyBorder="1" applyProtection="1">
      <protection locked="0"/>
    </xf>
    <xf numFmtId="3" fontId="23" fillId="0" borderId="43" xfId="9" applyNumberFormat="1" applyFont="1" applyFill="1" applyBorder="1"/>
    <xf numFmtId="0" fontId="48" fillId="0" borderId="0" xfId="9" applyFont="1" applyFill="1"/>
    <xf numFmtId="0" fontId="49" fillId="0" borderId="0" xfId="0" applyFont="1" applyFill="1" applyAlignment="1">
      <alignment horizontal="right"/>
    </xf>
    <xf numFmtId="0" fontId="42" fillId="0" borderId="0" xfId="0" applyFont="1" applyFill="1" applyAlignment="1">
      <alignment horizontal="center"/>
    </xf>
    <xf numFmtId="0" fontId="19" fillId="0" borderId="0" xfId="0" applyFont="1" applyFill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4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7" fontId="27" fillId="0" borderId="42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50" fillId="0" borderId="1" xfId="0" applyFont="1" applyFill="1" applyBorder="1" applyAlignment="1">
      <alignment horizontal="left" vertical="center" indent="5"/>
    </xf>
    <xf numFmtId="177" fontId="33" fillId="0" borderId="8" xfId="0" applyNumberFormat="1" applyFont="1" applyFill="1" applyBorder="1" applyAlignment="1" applyProtection="1">
      <alignment horizontal="right" vertical="center"/>
      <protection locked="0"/>
    </xf>
    <xf numFmtId="0" fontId="14" fillId="0" borderId="1" xfId="0" applyFont="1" applyFill="1" applyBorder="1" applyAlignment="1">
      <alignment horizontal="left" vertical="center" indent="1"/>
    </xf>
    <xf numFmtId="0" fontId="0" fillId="0" borderId="4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indent="1"/>
    </xf>
    <xf numFmtId="177" fontId="33" fillId="0" borderId="41" xfId="0" applyNumberFormat="1" applyFont="1" applyFill="1" applyBorder="1" applyAlignment="1" applyProtection="1">
      <alignment horizontal="right" vertical="center"/>
      <protection locked="0"/>
    </xf>
    <xf numFmtId="0" fontId="0" fillId="0" borderId="38" xfId="0" applyFill="1" applyBorder="1" applyAlignment="1">
      <alignment horizontal="center" vertical="center"/>
    </xf>
    <xf numFmtId="0" fontId="0" fillId="0" borderId="26" xfId="0" applyFill="1" applyBorder="1" applyAlignment="1" applyProtection="1">
      <alignment horizontal="left" vertical="center" wrapText="1" indent="1"/>
      <protection locked="0"/>
    </xf>
    <xf numFmtId="177" fontId="27" fillId="0" borderId="40" xfId="0" applyNumberFormat="1" applyFont="1" applyFill="1" applyBorder="1" applyAlignment="1" applyProtection="1">
      <alignment horizontal="right" vertical="center"/>
    </xf>
    <xf numFmtId="0" fontId="0" fillId="0" borderId="33" xfId="0" applyFill="1" applyBorder="1" applyAlignment="1">
      <alignment horizontal="center" vertical="center"/>
    </xf>
    <xf numFmtId="0" fontId="50" fillId="0" borderId="11" xfId="0" applyFont="1" applyFill="1" applyBorder="1" applyAlignment="1">
      <alignment horizontal="left" vertical="center" indent="5"/>
    </xf>
    <xf numFmtId="177" fontId="33" fillId="0" borderId="12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Protection="1"/>
    <xf numFmtId="0" fontId="52" fillId="0" borderId="0" xfId="0" applyFont="1" applyAlignment="1" applyProtection="1">
      <alignment horizontal="right"/>
    </xf>
    <xf numFmtId="0" fontId="53" fillId="0" borderId="0" xfId="0" applyFont="1" applyAlignment="1" applyProtection="1">
      <alignment horizontal="center"/>
    </xf>
    <xf numFmtId="0" fontId="54" fillId="0" borderId="7" xfId="0" applyFont="1" applyBorder="1" applyAlignment="1" applyProtection="1">
      <alignment horizontal="center" vertical="center" wrapText="1"/>
    </xf>
    <xf numFmtId="0" fontId="53" fillId="0" borderId="5" xfId="0" applyFont="1" applyBorder="1" applyAlignment="1" applyProtection="1">
      <alignment horizontal="center" vertical="center" wrapText="1"/>
    </xf>
    <xf numFmtId="0" fontId="53" fillId="0" borderId="6" xfId="0" applyFont="1" applyBorder="1" applyAlignment="1" applyProtection="1">
      <alignment horizontal="center" vertical="center" wrapText="1"/>
    </xf>
    <xf numFmtId="0" fontId="53" fillId="0" borderId="24" xfId="0" applyFont="1" applyBorder="1" applyAlignment="1" applyProtection="1">
      <alignment horizontal="center" vertical="top" wrapText="1"/>
    </xf>
    <xf numFmtId="0" fontId="53" fillId="0" borderId="3" xfId="0" applyFont="1" applyBorder="1" applyAlignment="1" applyProtection="1">
      <alignment horizontal="center" vertical="top" wrapText="1"/>
    </xf>
    <xf numFmtId="0" fontId="53" fillId="0" borderId="4" xfId="0" applyFont="1" applyBorder="1" applyAlignment="1" applyProtection="1">
      <alignment horizontal="center" vertical="top" wrapText="1"/>
    </xf>
    <xf numFmtId="0" fontId="53" fillId="3" borderId="5" xfId="0" applyFont="1" applyFill="1" applyBorder="1" applyAlignment="1" applyProtection="1">
      <alignment horizontal="center" vertical="top" wrapText="1"/>
    </xf>
    <xf numFmtId="0" fontId="55" fillId="0" borderId="27" xfId="0" applyFont="1" applyBorder="1" applyAlignment="1" applyProtection="1">
      <alignment horizontal="left" vertical="top" wrapText="1"/>
      <protection locked="0"/>
    </xf>
    <xf numFmtId="0" fontId="55" fillId="0" borderId="1" xfId="0" applyFont="1" applyBorder="1" applyAlignment="1" applyProtection="1">
      <alignment horizontal="left" vertical="top" wrapText="1"/>
      <protection locked="0"/>
    </xf>
    <xf numFmtId="0" fontId="55" fillId="0" borderId="2" xfId="0" applyFont="1" applyBorder="1" applyAlignment="1" applyProtection="1">
      <alignment horizontal="left" vertical="top" wrapText="1"/>
      <protection locked="0"/>
    </xf>
    <xf numFmtId="9" fontId="55" fillId="0" borderId="27" xfId="10" applyFont="1" applyBorder="1" applyAlignment="1" applyProtection="1">
      <alignment horizontal="center" vertical="center" wrapText="1"/>
      <protection locked="0"/>
    </xf>
    <xf numFmtId="9" fontId="55" fillId="0" borderId="1" xfId="10" applyFont="1" applyBorder="1" applyAlignment="1" applyProtection="1">
      <alignment horizontal="center" vertical="center" wrapText="1"/>
      <protection locked="0"/>
    </xf>
    <xf numFmtId="9" fontId="55" fillId="0" borderId="2" xfId="10" applyFont="1" applyBorder="1" applyAlignment="1" applyProtection="1">
      <alignment horizontal="center" vertical="center" wrapText="1"/>
      <protection locked="0"/>
    </xf>
    <xf numFmtId="168" fontId="55" fillId="0" borderId="27" xfId="1" applyNumberFormat="1" applyFont="1" applyBorder="1" applyAlignment="1" applyProtection="1">
      <alignment horizontal="center" vertical="center" wrapText="1"/>
      <protection locked="0"/>
    </xf>
    <xf numFmtId="168" fontId="55" fillId="0" borderId="1" xfId="1" applyNumberFormat="1" applyFont="1" applyBorder="1" applyAlignment="1" applyProtection="1">
      <alignment horizontal="center" vertical="center" wrapText="1"/>
      <protection locked="0"/>
    </xf>
    <xf numFmtId="168" fontId="55" fillId="0" borderId="2" xfId="1" applyNumberFormat="1" applyFont="1" applyBorder="1" applyAlignment="1" applyProtection="1">
      <alignment horizontal="center" vertical="center" wrapText="1"/>
      <protection locked="0"/>
    </xf>
    <xf numFmtId="168" fontId="55" fillId="0" borderId="5" xfId="1" applyNumberFormat="1" applyFont="1" applyBorder="1" applyAlignment="1" applyProtection="1">
      <alignment horizontal="center" vertical="center" wrapText="1"/>
    </xf>
    <xf numFmtId="168" fontId="55" fillId="0" borderId="42" xfId="1" applyNumberFormat="1" applyFont="1" applyBorder="1" applyAlignment="1" applyProtection="1">
      <alignment horizontal="center" vertical="top" wrapText="1"/>
      <protection locked="0"/>
    </xf>
    <xf numFmtId="168" fontId="55" fillId="0" borderId="8" xfId="1" applyNumberFormat="1" applyFont="1" applyBorder="1" applyAlignment="1" applyProtection="1">
      <alignment horizontal="center" vertical="top" wrapText="1"/>
      <protection locked="0"/>
    </xf>
    <xf numFmtId="168" fontId="55" fillId="0" borderId="41" xfId="1" applyNumberFormat="1" applyFont="1" applyBorder="1" applyAlignment="1" applyProtection="1">
      <alignment horizontal="center" vertical="top" wrapText="1"/>
      <protection locked="0"/>
    </xf>
    <xf numFmtId="168" fontId="55" fillId="0" borderId="6" xfId="1" applyNumberFormat="1" applyFont="1" applyBorder="1" applyAlignment="1" applyProtection="1">
      <alignment horizontal="center" vertical="top" wrapText="1"/>
    </xf>
    <xf numFmtId="1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vertical="center" wrapText="1"/>
    </xf>
    <xf numFmtId="0" fontId="18" fillId="0" borderId="24" xfId="0" applyFont="1" applyFill="1" applyBorder="1" applyAlignment="1" applyProtection="1">
      <alignment horizontal="right" vertical="center" wrapText="1" indent="1"/>
    </xf>
    <xf numFmtId="0" fontId="18" fillId="0" borderId="27" xfId="0" applyFont="1" applyFill="1" applyBorder="1" applyAlignment="1" applyProtection="1">
      <alignment horizontal="left" vertical="center" wrapText="1"/>
      <protection locked="0"/>
    </xf>
    <xf numFmtId="166" fontId="18" fillId="0" borderId="27" xfId="0" applyNumberFormat="1" applyFont="1" applyFill="1" applyBorder="1" applyAlignment="1" applyProtection="1">
      <alignment vertical="center" wrapText="1"/>
      <protection locked="0"/>
    </xf>
    <xf numFmtId="166" fontId="18" fillId="0" borderId="27" xfId="0" applyNumberFormat="1" applyFont="1" applyFill="1" applyBorder="1" applyAlignment="1" applyProtection="1">
      <alignment vertical="center" wrapText="1"/>
    </xf>
    <xf numFmtId="166" fontId="18" fillId="0" borderId="42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Fill="1" applyBorder="1" applyAlignment="1" applyProtection="1">
      <alignment horizontal="right" vertical="center" wrapText="1" indent="1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66" fontId="18" fillId="0" borderId="41" xfId="0" applyNumberFormat="1" applyFont="1" applyFill="1" applyBorder="1" applyAlignment="1" applyProtection="1">
      <alignment vertical="center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47" fillId="0" borderId="36" xfId="8" applyFont="1" applyFill="1" applyBorder="1" applyAlignment="1" applyProtection="1">
      <alignment horizontal="center" vertical="center" textRotation="90"/>
    </xf>
    <xf numFmtId="0" fontId="22" fillId="0" borderId="0" xfId="0" applyFont="1" applyBorder="1" applyAlignment="1" applyProtection="1">
      <alignment horizontal="left" vertical="center" wrapText="1" indent="1"/>
    </xf>
    <xf numFmtId="166" fontId="27" fillId="0" borderId="0" xfId="7" applyNumberFormat="1" applyFont="1" applyFill="1" applyBorder="1" applyAlignment="1" applyProtection="1">
      <alignment horizontal="right" vertical="center" wrapText="1" indent="1"/>
    </xf>
    <xf numFmtId="0" fontId="24" fillId="0" borderId="5" xfId="0" applyFont="1" applyBorder="1" applyAlignment="1" applyProtection="1">
      <alignment vertical="center" wrapText="1"/>
    </xf>
    <xf numFmtId="166" fontId="18" fillId="0" borderId="44" xfId="7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" xfId="0" applyFont="1" applyBorder="1" applyAlignment="1" applyProtection="1">
      <alignment vertical="center" wrapText="1"/>
    </xf>
    <xf numFmtId="0" fontId="24" fillId="0" borderId="45" xfId="0" applyFont="1" applyBorder="1" applyAlignment="1" applyProtection="1">
      <alignment vertical="center" wrapText="1"/>
    </xf>
    <xf numFmtId="166" fontId="22" fillId="0" borderId="5" xfId="0" quotePrefix="1" applyNumberFormat="1" applyFont="1" applyBorder="1" applyAlignment="1" applyProtection="1">
      <alignment horizontal="right" vertical="center" wrapText="1" indent="1"/>
    </xf>
    <xf numFmtId="166" fontId="22" fillId="0" borderId="28" xfId="0" quotePrefix="1" applyNumberFormat="1" applyFont="1" applyBorder="1" applyAlignment="1" applyProtection="1">
      <alignment horizontal="right" vertical="center" wrapText="1" indent="1"/>
    </xf>
    <xf numFmtId="166" fontId="24" fillId="0" borderId="28" xfId="0" applyNumberFormat="1" applyFont="1" applyBorder="1" applyAlignment="1" applyProtection="1">
      <alignment horizontal="right" vertical="center" wrapText="1" indent="1"/>
    </xf>
    <xf numFmtId="166" fontId="18" fillId="0" borderId="46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7" xfId="7" applyNumberFormat="1" applyFont="1" applyFill="1" applyBorder="1" applyAlignment="1" applyProtection="1">
      <alignment horizontal="right" vertical="center" wrapText="1" indent="1"/>
    </xf>
    <xf numFmtId="0" fontId="18" fillId="0" borderId="9" xfId="7" applyFont="1" applyFill="1" applyBorder="1" applyAlignment="1" applyProtection="1">
      <alignment horizontal="left" vertical="center" wrapText="1" indent="1"/>
    </xf>
    <xf numFmtId="0" fontId="18" fillId="0" borderId="1" xfId="7" applyFont="1" applyFill="1" applyBorder="1" applyAlignment="1" applyProtection="1">
      <alignment horizontal="left" vertical="center" wrapText="1" indent="1"/>
    </xf>
    <xf numFmtId="0" fontId="18" fillId="0" borderId="27" xfId="7" applyFont="1" applyFill="1" applyBorder="1" applyAlignment="1" applyProtection="1">
      <alignment horizontal="left" vertical="center" wrapText="1" indent="1"/>
    </xf>
    <xf numFmtId="0" fontId="18" fillId="0" borderId="26" xfId="7" applyFont="1" applyFill="1" applyBorder="1" applyAlignment="1" applyProtection="1">
      <alignment horizontal="left" vertical="center" wrapText="1" indent="1"/>
    </xf>
    <xf numFmtId="0" fontId="18" fillId="0" borderId="48" xfId="7" applyFont="1" applyFill="1" applyBorder="1" applyAlignment="1" applyProtection="1">
      <alignment horizontal="left" vertical="center" wrapText="1" indent="1"/>
    </xf>
    <xf numFmtId="0" fontId="18" fillId="0" borderId="2" xfId="7" applyFont="1" applyFill="1" applyBorder="1" applyAlignment="1" applyProtection="1">
      <alignment horizontal="left" vertical="center" wrapText="1" indent="1"/>
    </xf>
    <xf numFmtId="49" fontId="18" fillId="0" borderId="49" xfId="7" applyNumberFormat="1" applyFont="1" applyFill="1" applyBorder="1" applyAlignment="1" applyProtection="1">
      <alignment horizontal="left" vertical="center" wrapText="1" indent="1"/>
    </xf>
    <xf numFmtId="49" fontId="18" fillId="0" borderId="3" xfId="7" applyNumberFormat="1" applyFont="1" applyFill="1" applyBorder="1" applyAlignment="1" applyProtection="1">
      <alignment horizontal="left" vertical="center" wrapText="1" indent="1"/>
    </xf>
    <xf numFmtId="49" fontId="18" fillId="0" borderId="24" xfId="7" applyNumberFormat="1" applyFont="1" applyFill="1" applyBorder="1" applyAlignment="1" applyProtection="1">
      <alignment horizontal="left" vertical="center" wrapText="1" indent="1"/>
    </xf>
    <xf numFmtId="49" fontId="18" fillId="0" borderId="4" xfId="7" applyNumberFormat="1" applyFont="1" applyFill="1" applyBorder="1" applyAlignment="1" applyProtection="1">
      <alignment horizontal="left" vertical="center" wrapText="1" indent="1"/>
    </xf>
    <xf numFmtId="49" fontId="18" fillId="0" borderId="38" xfId="7" applyNumberFormat="1" applyFont="1" applyFill="1" applyBorder="1" applyAlignment="1" applyProtection="1">
      <alignment horizontal="left" vertical="center" wrapText="1" indent="1"/>
    </xf>
    <xf numFmtId="49" fontId="18" fillId="0" borderId="33" xfId="7" applyNumberFormat="1" applyFont="1" applyFill="1" applyBorder="1" applyAlignment="1" applyProtection="1">
      <alignment horizontal="left" vertical="center" wrapText="1" indent="1"/>
    </xf>
    <xf numFmtId="0" fontId="18" fillId="0" borderId="0" xfId="7" applyFont="1" applyFill="1" applyBorder="1" applyAlignment="1" applyProtection="1">
      <alignment horizontal="left" vertical="center" wrapText="1" indent="1"/>
    </xf>
    <xf numFmtId="0" fontId="17" fillId="0" borderId="7" xfId="7" applyFont="1" applyFill="1" applyBorder="1" applyAlignment="1" applyProtection="1">
      <alignment horizontal="left" vertical="center" wrapText="1" indent="1"/>
    </xf>
    <xf numFmtId="0" fontId="17" fillId="0" borderId="5" xfId="7" applyFont="1" applyFill="1" applyBorder="1" applyAlignment="1" applyProtection="1">
      <alignment horizontal="left" vertical="center" wrapText="1" indent="1"/>
    </xf>
    <xf numFmtId="0" fontId="17" fillId="0" borderId="35" xfId="7" applyFont="1" applyFill="1" applyBorder="1" applyAlignment="1" applyProtection="1">
      <alignment horizontal="left" vertical="center" wrapText="1" indent="1"/>
    </xf>
    <xf numFmtId="0" fontId="17" fillId="0" borderId="5" xfId="7" applyFont="1" applyFill="1" applyBorder="1" applyAlignment="1" applyProtection="1">
      <alignment vertical="center" wrapText="1"/>
    </xf>
    <xf numFmtId="0" fontId="17" fillId="0" borderId="36" xfId="7" applyFont="1" applyFill="1" applyBorder="1" applyAlignment="1" applyProtection="1">
      <alignment vertical="center" wrapText="1"/>
    </xf>
    <xf numFmtId="0" fontId="17" fillId="0" borderId="7" xfId="7" applyFont="1" applyFill="1" applyBorder="1" applyAlignment="1" applyProtection="1">
      <alignment horizontal="center" vertical="center" wrapText="1"/>
    </xf>
    <xf numFmtId="0" fontId="17" fillId="0" borderId="5" xfId="7" applyFont="1" applyFill="1" applyBorder="1" applyAlignment="1" applyProtection="1">
      <alignment horizontal="center" vertical="center" wrapText="1"/>
    </xf>
    <xf numFmtId="0" fontId="17" fillId="0" borderId="6" xfId="7" applyFont="1" applyFill="1" applyBorder="1" applyAlignment="1" applyProtection="1">
      <alignment horizontal="center" vertical="center" wrapText="1"/>
    </xf>
    <xf numFmtId="0" fontId="25" fillId="0" borderId="5" xfId="7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 applyProtection="1">
      <alignment horizontal="right"/>
    </xf>
    <xf numFmtId="166" fontId="31" fillId="0" borderId="10" xfId="7" applyNumberFormat="1" applyFont="1" applyFill="1" applyBorder="1" applyAlignment="1" applyProtection="1">
      <alignment horizontal="left" vertical="center"/>
    </xf>
    <xf numFmtId="0" fontId="18" fillId="0" borderId="1" xfId="7" applyFont="1" applyFill="1" applyBorder="1" applyAlignment="1" applyProtection="1">
      <alignment horizontal="left" indent="6"/>
    </xf>
    <xf numFmtId="0" fontId="18" fillId="0" borderId="1" xfId="7" applyFont="1" applyFill="1" applyBorder="1" applyAlignment="1" applyProtection="1">
      <alignment horizontal="left" vertical="center" wrapText="1" indent="6"/>
    </xf>
    <xf numFmtId="0" fontId="18" fillId="0" borderId="2" xfId="7" applyFont="1" applyFill="1" applyBorder="1" applyAlignment="1" applyProtection="1">
      <alignment horizontal="left" vertical="center" wrapText="1" indent="6"/>
    </xf>
    <xf numFmtId="0" fontId="18" fillId="0" borderId="11" xfId="7" applyFont="1" applyFill="1" applyBorder="1" applyAlignment="1" applyProtection="1">
      <alignment horizontal="left" vertical="center" wrapText="1" indent="6"/>
    </xf>
    <xf numFmtId="166" fontId="17" fillId="0" borderId="28" xfId="7" applyNumberFormat="1" applyFont="1" applyFill="1" applyBorder="1" applyAlignment="1" applyProtection="1">
      <alignment horizontal="right" vertical="center" wrapText="1" indent="1"/>
    </xf>
    <xf numFmtId="166" fontId="18" fillId="0" borderId="30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0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51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30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1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0" xfId="7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5" xfId="0" applyFont="1" applyBorder="1" applyAlignment="1" applyProtection="1">
      <alignment horizontal="left" vertical="center" wrapText="1" indent="1"/>
    </xf>
    <xf numFmtId="0" fontId="23" fillId="0" borderId="1" xfId="0" applyFont="1" applyBorder="1" applyAlignment="1" applyProtection="1">
      <alignment horizontal="left" vertical="center" wrapText="1" indent="1"/>
    </xf>
    <xf numFmtId="0" fontId="23" fillId="0" borderId="2" xfId="0" applyFont="1" applyBorder="1" applyAlignment="1" applyProtection="1">
      <alignment horizontal="left" vertical="center" wrapText="1" indent="1"/>
    </xf>
    <xf numFmtId="0" fontId="24" fillId="0" borderId="52" xfId="0" applyFont="1" applyBorder="1" applyAlignment="1" applyProtection="1">
      <alignment horizontal="left" vertical="center" wrapText="1" indent="1"/>
    </xf>
    <xf numFmtId="166" fontId="17" fillId="0" borderId="6" xfId="7" applyNumberFormat="1" applyFont="1" applyFill="1" applyBorder="1" applyAlignment="1" applyProtection="1">
      <alignment horizontal="right" vertical="center" wrapText="1" indent="1"/>
    </xf>
    <xf numFmtId="0" fontId="5" fillId="0" borderId="10" xfId="0" applyFont="1" applyFill="1" applyBorder="1" applyAlignment="1" applyProtection="1">
      <alignment horizontal="right" vertical="center"/>
    </xf>
    <xf numFmtId="0" fontId="22" fillId="0" borderId="45" xfId="0" applyFont="1" applyBorder="1" applyAlignment="1" applyProtection="1">
      <alignment horizontal="left" vertical="center" wrapText="1" indent="1"/>
    </xf>
    <xf numFmtId="0" fontId="10" fillId="0" borderId="0" xfId="7" applyFont="1" applyFill="1" applyProtection="1"/>
    <xf numFmtId="0" fontId="10" fillId="0" borderId="0" xfId="7" applyFont="1" applyFill="1" applyAlignment="1" applyProtection="1">
      <alignment horizontal="right" vertical="center" indent="1"/>
    </xf>
    <xf numFmtId="166" fontId="17" fillId="0" borderId="36" xfId="7" applyNumberFormat="1" applyFont="1" applyFill="1" applyBorder="1" applyAlignment="1" applyProtection="1">
      <alignment horizontal="right" vertical="center" wrapText="1" indent="1"/>
    </xf>
    <xf numFmtId="166" fontId="17" fillId="0" borderId="5" xfId="7" applyNumberFormat="1" applyFont="1" applyFill="1" applyBorder="1" applyAlignment="1" applyProtection="1">
      <alignment horizontal="right" vertical="center" wrapText="1" indent="1"/>
    </xf>
    <xf numFmtId="166" fontId="18" fillId="0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7" applyNumberFormat="1" applyFont="1" applyFill="1" applyBorder="1" applyAlignment="1" applyProtection="1">
      <alignment horizontal="right" vertical="center" wrapText="1" indent="1"/>
    </xf>
    <xf numFmtId="0" fontId="18" fillId="0" borderId="27" xfId="7" applyFont="1" applyFill="1" applyBorder="1" applyAlignment="1" applyProtection="1">
      <alignment horizontal="left" vertical="center" wrapText="1" indent="6"/>
    </xf>
    <xf numFmtId="0" fontId="10" fillId="0" borderId="0" xfId="7" applyFill="1" applyProtection="1"/>
    <xf numFmtId="0" fontId="18" fillId="0" borderId="0" xfId="7" applyFont="1" applyFill="1" applyProtection="1"/>
    <xf numFmtId="0" fontId="13" fillId="0" borderId="0" xfId="7" applyFont="1" applyFill="1" applyProtection="1"/>
    <xf numFmtId="0" fontId="23" fillId="0" borderId="27" xfId="0" applyFont="1" applyBorder="1" applyAlignment="1" applyProtection="1">
      <alignment horizontal="left" wrapText="1" indent="1"/>
    </xf>
    <xf numFmtId="0" fontId="23" fillId="0" borderId="1" xfId="0" applyFont="1" applyBorder="1" applyAlignment="1" applyProtection="1">
      <alignment horizontal="left" wrapText="1" indent="1"/>
    </xf>
    <xf numFmtId="0" fontId="23" fillId="0" borderId="2" xfId="0" applyFont="1" applyBorder="1" applyAlignment="1" applyProtection="1">
      <alignment horizontal="left" wrapText="1" indent="1"/>
    </xf>
    <xf numFmtId="0" fontId="23" fillId="0" borderId="24" xfId="0" applyFont="1" applyBorder="1" applyAlignment="1" applyProtection="1">
      <alignment wrapText="1"/>
    </xf>
    <xf numFmtId="0" fontId="23" fillId="0" borderId="3" xfId="0" applyFont="1" applyBorder="1" applyAlignment="1" applyProtection="1">
      <alignment wrapText="1"/>
    </xf>
    <xf numFmtId="0" fontId="10" fillId="0" borderId="0" xfId="7" applyFill="1" applyAlignment="1" applyProtection="1"/>
    <xf numFmtId="0" fontId="21" fillId="0" borderId="0" xfId="7" applyFont="1" applyFill="1" applyProtection="1"/>
    <xf numFmtId="0" fontId="20" fillId="0" borderId="0" xfId="7" applyFont="1" applyFill="1" applyProtection="1"/>
    <xf numFmtId="166" fontId="25" fillId="0" borderId="28" xfId="7" applyNumberFormat="1" applyFont="1" applyFill="1" applyBorder="1" applyAlignment="1" applyProtection="1">
      <alignment horizontal="right" vertical="center" wrapText="1" indent="1"/>
    </xf>
    <xf numFmtId="0" fontId="17" fillId="0" borderId="28" xfId="7" applyFont="1" applyFill="1" applyBorder="1" applyAlignment="1" applyProtection="1">
      <alignment horizontal="center" vertical="center" wrapText="1"/>
    </xf>
    <xf numFmtId="166" fontId="26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7" xfId="0" applyFont="1" applyBorder="1" applyAlignment="1" applyProtection="1">
      <alignment vertical="center" wrapText="1"/>
    </xf>
    <xf numFmtId="0" fontId="23" fillId="0" borderId="4" xfId="0" applyFont="1" applyBorder="1" applyAlignment="1" applyProtection="1">
      <alignment vertical="center" wrapText="1"/>
    </xf>
    <xf numFmtId="0" fontId="24" fillId="0" borderId="52" xfId="0" applyFont="1" applyBorder="1" applyAlignment="1" applyProtection="1">
      <alignment vertical="center" wrapText="1"/>
    </xf>
    <xf numFmtId="166" fontId="17" fillId="0" borderId="5" xfId="7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7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0" xfId="7" applyFill="1" applyAlignment="1" applyProtection="1">
      <alignment horizontal="left" vertical="center" indent="1"/>
    </xf>
    <xf numFmtId="166" fontId="7" fillId="0" borderId="29" xfId="0" applyNumberFormat="1" applyFont="1" applyFill="1" applyBorder="1" applyAlignment="1" applyProtection="1">
      <alignment horizontal="center" vertical="center" wrapText="1"/>
    </xf>
    <xf numFmtId="166" fontId="26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7" xfId="0" applyNumberFormat="1" applyFont="1" applyFill="1" applyBorder="1" applyAlignment="1" applyProtection="1">
      <alignment horizontal="left" vertical="center" wrapText="1" indent="1"/>
    </xf>
    <xf numFmtId="166" fontId="1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5" xfId="0" applyNumberFormat="1" applyFont="1" applyFill="1" applyBorder="1" applyAlignment="1" applyProtection="1">
      <alignment horizontal="right" vertical="center" wrapText="1" indent="1"/>
    </xf>
    <xf numFmtId="166" fontId="26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1" xfId="0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5" fillId="0" borderId="0" xfId="0" applyNumberFormat="1" applyFont="1" applyFill="1" applyAlignment="1" applyProtection="1">
      <alignment horizontal="center" vertical="center" wrapText="1"/>
    </xf>
    <xf numFmtId="166" fontId="0" fillId="0" borderId="53" xfId="0" applyNumberFormat="1" applyFill="1" applyBorder="1" applyAlignment="1" applyProtection="1">
      <alignment horizontal="left" vertical="center" wrapText="1" indent="1"/>
    </xf>
    <xf numFmtId="166" fontId="18" fillId="0" borderId="24" xfId="0" applyNumberFormat="1" applyFont="1" applyFill="1" applyBorder="1" applyAlignment="1" applyProtection="1">
      <alignment horizontal="left" vertical="center" wrapText="1" indent="1"/>
    </xf>
    <xf numFmtId="166" fontId="0" fillId="0" borderId="54" xfId="0" applyNumberFormat="1" applyFill="1" applyBorder="1" applyAlignment="1" applyProtection="1">
      <alignment horizontal="left" vertical="center" wrapText="1" indent="1"/>
    </xf>
    <xf numFmtId="166" fontId="18" fillId="0" borderId="3" xfId="0" applyNumberFormat="1" applyFont="1" applyFill="1" applyBorder="1" applyAlignment="1" applyProtection="1">
      <alignment horizontal="left" vertical="center" wrapText="1" indent="1"/>
    </xf>
    <xf numFmtId="166" fontId="18" fillId="0" borderId="55" xfId="0" applyNumberFormat="1" applyFont="1" applyFill="1" applyBorder="1" applyAlignment="1" applyProtection="1">
      <alignment horizontal="left" vertical="center" wrapText="1" indent="1"/>
    </xf>
    <xf numFmtId="166" fontId="28" fillId="0" borderId="16" xfId="0" applyNumberFormat="1" applyFont="1" applyFill="1" applyBorder="1" applyAlignment="1" applyProtection="1">
      <alignment horizontal="left" vertical="center" wrapText="1" indent="1"/>
    </xf>
    <xf numFmtId="166" fontId="14" fillId="0" borderId="56" xfId="0" applyNumberFormat="1" applyFont="1" applyFill="1" applyBorder="1" applyAlignment="1" applyProtection="1">
      <alignment horizontal="left" vertical="center" wrapText="1" indent="1"/>
    </xf>
    <xf numFmtId="166" fontId="26" fillId="0" borderId="49" xfId="0" applyNumberFormat="1" applyFont="1" applyFill="1" applyBorder="1" applyAlignment="1" applyProtection="1">
      <alignment horizontal="left" vertical="center" wrapText="1" indent="1"/>
    </xf>
    <xf numFmtId="166" fontId="26" fillId="0" borderId="3" xfId="0" applyNumberFormat="1" applyFont="1" applyFill="1" applyBorder="1" applyAlignment="1" applyProtection="1">
      <alignment horizontal="left" vertical="center" wrapText="1" indent="1"/>
    </xf>
    <xf numFmtId="166" fontId="14" fillId="0" borderId="54" xfId="0" applyNumberFormat="1" applyFont="1" applyFill="1" applyBorder="1" applyAlignment="1" applyProtection="1">
      <alignment horizontal="lef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</xf>
    <xf numFmtId="166" fontId="28" fillId="0" borderId="7" xfId="0" applyNumberFormat="1" applyFont="1" applyFill="1" applyBorder="1" applyAlignment="1" applyProtection="1">
      <alignment horizontal="left" vertical="center" wrapText="1" indent="1"/>
    </xf>
    <xf numFmtId="166" fontId="2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7" fillId="0" borderId="6" xfId="0" applyNumberFormat="1" applyFont="1" applyFill="1" applyBorder="1" applyAlignment="1" applyProtection="1">
      <alignment horizontal="center" vertical="center" wrapText="1"/>
    </xf>
    <xf numFmtId="166" fontId="17" fillId="0" borderId="52" xfId="0" applyNumberFormat="1" applyFont="1" applyFill="1" applyBorder="1" applyAlignment="1" applyProtection="1">
      <alignment horizontal="center" vertical="center" wrapText="1"/>
    </xf>
    <xf numFmtId="166" fontId="17" fillId="0" borderId="45" xfId="0" applyNumberFormat="1" applyFont="1" applyFill="1" applyBorder="1" applyAlignment="1" applyProtection="1">
      <alignment horizontal="center" vertical="center" wrapText="1"/>
    </xf>
    <xf numFmtId="166" fontId="17" fillId="0" borderId="57" xfId="0" applyNumberFormat="1" applyFont="1" applyFill="1" applyBorder="1" applyAlignment="1" applyProtection="1">
      <alignment horizontal="center" vertical="center" wrapText="1"/>
    </xf>
    <xf numFmtId="166" fontId="26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Protection="1"/>
    <xf numFmtId="0" fontId="20" fillId="0" borderId="0" xfId="0" applyFont="1" applyFill="1" applyProtection="1"/>
    <xf numFmtId="166" fontId="25" fillId="0" borderId="6" xfId="0" applyNumberFormat="1" applyFont="1" applyFill="1" applyBorder="1" applyAlignment="1" applyProtection="1">
      <alignment horizontal="right" vertical="center" wrapText="1" indent="1"/>
    </xf>
    <xf numFmtId="166" fontId="7" fillId="0" borderId="7" xfId="0" applyNumberFormat="1" applyFont="1" applyFill="1" applyBorder="1" applyAlignment="1" applyProtection="1">
      <alignment horizontal="centerContinuous" vertical="center" wrapText="1"/>
    </xf>
    <xf numFmtId="166" fontId="7" fillId="0" borderId="5" xfId="0" applyNumberFormat="1" applyFont="1" applyFill="1" applyBorder="1" applyAlignment="1" applyProtection="1">
      <alignment horizontal="centerContinuous" vertical="center" wrapText="1"/>
    </xf>
    <xf numFmtId="166" fontId="7" fillId="0" borderId="6" xfId="0" applyNumberFormat="1" applyFont="1" applyFill="1" applyBorder="1" applyAlignment="1" applyProtection="1">
      <alignment horizontal="centerContinuous" vertical="center" wrapText="1"/>
    </xf>
    <xf numFmtId="166" fontId="25" fillId="0" borderId="16" xfId="0" applyNumberFormat="1" applyFont="1" applyFill="1" applyBorder="1" applyAlignment="1" applyProtection="1">
      <alignment horizontal="center" vertical="center" wrapText="1"/>
    </xf>
    <xf numFmtId="166" fontId="25" fillId="0" borderId="7" xfId="0" applyNumberFormat="1" applyFont="1" applyFill="1" applyBorder="1" applyAlignment="1" applyProtection="1">
      <alignment horizontal="center" vertical="center" wrapText="1"/>
    </xf>
    <xf numFmtId="166" fontId="25" fillId="0" borderId="5" xfId="0" applyNumberFormat="1" applyFont="1" applyFill="1" applyBorder="1" applyAlignment="1" applyProtection="1">
      <alignment horizontal="center" vertical="center" wrapText="1"/>
    </xf>
    <xf numFmtId="166" fontId="25" fillId="0" borderId="6" xfId="0" applyNumberFormat="1" applyFont="1" applyFill="1" applyBorder="1" applyAlignment="1" applyProtection="1">
      <alignment horizontal="center" vertical="center" wrapText="1"/>
    </xf>
    <xf numFmtId="166" fontId="26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6" fontId="29" fillId="0" borderId="49" xfId="0" applyNumberFormat="1" applyFont="1" applyFill="1" applyBorder="1" applyAlignment="1" applyProtection="1">
      <alignment horizontal="left" vertical="center" wrapText="1" indent="1"/>
    </xf>
    <xf numFmtId="166" fontId="26" fillId="0" borderId="3" xfId="0" applyNumberFormat="1" applyFont="1" applyFill="1" applyBorder="1" applyAlignment="1" applyProtection="1">
      <alignment horizontal="left" vertical="center" wrapText="1" indent="2"/>
    </xf>
    <xf numFmtId="166" fontId="26" fillId="0" borderId="1" xfId="0" applyNumberFormat="1" applyFont="1" applyFill="1" applyBorder="1" applyAlignment="1" applyProtection="1">
      <alignment horizontal="left" vertical="center" wrapText="1" indent="2"/>
    </xf>
    <xf numFmtId="166" fontId="29" fillId="0" borderId="1" xfId="0" applyNumberFormat="1" applyFont="1" applyFill="1" applyBorder="1" applyAlignment="1" applyProtection="1">
      <alignment horizontal="left" vertical="center" wrapText="1" indent="1"/>
    </xf>
    <xf numFmtId="166" fontId="26" fillId="0" borderId="24" xfId="0" applyNumberFormat="1" applyFont="1" applyFill="1" applyBorder="1" applyAlignment="1" applyProtection="1">
      <alignment horizontal="left" vertical="center" wrapText="1" indent="1"/>
    </xf>
    <xf numFmtId="166" fontId="18" fillId="0" borderId="24" xfId="0" applyNumberFormat="1" applyFont="1" applyFill="1" applyBorder="1" applyAlignment="1" applyProtection="1">
      <alignment horizontal="left" vertical="center" wrapText="1" indent="2"/>
    </xf>
    <xf numFmtId="166" fontId="18" fillId="0" borderId="4" xfId="0" applyNumberFormat="1" applyFont="1" applyFill="1" applyBorder="1" applyAlignment="1" applyProtection="1">
      <alignment horizontal="left" vertical="center" wrapText="1" indent="2"/>
    </xf>
    <xf numFmtId="166" fontId="29" fillId="0" borderId="27" xfId="0" applyNumberFormat="1" applyFont="1" applyFill="1" applyBorder="1" applyAlignment="1" applyProtection="1">
      <alignment horizontal="right" vertical="center" wrapText="1" indent="1"/>
    </xf>
    <xf numFmtId="166" fontId="0" fillId="0" borderId="56" xfId="0" applyNumberFormat="1" applyFill="1" applyBorder="1" applyAlignment="1" applyProtection="1">
      <alignment horizontal="left" vertical="center" wrapText="1" indent="1"/>
    </xf>
    <xf numFmtId="166" fontId="18" fillId="0" borderId="49" xfId="0" applyNumberFormat="1" applyFont="1" applyFill="1" applyBorder="1" applyAlignment="1" applyProtection="1">
      <alignment horizontal="left" vertical="center" wrapText="1" indent="1"/>
    </xf>
    <xf numFmtId="166" fontId="18" fillId="0" borderId="5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8" fillId="0" borderId="49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6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0" fontId="32" fillId="0" borderId="0" xfId="0" applyFont="1" applyProtection="1"/>
    <xf numFmtId="0" fontId="33" fillId="0" borderId="0" xfId="0" applyFont="1" applyFill="1" applyProtection="1"/>
    <xf numFmtId="0" fontId="36" fillId="0" borderId="0" xfId="0" applyFont="1" applyFill="1" applyProtection="1"/>
    <xf numFmtId="0" fontId="37" fillId="0" borderId="0" xfId="0" applyFont="1" applyProtection="1"/>
    <xf numFmtId="0" fontId="30" fillId="0" borderId="0" xfId="0" applyFont="1" applyProtection="1"/>
    <xf numFmtId="0" fontId="20" fillId="0" borderId="0" xfId="0" applyFont="1" applyProtection="1"/>
    <xf numFmtId="0" fontId="21" fillId="0" borderId="0" xfId="0" applyFont="1" applyAlignment="1" applyProtection="1">
      <alignment horizontal="center"/>
    </xf>
    <xf numFmtId="3" fontId="33" fillId="0" borderId="0" xfId="0" applyNumberFormat="1" applyFont="1" applyFill="1" applyAlignment="1" applyProtection="1">
      <alignment horizontal="right" indent="1"/>
    </xf>
    <xf numFmtId="0" fontId="33" fillId="0" borderId="0" xfId="0" applyFont="1" applyFill="1" applyAlignment="1" applyProtection="1">
      <alignment horizontal="right" indent="1"/>
    </xf>
    <xf numFmtId="3" fontId="27" fillId="0" borderId="0" xfId="0" applyNumberFormat="1" applyFont="1" applyFill="1" applyAlignment="1" applyProtection="1">
      <alignment horizontal="right" indent="1"/>
    </xf>
    <xf numFmtId="0" fontId="30" fillId="0" borderId="0" xfId="0" applyFont="1" applyFill="1" applyProtection="1"/>
    <xf numFmtId="49" fontId="7" fillId="0" borderId="59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3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29" xfId="0" applyFont="1" applyFill="1" applyBorder="1" applyAlignment="1" applyProtection="1">
      <alignment vertical="center" wrapText="1"/>
    </xf>
    <xf numFmtId="0" fontId="35" fillId="0" borderId="0" xfId="0" applyFont="1" applyAlignment="1" applyProtection="1">
      <alignment horizontal="right" vertical="top"/>
      <protection locked="0"/>
    </xf>
    <xf numFmtId="166" fontId="17" fillId="0" borderId="37" xfId="7" applyNumberFormat="1" applyFont="1" applyFill="1" applyBorder="1" applyAlignment="1" applyProtection="1">
      <alignment horizontal="right" vertical="center" wrapText="1" indent="1"/>
    </xf>
    <xf numFmtId="166" fontId="18" fillId="0" borderId="40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8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2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1" xfId="7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6" xfId="7" applyNumberFormat="1" applyFont="1" applyFill="1" applyBorder="1" applyAlignment="1" applyProtection="1">
      <alignment horizontal="right" vertical="center" wrapText="1" indent="1"/>
    </xf>
    <xf numFmtId="166" fontId="18" fillId="0" borderId="12" xfId="7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6" xfId="0" applyNumberFormat="1" applyFont="1" applyBorder="1" applyAlignment="1" applyProtection="1">
      <alignment horizontal="right" vertical="center" wrapText="1" indent="1"/>
    </xf>
    <xf numFmtId="0" fontId="7" fillId="0" borderId="40" xfId="0" quotePrefix="1" applyFont="1" applyFill="1" applyBorder="1" applyAlignment="1" applyProtection="1">
      <alignment horizontal="right" vertical="center" indent="1"/>
    </xf>
    <xf numFmtId="166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19" xfId="0" applyFont="1" applyFill="1" applyBorder="1" applyAlignment="1" applyProtection="1">
      <alignment horizontal="center" vertical="center" wrapText="1"/>
    </xf>
    <xf numFmtId="0" fontId="17" fillId="0" borderId="35" xfId="7" applyFont="1" applyFill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wrapText="1"/>
    </xf>
    <xf numFmtId="0" fontId="24" fillId="0" borderId="5" xfId="0" applyFont="1" applyBorder="1" applyAlignment="1" applyProtection="1">
      <alignment wrapText="1"/>
    </xf>
    <xf numFmtId="0" fontId="24" fillId="0" borderId="45" xfId="0" applyFont="1" applyBorder="1" applyAlignment="1" applyProtection="1">
      <alignment wrapText="1"/>
    </xf>
    <xf numFmtId="166" fontId="22" fillId="0" borderId="6" xfId="0" quotePrefix="1" applyNumberFormat="1" applyFont="1" applyBorder="1" applyAlignment="1" applyProtection="1">
      <alignment horizontal="right" vertical="center" wrapText="1" indent="1"/>
    </xf>
    <xf numFmtId="49" fontId="18" fillId="0" borderId="24" xfId="7" applyNumberFormat="1" applyFont="1" applyFill="1" applyBorder="1" applyAlignment="1" applyProtection="1">
      <alignment horizontal="center" vertical="center" wrapText="1"/>
    </xf>
    <xf numFmtId="49" fontId="18" fillId="0" borderId="3" xfId="7" applyNumberFormat="1" applyFont="1" applyFill="1" applyBorder="1" applyAlignment="1" applyProtection="1">
      <alignment horizontal="center" vertical="center" wrapText="1"/>
    </xf>
    <xf numFmtId="49" fontId="18" fillId="0" borderId="4" xfId="7" applyNumberFormat="1" applyFont="1" applyFill="1" applyBorder="1" applyAlignment="1" applyProtection="1">
      <alignment horizontal="center" vertical="center" wrapText="1"/>
    </xf>
    <xf numFmtId="0" fontId="24" fillId="0" borderId="7" xfId="0" applyFont="1" applyBorder="1" applyAlignment="1" applyProtection="1">
      <alignment horizontal="center" wrapText="1"/>
    </xf>
    <xf numFmtId="0" fontId="23" fillId="0" borderId="24" xfId="0" applyFont="1" applyBorder="1" applyAlignment="1" applyProtection="1">
      <alignment horizontal="center" wrapText="1"/>
    </xf>
    <xf numFmtId="0" fontId="23" fillId="0" borderId="3" xfId="0" applyFont="1" applyBorder="1" applyAlignment="1" applyProtection="1">
      <alignment horizontal="center" wrapText="1"/>
    </xf>
    <xf numFmtId="0" fontId="23" fillId="0" borderId="4" xfId="0" applyFont="1" applyBorder="1" applyAlignment="1" applyProtection="1">
      <alignment horizontal="center" wrapText="1"/>
    </xf>
    <xf numFmtId="0" fontId="24" fillId="0" borderId="52" xfId="0" applyFont="1" applyBorder="1" applyAlignment="1" applyProtection="1">
      <alignment horizontal="center" wrapText="1"/>
    </xf>
    <xf numFmtId="49" fontId="18" fillId="0" borderId="38" xfId="7" applyNumberFormat="1" applyFont="1" applyFill="1" applyBorder="1" applyAlignment="1" applyProtection="1">
      <alignment horizontal="center" vertical="center" wrapText="1"/>
    </xf>
    <xf numFmtId="49" fontId="18" fillId="0" borderId="49" xfId="7" applyNumberFormat="1" applyFont="1" applyFill="1" applyBorder="1" applyAlignment="1" applyProtection="1">
      <alignment horizontal="center" vertical="center" wrapText="1"/>
    </xf>
    <xf numFmtId="49" fontId="18" fillId="0" borderId="33" xfId="7" applyNumberFormat="1" applyFont="1" applyFill="1" applyBorder="1" applyAlignment="1" applyProtection="1">
      <alignment horizontal="center" vertical="center" wrapText="1"/>
    </xf>
    <xf numFmtId="0" fontId="24" fillId="0" borderId="52" xfId="0" applyFont="1" applyBorder="1" applyAlignment="1" applyProtection="1">
      <alignment horizontal="center" vertical="center" wrapText="1"/>
    </xf>
    <xf numFmtId="0" fontId="7" fillId="0" borderId="6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right" vertical="top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166" fontId="18" fillId="0" borderId="51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45" xfId="7" applyFont="1" applyFill="1" applyBorder="1" applyAlignment="1" applyProtection="1">
      <alignment horizontal="left" vertical="center" wrapText="1" indent="1"/>
    </xf>
    <xf numFmtId="0" fontId="25" fillId="0" borderId="7" xfId="0" applyFont="1" applyFill="1" applyBorder="1" applyAlignment="1" applyProtection="1">
      <alignment horizontal="center" vertical="center" wrapText="1"/>
    </xf>
    <xf numFmtId="0" fontId="25" fillId="0" borderId="5" xfId="0" applyFont="1" applyFill="1" applyBorder="1" applyAlignment="1" applyProtection="1">
      <alignment horizontal="left" vertical="center" wrapText="1" indent="1"/>
    </xf>
    <xf numFmtId="0" fontId="24" fillId="0" borderId="7" xfId="0" applyFont="1" applyBorder="1" applyAlignment="1" applyProtection="1">
      <alignment horizontal="center" vertical="center" wrapText="1"/>
    </xf>
    <xf numFmtId="0" fontId="34" fillId="0" borderId="29" xfId="0" applyFont="1" applyBorder="1" applyAlignment="1" applyProtection="1">
      <alignment horizontal="left" wrapText="1" indent="1"/>
    </xf>
    <xf numFmtId="0" fontId="7" fillId="0" borderId="5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166" fontId="25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8" xfId="0" applyNumberFormat="1" applyFont="1" applyFill="1" applyBorder="1" applyAlignment="1" applyProtection="1">
      <alignment horizontal="right" vertical="center" wrapText="1" indent="1"/>
    </xf>
    <xf numFmtId="166" fontId="17" fillId="0" borderId="28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7" fillId="0" borderId="40" xfId="0" applyNumberFormat="1" applyFont="1" applyFill="1" applyBorder="1" applyAlignment="1" applyProtection="1">
      <alignment horizontal="right" vertical="center"/>
    </xf>
    <xf numFmtId="49" fontId="7" fillId="0" borderId="59" xfId="0" applyNumberFormat="1" applyFont="1" applyFill="1" applyBorder="1" applyAlignment="1" applyProtection="1">
      <alignment horizontal="right" vertical="center"/>
    </xf>
    <xf numFmtId="49" fontId="26" fillId="0" borderId="38" xfId="0" applyNumberFormat="1" applyFont="1" applyFill="1" applyBorder="1" applyAlignment="1" applyProtection="1">
      <alignment horizontal="center" vertical="center" wrapText="1"/>
    </xf>
    <xf numFmtId="49" fontId="26" fillId="0" borderId="3" xfId="0" applyNumberFormat="1" applyFont="1" applyFill="1" applyBorder="1" applyAlignment="1" applyProtection="1">
      <alignment horizontal="center" vertical="center" wrapText="1"/>
    </xf>
    <xf numFmtId="49" fontId="26" fillId="0" borderId="24" xfId="0" applyNumberFormat="1" applyFont="1" applyFill="1" applyBorder="1" applyAlignment="1" applyProtection="1">
      <alignment horizontal="center" vertical="center" wrapText="1"/>
    </xf>
    <xf numFmtId="0" fontId="26" fillId="0" borderId="27" xfId="7" applyFont="1" applyFill="1" applyBorder="1" applyAlignment="1" applyProtection="1">
      <alignment horizontal="left" vertical="center" wrapText="1" indent="1"/>
    </xf>
    <xf numFmtId="0" fontId="26" fillId="0" borderId="1" xfId="7" applyFont="1" applyFill="1" applyBorder="1" applyAlignment="1" applyProtection="1">
      <alignment horizontal="left" vertical="center" wrapText="1" indent="1"/>
    </xf>
    <xf numFmtId="0" fontId="26" fillId="0" borderId="45" xfId="7" quotePrefix="1" applyFont="1" applyFill="1" applyBorder="1" applyAlignment="1" applyProtection="1">
      <alignment horizontal="left" vertical="center" wrapText="1" indent="1"/>
    </xf>
    <xf numFmtId="166" fontId="26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7" xfId="0" applyFont="1" applyFill="1" applyBorder="1" applyAlignment="1">
      <alignment horizontal="center" vertical="center" wrapText="1"/>
    </xf>
    <xf numFmtId="0" fontId="25" fillId="0" borderId="5" xfId="7" applyFont="1" applyFill="1" applyBorder="1" applyAlignment="1" applyProtection="1">
      <alignment horizontal="left" vertical="center" wrapText="1"/>
    </xf>
    <xf numFmtId="166" fontId="26" fillId="0" borderId="62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6" xfId="0" applyFont="1" applyFill="1" applyBorder="1" applyAlignment="1" applyProtection="1">
      <alignment horizontal="center" vertical="center" wrapText="1"/>
    </xf>
    <xf numFmtId="0" fontId="23" fillId="0" borderId="24" xfId="0" applyFont="1" applyBorder="1" applyAlignment="1" applyProtection="1">
      <alignment vertical="center" wrapText="1"/>
    </xf>
    <xf numFmtId="0" fontId="23" fillId="0" borderId="3" xfId="0" applyFont="1" applyBorder="1" applyAlignment="1" applyProtection="1">
      <alignment vertical="center" wrapText="1"/>
    </xf>
    <xf numFmtId="166" fontId="18" fillId="4" borderId="1" xfId="7" applyNumberFormat="1" applyFont="1" applyFill="1" applyBorder="1" applyAlignment="1" applyProtection="1">
      <alignment horizontal="right" vertical="center" wrapText="1" indent="1"/>
      <protection locked="0"/>
    </xf>
    <xf numFmtId="166" fontId="18" fillId="4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9" xfId="0" applyNumberFormat="1" applyFont="1" applyFill="1" applyBorder="1" applyAlignment="1" applyProtection="1">
      <alignment horizontal="right" vertical="center" wrapText="1" indent="1"/>
    </xf>
    <xf numFmtId="166" fontId="18" fillId="0" borderId="63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48" xfId="0" applyNumberFormat="1" applyFont="1" applyFill="1" applyBorder="1" applyAlignment="1" applyProtection="1">
      <alignment horizontal="right" vertical="center" wrapText="1" indent="1"/>
      <protection locked="0"/>
    </xf>
    <xf numFmtId="166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6" fontId="26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9" xfId="0" applyNumberFormat="1" applyFont="1" applyFill="1" applyBorder="1" applyAlignment="1" applyProtection="1">
      <alignment horizontal="right" vertical="center" wrapText="1" indent="1"/>
    </xf>
    <xf numFmtId="0" fontId="17" fillId="0" borderId="5" xfId="7" applyFont="1" applyFill="1" applyBorder="1" applyAlignment="1" applyProtection="1">
      <alignment horizontal="left" vertical="center" wrapText="1"/>
    </xf>
    <xf numFmtId="0" fontId="23" fillId="0" borderId="27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23" fillId="0" borderId="2" xfId="0" applyFont="1" applyBorder="1" applyAlignment="1" applyProtection="1">
      <alignment horizontal="left" vertical="center" wrapText="1"/>
    </xf>
    <xf numFmtId="0" fontId="24" fillId="0" borderId="5" xfId="0" applyFont="1" applyBorder="1" applyAlignment="1" applyProtection="1">
      <alignment horizontal="left" vertical="center" wrapText="1"/>
    </xf>
    <xf numFmtId="0" fontId="18" fillId="0" borderId="26" xfId="7" applyFont="1" applyFill="1" applyBorder="1" applyAlignment="1" applyProtection="1">
      <alignment horizontal="left" vertical="center" wrapText="1"/>
    </xf>
    <xf numFmtId="0" fontId="18" fillId="0" borderId="1" xfId="7" applyFont="1" applyFill="1" applyBorder="1" applyAlignment="1" applyProtection="1">
      <alignment horizontal="left" vertical="center" wrapText="1"/>
    </xf>
    <xf numFmtId="0" fontId="18" fillId="0" borderId="48" xfId="7" applyFont="1" applyFill="1" applyBorder="1" applyAlignment="1" applyProtection="1">
      <alignment horizontal="left" vertical="center" wrapText="1"/>
    </xf>
    <xf numFmtId="0" fontId="18" fillId="0" borderId="0" xfId="7" applyFont="1" applyFill="1" applyBorder="1" applyAlignment="1" applyProtection="1">
      <alignment horizontal="left" vertical="center" wrapText="1"/>
    </xf>
    <xf numFmtId="0" fontId="18" fillId="0" borderId="1" xfId="7" applyFont="1" applyFill="1" applyBorder="1" applyAlignment="1" applyProtection="1">
      <alignment horizontal="left" vertical="center"/>
    </xf>
    <xf numFmtId="0" fontId="18" fillId="0" borderId="2" xfId="7" applyFont="1" applyFill="1" applyBorder="1" applyAlignment="1" applyProtection="1">
      <alignment horizontal="left" vertical="center" wrapText="1"/>
    </xf>
    <xf numFmtId="0" fontId="18" fillId="0" borderId="11" xfId="7" applyFont="1" applyFill="1" applyBorder="1" applyAlignment="1" applyProtection="1">
      <alignment horizontal="left" vertical="center" wrapText="1"/>
    </xf>
    <xf numFmtId="0" fontId="18" fillId="0" borderId="27" xfId="7" applyFont="1" applyFill="1" applyBorder="1" applyAlignment="1" applyProtection="1">
      <alignment horizontal="left" vertical="center" wrapText="1"/>
    </xf>
    <xf numFmtId="0" fontId="18" fillId="0" borderId="9" xfId="7" applyFont="1" applyFill="1" applyBorder="1" applyAlignment="1" applyProtection="1">
      <alignment horizontal="left" vertical="center" wrapText="1"/>
    </xf>
    <xf numFmtId="0" fontId="22" fillId="0" borderId="45" xfId="0" applyFont="1" applyBorder="1" applyAlignment="1" applyProtection="1">
      <alignment horizontal="left" vertical="center" wrapText="1"/>
    </xf>
    <xf numFmtId="0" fontId="41" fillId="0" borderId="0" xfId="9" applyFill="1" applyProtection="1"/>
    <xf numFmtId="0" fontId="57" fillId="0" borderId="0" xfId="9" applyFont="1" applyFill="1" applyProtection="1"/>
    <xf numFmtId="0" fontId="39" fillId="0" borderId="33" xfId="9" applyFont="1" applyFill="1" applyBorder="1" applyAlignment="1" applyProtection="1">
      <alignment horizontal="center" vertical="center" wrapText="1"/>
    </xf>
    <xf numFmtId="0" fontId="39" fillId="0" borderId="11" xfId="9" applyFont="1" applyFill="1" applyBorder="1" applyAlignment="1" applyProtection="1">
      <alignment horizontal="center" vertical="center" wrapText="1"/>
    </xf>
    <xf numFmtId="0" fontId="39" fillId="0" borderId="12" xfId="9" applyFont="1" applyFill="1" applyBorder="1" applyAlignment="1" applyProtection="1">
      <alignment horizontal="center" vertical="center" wrapText="1"/>
    </xf>
    <xf numFmtId="0" fontId="41" fillId="0" borderId="0" xfId="9" applyFill="1" applyAlignment="1" applyProtection="1">
      <alignment horizontal="center" vertical="center"/>
    </xf>
    <xf numFmtId="0" fontId="24" fillId="0" borderId="38" xfId="9" applyFont="1" applyFill="1" applyBorder="1" applyAlignment="1" applyProtection="1">
      <alignment vertical="center" wrapText="1"/>
    </xf>
    <xf numFmtId="175" fontId="18" fillId="0" borderId="26" xfId="8" applyNumberFormat="1" applyFont="1" applyFill="1" applyBorder="1" applyAlignment="1" applyProtection="1">
      <alignment horizontal="center" vertical="center"/>
    </xf>
    <xf numFmtId="0" fontId="41" fillId="0" borderId="0" xfId="9" applyFill="1" applyAlignment="1" applyProtection="1">
      <alignment vertical="center"/>
    </xf>
    <xf numFmtId="0" fontId="24" fillId="0" borderId="3" xfId="9" applyFont="1" applyFill="1" applyBorder="1" applyAlignment="1" applyProtection="1">
      <alignment vertical="center" wrapText="1"/>
    </xf>
    <xf numFmtId="0" fontId="38" fillId="0" borderId="3" xfId="9" applyFont="1" applyFill="1" applyBorder="1" applyAlignment="1" applyProtection="1">
      <alignment horizontal="left" vertical="center" wrapText="1" indent="1"/>
    </xf>
    <xf numFmtId="0" fontId="24" fillId="0" borderId="33" xfId="9" applyFont="1" applyFill="1" applyBorder="1" applyAlignment="1" applyProtection="1">
      <alignment vertical="center" wrapText="1"/>
    </xf>
    <xf numFmtId="0" fontId="23" fillId="0" borderId="0" xfId="9" applyFont="1" applyFill="1" applyProtection="1"/>
    <xf numFmtId="3" fontId="41" fillId="0" borderId="0" xfId="9" applyNumberFormat="1" applyFont="1" applyFill="1" applyProtection="1"/>
    <xf numFmtId="3" fontId="41" fillId="0" borderId="0" xfId="9" applyNumberFormat="1" applyFont="1" applyFill="1" applyAlignment="1" applyProtection="1">
      <alignment horizontal="center"/>
    </xf>
    <xf numFmtId="0" fontId="41" fillId="0" borderId="0" xfId="9" applyFont="1" applyFill="1" applyProtection="1"/>
    <xf numFmtId="0" fontId="41" fillId="0" borderId="0" xfId="9" applyFill="1" applyAlignment="1" applyProtection="1">
      <alignment horizontal="center"/>
    </xf>
    <xf numFmtId="0" fontId="14" fillId="0" borderId="0" xfId="8" applyFill="1" applyAlignment="1" applyProtection="1">
      <alignment vertical="center"/>
    </xf>
    <xf numFmtId="176" fontId="17" fillId="0" borderId="8" xfId="8" applyNumberFormat="1" applyFont="1" applyFill="1" applyBorder="1" applyAlignment="1" applyProtection="1">
      <alignment vertical="center"/>
      <protection locked="0"/>
    </xf>
    <xf numFmtId="0" fontId="13" fillId="0" borderId="0" xfId="8" applyFont="1" applyFill="1" applyAlignment="1" applyProtection="1">
      <alignment vertical="center"/>
    </xf>
    <xf numFmtId="0" fontId="41" fillId="0" borderId="0" xfId="9" applyFont="1" applyFill="1" applyAlignment="1" applyProtection="1"/>
    <xf numFmtId="0" fontId="15" fillId="0" borderId="0" xfId="0" applyNumberFormat="1" applyFont="1" applyFill="1" applyAlignment="1" applyProtection="1">
      <alignment textRotation="180" wrapText="1"/>
      <protection locked="0"/>
    </xf>
    <xf numFmtId="0" fontId="58" fillId="0" borderId="0" xfId="0" applyFont="1" applyAlignment="1" applyProtection="1">
      <alignment horizontal="right" vertical="top"/>
    </xf>
    <xf numFmtId="0" fontId="58" fillId="0" borderId="0" xfId="0" applyFont="1" applyAlignment="1" applyProtection="1">
      <alignment horizontal="right" vertical="top"/>
      <protection locked="0"/>
    </xf>
    <xf numFmtId="0" fontId="22" fillId="0" borderId="35" xfId="9" applyFont="1" applyFill="1" applyBorder="1" applyAlignment="1">
      <alignment horizontal="center" vertical="center"/>
    </xf>
    <xf numFmtId="0" fontId="22" fillId="0" borderId="36" xfId="9" applyFont="1" applyFill="1" applyBorder="1" applyAlignment="1">
      <alignment horizontal="center" vertical="center" wrapText="1"/>
    </xf>
    <xf numFmtId="0" fontId="22" fillId="0" borderId="37" xfId="9" applyFont="1" applyFill="1" applyBorder="1" applyAlignment="1">
      <alignment horizontal="center" vertical="center" wrapText="1"/>
    </xf>
    <xf numFmtId="0" fontId="23" fillId="0" borderId="24" xfId="9" applyFont="1" applyFill="1" applyBorder="1" applyProtection="1">
      <protection locked="0"/>
    </xf>
    <xf numFmtId="0" fontId="24" fillId="0" borderId="7" xfId="9" applyFont="1" applyFill="1" applyBorder="1" applyProtection="1">
      <protection locked="0"/>
    </xf>
    <xf numFmtId="0" fontId="23" fillId="0" borderId="5" xfId="9" applyFont="1" applyFill="1" applyBorder="1" applyAlignment="1">
      <alignment horizontal="right" indent="1"/>
    </xf>
    <xf numFmtId="3" fontId="23" fillId="0" borderId="5" xfId="9" applyNumberFormat="1" applyFont="1" applyFill="1" applyBorder="1" applyProtection="1">
      <protection locked="0"/>
    </xf>
    <xf numFmtId="176" fontId="17" fillId="0" borderId="6" xfId="8" applyNumberFormat="1" applyFont="1" applyFill="1" applyBorder="1" applyAlignment="1" applyProtection="1">
      <alignment vertical="center"/>
    </xf>
    <xf numFmtId="0" fontId="58" fillId="0" borderId="0" xfId="9" applyFont="1" applyFill="1"/>
    <xf numFmtId="0" fontId="7" fillId="0" borderId="6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/>
    </xf>
    <xf numFmtId="0" fontId="4" fillId="0" borderId="29" xfId="0" applyFont="1" applyBorder="1" applyAlignment="1">
      <alignment vertical="center" wrapText="1"/>
    </xf>
    <xf numFmtId="0" fontId="4" fillId="0" borderId="52" xfId="0" applyFont="1" applyBorder="1" applyAlignment="1">
      <alignment horizontal="left" vertical="center"/>
    </xf>
    <xf numFmtId="0" fontId="4" fillId="0" borderId="66" xfId="0" applyFont="1" applyBorder="1" applyAlignment="1">
      <alignment vertical="center" wrapText="1"/>
    </xf>
    <xf numFmtId="166" fontId="5" fillId="0" borderId="10" xfId="0" applyNumberFormat="1" applyFont="1" applyFill="1" applyBorder="1" applyAlignment="1" applyProtection="1">
      <alignment horizontal="right" wrapText="1"/>
    </xf>
    <xf numFmtId="166" fontId="5" fillId="0" borderId="10" xfId="0" applyNumberFormat="1" applyFont="1" applyFill="1" applyBorder="1" applyAlignment="1">
      <alignment horizontal="right" vertical="center"/>
    </xf>
    <xf numFmtId="166" fontId="5" fillId="0" borderId="10" xfId="0" applyNumberFormat="1" applyFont="1" applyFill="1" applyBorder="1" applyAlignment="1" applyProtection="1">
      <alignment wrapText="1"/>
    </xf>
    <xf numFmtId="166" fontId="5" fillId="0" borderId="10" xfId="0" applyNumberFormat="1" applyFont="1" applyFill="1" applyBorder="1" applyAlignment="1">
      <alignment vertical="center"/>
    </xf>
    <xf numFmtId="166" fontId="27" fillId="0" borderId="5" xfId="0" applyNumberFormat="1" applyFont="1" applyFill="1" applyBorder="1" applyAlignment="1" applyProtection="1">
      <alignment horizontal="right" vertical="center" wrapText="1" indent="1"/>
    </xf>
    <xf numFmtId="166" fontId="27" fillId="0" borderId="28" xfId="0" applyNumberFormat="1" applyFont="1" applyFill="1" applyBorder="1" applyAlignment="1" applyProtection="1">
      <alignment horizontal="right" vertical="center" wrapText="1" indent="1"/>
    </xf>
    <xf numFmtId="166" fontId="27" fillId="0" borderId="6" xfId="0" applyNumberFormat="1" applyFont="1" applyFill="1" applyBorder="1" applyAlignment="1" applyProtection="1">
      <alignment horizontal="right" vertical="center" wrapText="1" indent="1"/>
    </xf>
    <xf numFmtId="3" fontId="59" fillId="0" borderId="67" xfId="0" applyNumberFormat="1" applyFont="1" applyFill="1" applyBorder="1" applyAlignment="1" applyProtection="1">
      <alignment horizontal="right" vertical="center"/>
      <protection locked="0"/>
    </xf>
    <xf numFmtId="3" fontId="59" fillId="0" borderId="67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68" xfId="0" applyNumberFormat="1" applyFont="1" applyFill="1" applyBorder="1" applyAlignment="1" applyProtection="1">
      <alignment horizontal="right" vertical="center" wrapText="1"/>
      <protection locked="0"/>
    </xf>
    <xf numFmtId="166" fontId="60" fillId="0" borderId="68" xfId="0" applyNumberFormat="1" applyFont="1" applyFill="1" applyBorder="1" applyAlignment="1">
      <alignment horizontal="right" vertical="center" wrapText="1"/>
    </xf>
    <xf numFmtId="4" fontId="60" fillId="0" borderId="68" xfId="0" applyNumberFormat="1" applyFont="1" applyFill="1" applyBorder="1" applyAlignment="1">
      <alignment horizontal="right" vertical="center" wrapText="1"/>
    </xf>
    <xf numFmtId="3" fontId="61" fillId="0" borderId="54" xfId="0" applyNumberFormat="1" applyFont="1" applyFill="1" applyBorder="1" applyAlignment="1" applyProtection="1">
      <alignment horizontal="right" vertical="center"/>
      <protection locked="0"/>
    </xf>
    <xf numFmtId="3" fontId="61" fillId="0" borderId="54" xfId="0" applyNumberFormat="1" applyFont="1" applyFill="1" applyBorder="1" applyAlignment="1" applyProtection="1">
      <alignment horizontal="right" vertical="center" wrapText="1"/>
      <protection locked="0"/>
    </xf>
    <xf numFmtId="166" fontId="60" fillId="0" borderId="54" xfId="0" applyNumberFormat="1" applyFont="1" applyFill="1" applyBorder="1" applyAlignment="1">
      <alignment horizontal="right" vertical="center" wrapText="1"/>
    </xf>
    <xf numFmtId="4" fontId="60" fillId="0" borderId="54" xfId="0" applyNumberFormat="1" applyFont="1" applyFill="1" applyBorder="1" applyAlignment="1">
      <alignment horizontal="right" vertical="center" wrapText="1"/>
    </xf>
    <xf numFmtId="3" fontId="59" fillId="0" borderId="54" xfId="0" applyNumberFormat="1" applyFont="1" applyFill="1" applyBorder="1" applyAlignment="1" applyProtection="1">
      <alignment horizontal="right" vertical="center"/>
      <protection locked="0"/>
    </xf>
    <xf numFmtId="3" fontId="59" fillId="0" borderId="54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69" xfId="0" applyNumberFormat="1" applyFont="1" applyFill="1" applyBorder="1" applyAlignment="1" applyProtection="1">
      <alignment horizontal="right" vertical="center"/>
      <protection locked="0"/>
    </xf>
    <xf numFmtId="3" fontId="59" fillId="0" borderId="69" xfId="0" applyNumberFormat="1" applyFont="1" applyFill="1" applyBorder="1" applyAlignment="1" applyProtection="1">
      <alignment horizontal="right" vertical="center" wrapText="1"/>
      <protection locked="0"/>
    </xf>
    <xf numFmtId="4" fontId="60" fillId="0" borderId="70" xfId="0" applyNumberFormat="1" applyFont="1" applyFill="1" applyBorder="1" applyAlignment="1">
      <alignment horizontal="right" vertical="center" wrapText="1"/>
    </xf>
    <xf numFmtId="166" fontId="60" fillId="0" borderId="16" xfId="0" applyNumberFormat="1" applyFont="1" applyFill="1" applyBorder="1" applyAlignment="1">
      <alignment vertical="center"/>
    </xf>
    <xf numFmtId="4" fontId="59" fillId="0" borderId="16" xfId="0" applyNumberFormat="1" applyFont="1" applyFill="1" applyBorder="1" applyAlignment="1" applyProtection="1">
      <alignment vertical="center" wrapText="1"/>
      <protection locked="0"/>
    </xf>
    <xf numFmtId="166" fontId="60" fillId="0" borderId="67" xfId="0" applyNumberFormat="1" applyFont="1" applyFill="1" applyBorder="1" applyAlignment="1" applyProtection="1">
      <alignment horizontal="right" vertical="center" wrapText="1"/>
    </xf>
    <xf numFmtId="166" fontId="60" fillId="0" borderId="54" xfId="0" applyNumberFormat="1" applyFont="1" applyFill="1" applyBorder="1" applyAlignment="1" applyProtection="1">
      <alignment horizontal="right" vertical="center" wrapText="1"/>
    </xf>
    <xf numFmtId="3" fontId="59" fillId="0" borderId="53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70" xfId="0" applyNumberFormat="1" applyFont="1" applyFill="1" applyBorder="1" applyAlignment="1" applyProtection="1">
      <alignment horizontal="right" vertical="center" wrapText="1"/>
      <protection locked="0"/>
    </xf>
    <xf numFmtId="166" fontId="60" fillId="0" borderId="16" xfId="0" applyNumberFormat="1" applyFont="1" applyFill="1" applyBorder="1" applyAlignment="1">
      <alignment horizontal="right" vertical="center" wrapText="1"/>
    </xf>
    <xf numFmtId="0" fontId="24" fillId="0" borderId="45" xfId="0" applyFont="1" applyBorder="1" applyAlignment="1" applyProtection="1">
      <alignment horizontal="left" vertical="center" wrapText="1" indent="1"/>
    </xf>
    <xf numFmtId="166" fontId="17" fillId="0" borderId="45" xfId="7" applyNumberFormat="1" applyFont="1" applyFill="1" applyBorder="1" applyAlignment="1" applyProtection="1">
      <alignment horizontal="right" vertical="center" wrapText="1" indent="1"/>
    </xf>
    <xf numFmtId="166" fontId="17" fillId="0" borderId="59" xfId="7" applyNumberFormat="1" applyFont="1" applyFill="1" applyBorder="1" applyAlignment="1" applyProtection="1">
      <alignment horizontal="right" vertical="center" wrapText="1" indent="1"/>
    </xf>
    <xf numFmtId="0" fontId="9" fillId="0" borderId="1" xfId="0" applyFont="1" applyFill="1" applyBorder="1" applyAlignment="1" applyProtection="1">
      <alignment vertical="center" wrapText="1"/>
    </xf>
    <xf numFmtId="168" fontId="26" fillId="0" borderId="1" xfId="1" applyNumberFormat="1" applyFont="1" applyFill="1" applyBorder="1" applyAlignment="1" applyProtection="1">
      <alignment vertical="center" wrapText="1"/>
    </xf>
    <xf numFmtId="168" fontId="26" fillId="0" borderId="0" xfId="1" applyNumberFormat="1" applyFont="1" applyFill="1" applyProtection="1"/>
    <xf numFmtId="0" fontId="26" fillId="0" borderId="26" xfId="0" applyFont="1" applyFill="1" applyBorder="1" applyAlignment="1" applyProtection="1">
      <alignment horizontal="left" vertical="center" wrapText="1" indent="1"/>
      <protection locked="0"/>
    </xf>
    <xf numFmtId="0" fontId="26" fillId="0" borderId="1" xfId="0" applyFont="1" applyFill="1" applyBorder="1" applyAlignment="1" applyProtection="1">
      <alignment horizontal="left" vertical="center" wrapText="1" indent="1"/>
      <protection locked="0"/>
    </xf>
    <xf numFmtId="166" fontId="0" fillId="0" borderId="49" xfId="0" applyNumberFormat="1" applyFill="1" applyBorder="1" applyAlignment="1" applyProtection="1">
      <alignment horizontal="left" vertical="center" wrapText="1"/>
      <protection locked="0"/>
    </xf>
    <xf numFmtId="49" fontId="0" fillId="0" borderId="0" xfId="0" applyNumberFormat="1" applyFill="1" applyAlignment="1" applyProtection="1">
      <alignment horizontal="center" vertical="center" wrapText="1"/>
      <protection locked="0"/>
    </xf>
    <xf numFmtId="49" fontId="0" fillId="0" borderId="0" xfId="0" applyNumberFormat="1" applyFill="1" applyAlignment="1" applyProtection="1">
      <alignment vertical="center" wrapText="1"/>
      <protection locked="0"/>
    </xf>
    <xf numFmtId="49" fontId="5" fillId="0" borderId="0" xfId="0" applyNumberFormat="1" applyFont="1" applyFill="1" applyAlignment="1" applyProtection="1">
      <alignment horizontal="right" vertical="center"/>
      <protection locked="0"/>
    </xf>
    <xf numFmtId="49" fontId="7" fillId="0" borderId="39" xfId="0" applyNumberFormat="1" applyFont="1" applyFill="1" applyBorder="1" applyAlignment="1" applyProtection="1">
      <alignment horizontal="centerContinuous" vertical="center"/>
    </xf>
    <xf numFmtId="49" fontId="7" fillId="0" borderId="71" xfId="0" applyNumberFormat="1" applyFont="1" applyFill="1" applyBorder="1" applyAlignment="1" applyProtection="1">
      <alignment horizontal="centerContinuous" vertical="center"/>
    </xf>
    <xf numFmtId="49" fontId="7" fillId="0" borderId="46" xfId="0" applyNumberFormat="1" applyFont="1" applyFill="1" applyBorder="1" applyAlignment="1" applyProtection="1">
      <alignment horizontal="centerContinuous" vertical="center"/>
    </xf>
    <xf numFmtId="49" fontId="7" fillId="0" borderId="13" xfId="0" applyNumberFormat="1" applyFont="1" applyFill="1" applyBorder="1" applyAlignment="1" applyProtection="1">
      <alignment horizontal="center" vertical="center"/>
    </xf>
    <xf numFmtId="49" fontId="7" fillId="0" borderId="34" xfId="0" applyNumberFormat="1" applyFont="1" applyFill="1" applyBorder="1" applyAlignment="1" applyProtection="1">
      <alignment horizontal="center" vertical="center"/>
    </xf>
    <xf numFmtId="49" fontId="7" fillId="0" borderId="12" xfId="0" applyNumberFormat="1" applyFont="1" applyFill="1" applyBorder="1" applyAlignment="1" applyProtection="1">
      <alignment horizontal="center" vertical="center" wrapText="1"/>
    </xf>
    <xf numFmtId="49" fontId="17" fillId="0" borderId="22" xfId="0" applyNumberFormat="1" applyFont="1" applyFill="1" applyBorder="1" applyAlignment="1" applyProtection="1">
      <alignment horizontal="center" vertical="center" wrapText="1"/>
    </xf>
    <xf numFmtId="49" fontId="17" fillId="0" borderId="5" xfId="0" applyNumberFormat="1" applyFont="1" applyFill="1" applyBorder="1" applyAlignment="1" applyProtection="1">
      <alignment horizontal="center" vertical="center" wrapText="1"/>
    </xf>
    <xf numFmtId="49" fontId="17" fillId="0" borderId="32" xfId="0" applyNumberFormat="1" applyFont="1" applyFill="1" applyBorder="1" applyAlignment="1" applyProtection="1">
      <alignment horizontal="center" vertical="center" wrapText="1"/>
    </xf>
    <xf numFmtId="49" fontId="17" fillId="0" borderId="56" xfId="0" applyNumberFormat="1" applyFont="1" applyFill="1" applyBorder="1" applyAlignment="1" applyProtection="1">
      <alignment horizontal="center" vertical="center" wrapText="1"/>
    </xf>
    <xf numFmtId="49" fontId="17" fillId="0" borderId="38" xfId="0" applyNumberFormat="1" applyFont="1" applyFill="1" applyBorder="1" applyAlignment="1" applyProtection="1">
      <alignment horizontal="right" vertical="center" wrapText="1" indent="1"/>
    </xf>
    <xf numFmtId="49" fontId="25" fillId="0" borderId="26" xfId="0" applyNumberFormat="1" applyFont="1" applyFill="1" applyBorder="1" applyAlignment="1" applyProtection="1">
      <alignment horizontal="left" vertical="center" wrapText="1" indent="1"/>
    </xf>
    <xf numFmtId="49" fontId="28" fillId="2" borderId="26" xfId="0" applyNumberFormat="1" applyFont="1" applyFill="1" applyBorder="1" applyAlignment="1" applyProtection="1">
      <alignment horizontal="center" vertical="center" wrapText="1"/>
    </xf>
    <xf numFmtId="49" fontId="25" fillId="0" borderId="26" xfId="0" applyNumberFormat="1" applyFont="1" applyFill="1" applyBorder="1" applyAlignment="1" applyProtection="1">
      <alignment vertical="center" wrapText="1"/>
    </xf>
    <xf numFmtId="49" fontId="25" fillId="0" borderId="39" xfId="0" applyNumberFormat="1" applyFont="1" applyFill="1" applyBorder="1" applyAlignment="1" applyProtection="1">
      <alignment vertical="center" wrapText="1"/>
    </xf>
    <xf numFmtId="49" fontId="25" fillId="0" borderId="68" xfId="0" applyNumberFormat="1" applyFont="1" applyFill="1" applyBorder="1" applyAlignment="1" applyProtection="1">
      <alignment vertical="center" wrapText="1"/>
    </xf>
    <xf numFmtId="49" fontId="17" fillId="0" borderId="3" xfId="0" applyNumberFormat="1" applyFont="1" applyFill="1" applyBorder="1" applyAlignment="1" applyProtection="1">
      <alignment horizontal="right" vertical="center" wrapText="1" indent="1"/>
    </xf>
    <xf numFmtId="49" fontId="1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 applyProtection="1">
      <alignment vertical="center" wrapText="1"/>
      <protection locked="0"/>
    </xf>
    <xf numFmtId="49" fontId="18" fillId="0" borderId="14" xfId="0" applyNumberFormat="1" applyFont="1" applyFill="1" applyBorder="1" applyAlignment="1" applyProtection="1">
      <alignment vertical="center" wrapText="1"/>
      <protection locked="0"/>
    </xf>
    <xf numFmtId="49" fontId="18" fillId="0" borderId="54" xfId="0" applyNumberFormat="1" applyFont="1" applyFill="1" applyBorder="1" applyAlignment="1" applyProtection="1">
      <alignment vertical="center" wrapText="1"/>
    </xf>
    <xf numFmtId="49" fontId="25" fillId="0" borderId="1" xfId="0" applyNumberFormat="1" applyFont="1" applyFill="1" applyBorder="1" applyAlignment="1" applyProtection="1">
      <alignment horizontal="left" vertical="center" wrapText="1" indent="1"/>
    </xf>
    <xf numFmtId="49" fontId="28" fillId="2" borderId="1" xfId="0" applyNumberFormat="1" applyFont="1" applyFill="1" applyBorder="1" applyAlignment="1" applyProtection="1">
      <alignment horizontal="center" vertical="center" wrapText="1"/>
    </xf>
    <xf numFmtId="49" fontId="25" fillId="0" borderId="1" xfId="0" applyNumberFormat="1" applyFont="1" applyFill="1" applyBorder="1" applyAlignment="1" applyProtection="1">
      <alignment vertical="center" wrapText="1"/>
    </xf>
    <xf numFmtId="49" fontId="25" fillId="0" borderId="14" xfId="0" applyNumberFormat="1" applyFont="1" applyFill="1" applyBorder="1" applyAlignment="1" applyProtection="1">
      <alignment vertical="center" wrapText="1"/>
    </xf>
    <xf numFmtId="49" fontId="25" fillId="0" borderId="54" xfId="0" applyNumberFormat="1" applyFont="1" applyFill="1" applyBorder="1" applyAlignment="1" applyProtection="1">
      <alignment vertical="center" wrapText="1"/>
    </xf>
    <xf numFmtId="49" fontId="17" fillId="0" borderId="1" xfId="0" applyNumberFormat="1" applyFont="1" applyFill="1" applyBorder="1" applyAlignment="1" applyProtection="1">
      <alignment horizontal="left" vertical="center" wrapText="1" indent="1"/>
    </xf>
    <xf numFmtId="49" fontId="17" fillId="0" borderId="49" xfId="0" applyNumberFormat="1" applyFont="1" applyFill="1" applyBorder="1" applyAlignment="1" applyProtection="1">
      <alignment horizontal="right" vertical="center" wrapText="1" indent="1"/>
    </xf>
    <xf numFmtId="49" fontId="25" fillId="0" borderId="9" xfId="0" applyNumberFormat="1" applyFont="1" applyFill="1" applyBorder="1" applyAlignment="1" applyProtection="1">
      <alignment horizontal="left" vertical="center" wrapText="1" indent="1"/>
    </xf>
    <xf numFmtId="49" fontId="28" fillId="2" borderId="2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vertical="center" wrapText="1"/>
    </xf>
    <xf numFmtId="49" fontId="25" fillId="0" borderId="58" xfId="0" applyNumberFormat="1" applyFont="1" applyFill="1" applyBorder="1" applyAlignment="1" applyProtection="1">
      <alignment vertical="center" wrapText="1"/>
    </xf>
    <xf numFmtId="49" fontId="13" fillId="0" borderId="58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9" xfId="0" applyNumberFormat="1" applyFont="1" applyFill="1" applyBorder="1" applyAlignment="1" applyProtection="1">
      <alignment vertical="center" wrapText="1"/>
      <protection locked="0"/>
    </xf>
    <xf numFmtId="49" fontId="18" fillId="0" borderId="58" xfId="0" applyNumberFormat="1" applyFont="1" applyFill="1" applyBorder="1" applyAlignment="1" applyProtection="1">
      <alignment vertical="center" wrapText="1"/>
      <protection locked="0"/>
    </xf>
    <xf numFmtId="49" fontId="17" fillId="0" borderId="7" xfId="0" applyNumberFormat="1" applyFont="1" applyFill="1" applyBorder="1" applyAlignment="1" applyProtection="1">
      <alignment horizontal="right" vertical="center" wrapText="1" indent="1"/>
    </xf>
    <xf numFmtId="49" fontId="17" fillId="0" borderId="5" xfId="0" applyNumberFormat="1" applyFont="1" applyFill="1" applyBorder="1" applyAlignment="1" applyProtection="1">
      <alignment horizontal="left" vertical="center" wrapText="1" indent="1"/>
    </xf>
    <xf numFmtId="49" fontId="18" fillId="2" borderId="32" xfId="0" applyNumberFormat="1" applyFont="1" applyFill="1" applyBorder="1" applyAlignment="1" applyProtection="1">
      <alignment vertical="center" wrapText="1"/>
    </xf>
    <xf numFmtId="49" fontId="25" fillId="0" borderId="5" xfId="0" applyNumberFormat="1" applyFont="1" applyFill="1" applyBorder="1" applyAlignment="1" applyProtection="1">
      <alignment vertical="center" wrapText="1"/>
    </xf>
    <xf numFmtId="49" fontId="25" fillId="0" borderId="32" xfId="0" applyNumberFormat="1" applyFont="1" applyFill="1" applyBorder="1" applyAlignment="1" applyProtection="1">
      <alignment vertical="center" wrapText="1"/>
    </xf>
    <xf numFmtId="49" fontId="25" fillId="0" borderId="16" xfId="0" applyNumberFormat="1" applyFont="1" applyFill="1" applyBorder="1" applyAlignment="1" applyProtection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right" vertical="center"/>
    </xf>
    <xf numFmtId="49" fontId="7" fillId="0" borderId="34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right" vertical="center" wrapText="1" indent="1"/>
    </xf>
    <xf numFmtId="49" fontId="17" fillId="0" borderId="16" xfId="0" applyNumberFormat="1" applyFont="1" applyFill="1" applyBorder="1" applyAlignment="1">
      <alignment horizontal="left" vertical="center" wrapText="1" indent="1"/>
    </xf>
    <xf numFmtId="49" fontId="13" fillId="2" borderId="16" xfId="0" applyNumberFormat="1" applyFont="1" applyFill="1" applyBorder="1" applyAlignment="1">
      <alignment horizontal="left" vertical="center" wrapText="1" indent="2"/>
    </xf>
    <xf numFmtId="49" fontId="13" fillId="2" borderId="29" xfId="0" applyNumberFormat="1" applyFont="1" applyFill="1" applyBorder="1" applyAlignment="1">
      <alignment horizontal="left" vertical="center" wrapText="1" indent="2"/>
    </xf>
    <xf numFmtId="49" fontId="17" fillId="0" borderId="7" xfId="0" applyNumberFormat="1" applyFont="1" applyFill="1" applyBorder="1" applyAlignment="1">
      <alignment vertical="center" wrapText="1"/>
    </xf>
    <xf numFmtId="49" fontId="17" fillId="0" borderId="5" xfId="0" applyNumberFormat="1" applyFont="1" applyFill="1" applyBorder="1" applyAlignment="1">
      <alignment vertical="center" wrapText="1"/>
    </xf>
    <xf numFmtId="49" fontId="17" fillId="0" borderId="6" xfId="0" applyNumberFormat="1" applyFont="1" applyFill="1" applyBorder="1" applyAlignment="1">
      <alignment vertical="center" wrapText="1"/>
    </xf>
    <xf numFmtId="49" fontId="17" fillId="0" borderId="3" xfId="0" applyNumberFormat="1" applyFont="1" applyFill="1" applyBorder="1" applyAlignment="1">
      <alignment horizontal="right" vertical="center" wrapText="1" indent="1"/>
    </xf>
    <xf numFmtId="49" fontId="18" fillId="0" borderId="54" xfId="0" applyNumberFormat="1" applyFont="1" applyFill="1" applyBorder="1" applyAlignment="1" applyProtection="1">
      <alignment horizontal="left" vertical="center" wrapText="1" indent="1"/>
      <protection locked="0"/>
    </xf>
    <xf numFmtId="49" fontId="13" fillId="0" borderId="54" xfId="0" applyNumberFormat="1" applyFont="1" applyFill="1" applyBorder="1" applyAlignment="1" applyProtection="1">
      <alignment horizontal="right" vertical="center" wrapText="1" indent="2"/>
      <protection locked="0"/>
    </xf>
    <xf numFmtId="49" fontId="13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49" fontId="18" fillId="0" borderId="3" xfId="0" applyNumberFormat="1" applyFont="1" applyFill="1" applyBorder="1" applyAlignment="1" applyProtection="1">
      <alignment vertical="center" wrapText="1"/>
      <protection locked="0"/>
    </xf>
    <xf numFmtId="49" fontId="18" fillId="0" borderId="8" xfId="0" applyNumberFormat="1" applyFont="1" applyFill="1" applyBorder="1" applyAlignment="1" applyProtection="1">
      <alignment vertical="center" wrapText="1"/>
      <protection locked="0"/>
    </xf>
    <xf numFmtId="49" fontId="13" fillId="2" borderId="16" xfId="0" applyNumberFormat="1" applyFont="1" applyFill="1" applyBorder="1" applyAlignment="1">
      <alignment horizontal="right" vertical="center" wrapText="1" indent="2"/>
    </xf>
    <xf numFmtId="49" fontId="13" fillId="2" borderId="29" xfId="0" applyNumberFormat="1" applyFont="1" applyFill="1" applyBorder="1" applyAlignment="1">
      <alignment horizontal="right" vertical="center" wrapText="1" indent="2"/>
    </xf>
    <xf numFmtId="174" fontId="62" fillId="0" borderId="26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40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1" xfId="9" applyNumberFormat="1" applyFont="1" applyFill="1" applyBorder="1" applyAlignment="1" applyProtection="1">
      <alignment horizontal="right" vertical="center" wrapText="1"/>
    </xf>
    <xf numFmtId="174" fontId="62" fillId="0" borderId="8" xfId="9" applyNumberFormat="1" applyFont="1" applyFill="1" applyBorder="1" applyAlignment="1" applyProtection="1">
      <alignment horizontal="right" vertical="center" wrapText="1"/>
    </xf>
    <xf numFmtId="174" fontId="63" fillId="0" borderId="1" xfId="9" applyNumberFormat="1" applyFont="1" applyFill="1" applyBorder="1" applyAlignment="1" applyProtection="1">
      <alignment horizontal="right" vertical="center" wrapText="1"/>
      <protection locked="0"/>
    </xf>
    <xf numFmtId="174" fontId="63" fillId="0" borderId="8" xfId="9" applyNumberFormat="1" applyFont="1" applyFill="1" applyBorder="1" applyAlignment="1" applyProtection="1">
      <alignment horizontal="right" vertical="center" wrapText="1"/>
      <protection locked="0"/>
    </xf>
    <xf numFmtId="174" fontId="64" fillId="0" borderId="1" xfId="9" applyNumberFormat="1" applyFont="1" applyFill="1" applyBorder="1" applyAlignment="1" applyProtection="1">
      <alignment horizontal="right" vertical="center" wrapText="1"/>
      <protection locked="0"/>
    </xf>
    <xf numFmtId="174" fontId="64" fillId="0" borderId="8" xfId="9" applyNumberFormat="1" applyFont="1" applyFill="1" applyBorder="1" applyAlignment="1" applyProtection="1">
      <alignment horizontal="right" vertical="center" wrapText="1"/>
      <protection locked="0"/>
    </xf>
    <xf numFmtId="174" fontId="64" fillId="0" borderId="1" xfId="9" applyNumberFormat="1" applyFont="1" applyFill="1" applyBorder="1" applyAlignment="1" applyProtection="1">
      <alignment horizontal="right" vertical="center" wrapText="1"/>
    </xf>
    <xf numFmtId="174" fontId="64" fillId="0" borderId="8" xfId="9" applyNumberFormat="1" applyFont="1" applyFill="1" applyBorder="1" applyAlignment="1" applyProtection="1">
      <alignment horizontal="right" vertical="center" wrapText="1"/>
    </xf>
    <xf numFmtId="180" fontId="70" fillId="0" borderId="75" xfId="6" applyNumberFormat="1" applyFont="1" applyFill="1" applyBorder="1" applyAlignment="1">
      <alignment vertical="center" wrapText="1" readingOrder="1"/>
    </xf>
    <xf numFmtId="174" fontId="62" fillId="0" borderId="1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8" xfId="9" applyNumberFormat="1" applyFont="1" applyFill="1" applyBorder="1" applyAlignment="1" applyProtection="1">
      <alignment horizontal="right" vertical="center" wrapText="1"/>
      <protection locked="0"/>
    </xf>
    <xf numFmtId="174" fontId="62" fillId="0" borderId="11" xfId="9" applyNumberFormat="1" applyFont="1" applyFill="1" applyBorder="1" applyAlignment="1" applyProtection="1">
      <alignment horizontal="right" vertical="center" wrapText="1"/>
    </xf>
    <xf numFmtId="174" fontId="62" fillId="0" borderId="12" xfId="9" applyNumberFormat="1" applyFont="1" applyFill="1" applyBorder="1" applyAlignment="1" applyProtection="1">
      <alignment horizontal="right" vertical="center" wrapText="1"/>
    </xf>
    <xf numFmtId="0" fontId="65" fillId="0" borderId="0" xfId="0" applyFont="1"/>
    <xf numFmtId="0" fontId="67" fillId="0" borderId="0" xfId="0" applyFont="1"/>
    <xf numFmtId="0" fontId="29" fillId="0" borderId="0" xfId="0" applyFont="1"/>
    <xf numFmtId="0" fontId="0" fillId="0" borderId="0" xfId="0" applyAlignment="1">
      <alignment horizontal="right"/>
    </xf>
    <xf numFmtId="0" fontId="28" fillId="0" borderId="38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40" xfId="0" applyFont="1" applyBorder="1" applyAlignment="1">
      <alignment horizontal="center"/>
    </xf>
    <xf numFmtId="0" fontId="0" fillId="0" borderId="3" xfId="0" applyBorder="1"/>
    <xf numFmtId="0" fontId="0" fillId="0" borderId="1" xfId="0" applyBorder="1"/>
    <xf numFmtId="168" fontId="0" fillId="0" borderId="1" xfId="2" applyNumberFormat="1" applyFont="1" applyBorder="1"/>
    <xf numFmtId="168" fontId="0" fillId="0" borderId="8" xfId="2" applyNumberFormat="1" applyFont="1" applyBorder="1"/>
    <xf numFmtId="0" fontId="24" fillId="0" borderId="1" xfId="9" applyFont="1" applyFill="1" applyBorder="1" applyAlignment="1" applyProtection="1">
      <alignment vertical="center" wrapText="1"/>
    </xf>
    <xf numFmtId="168" fontId="44" fillId="0" borderId="1" xfId="2" applyNumberFormat="1" applyFont="1" applyFill="1" applyBorder="1" applyAlignment="1" applyProtection="1">
      <alignment vertical="center" wrapText="1"/>
    </xf>
    <xf numFmtId="0" fontId="44" fillId="0" borderId="1" xfId="9" applyFont="1" applyFill="1" applyBorder="1" applyAlignment="1" applyProtection="1">
      <alignment vertical="center" wrapText="1"/>
    </xf>
    <xf numFmtId="0" fontId="68" fillId="0" borderId="1" xfId="9" applyFont="1" applyFill="1" applyBorder="1" applyAlignment="1" applyProtection="1">
      <alignment vertical="center" wrapText="1"/>
    </xf>
    <xf numFmtId="168" fontId="68" fillId="0" borderId="1" xfId="2" applyNumberFormat="1" applyFont="1" applyFill="1" applyBorder="1" applyAlignment="1" applyProtection="1">
      <alignment vertical="center" wrapText="1"/>
    </xf>
    <xf numFmtId="0" fontId="25" fillId="0" borderId="1" xfId="0" applyFont="1" applyBorder="1"/>
    <xf numFmtId="168" fontId="20" fillId="0" borderId="1" xfId="2" applyNumberFormat="1" applyFont="1" applyBorder="1"/>
    <xf numFmtId="0" fontId="28" fillId="0" borderId="11" xfId="0" applyFont="1" applyBorder="1"/>
    <xf numFmtId="168" fontId="20" fillId="0" borderId="11" xfId="0" applyNumberFormat="1" applyFont="1" applyBorder="1"/>
    <xf numFmtId="168" fontId="28" fillId="0" borderId="8" xfId="2" applyNumberFormat="1" applyFont="1" applyBorder="1"/>
    <xf numFmtId="0" fontId="20" fillId="0" borderId="0" xfId="7" applyFont="1" applyFill="1" applyAlignment="1" applyProtection="1">
      <alignment horizontal="center"/>
    </xf>
    <xf numFmtId="166" fontId="6" fillId="0" borderId="0" xfId="7" applyNumberFormat="1" applyFont="1" applyFill="1" applyBorder="1" applyAlignment="1" applyProtection="1">
      <alignment horizontal="center" vertical="center"/>
    </xf>
    <xf numFmtId="0" fontId="7" fillId="0" borderId="38" xfId="7" applyFont="1" applyFill="1" applyBorder="1" applyAlignment="1" applyProtection="1">
      <alignment horizontal="center" vertical="center" wrapText="1"/>
    </xf>
    <xf numFmtId="0" fontId="7" fillId="0" borderId="33" xfId="7" applyFont="1" applyFill="1" applyBorder="1" applyAlignment="1" applyProtection="1">
      <alignment horizontal="center" vertical="center" wrapText="1"/>
    </xf>
    <xf numFmtId="0" fontId="7" fillId="0" borderId="26" xfId="7" applyFont="1" applyFill="1" applyBorder="1" applyAlignment="1" applyProtection="1">
      <alignment horizontal="center" vertical="center" wrapText="1"/>
    </xf>
    <xf numFmtId="0" fontId="7" fillId="0" borderId="11" xfId="7" applyFont="1" applyFill="1" applyBorder="1" applyAlignment="1" applyProtection="1">
      <alignment horizontal="center" vertical="center" wrapText="1"/>
    </xf>
    <xf numFmtId="166" fontId="27" fillId="0" borderId="26" xfId="7" applyNumberFormat="1" applyFont="1" applyFill="1" applyBorder="1" applyAlignment="1" applyProtection="1">
      <alignment horizontal="center" vertical="center"/>
    </xf>
    <xf numFmtId="166" fontId="27" fillId="0" borderId="40" xfId="7" applyNumberFormat="1" applyFont="1" applyFill="1" applyBorder="1" applyAlignment="1" applyProtection="1">
      <alignment horizontal="center" vertical="center"/>
    </xf>
    <xf numFmtId="166" fontId="27" fillId="0" borderId="67" xfId="0" applyNumberFormat="1" applyFont="1" applyFill="1" applyBorder="1" applyAlignment="1" applyProtection="1">
      <alignment horizontal="center" vertical="center" wrapText="1"/>
    </xf>
    <xf numFmtId="166" fontId="27" fillId="0" borderId="18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</xf>
    <xf numFmtId="166" fontId="27" fillId="0" borderId="68" xfId="0" applyNumberFormat="1" applyFont="1" applyFill="1" applyBorder="1" applyAlignment="1" applyProtection="1">
      <alignment horizontal="center" vertical="center" wrapText="1"/>
    </xf>
    <xf numFmtId="166" fontId="27" fillId="0" borderId="70" xfId="0" applyNumberFormat="1" applyFont="1" applyFill="1" applyBorder="1" applyAlignment="1" applyProtection="1">
      <alignment horizontal="center" vertical="center" wrapText="1"/>
    </xf>
    <xf numFmtId="166" fontId="15" fillId="0" borderId="0" xfId="0" applyNumberFormat="1" applyFont="1" applyFill="1" applyAlignment="1" applyProtection="1">
      <alignment horizontal="center" textRotation="180" wrapText="1"/>
      <protection locked="0"/>
    </xf>
    <xf numFmtId="166" fontId="20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 applyProtection="1">
      <alignment horizontal="center" textRotation="180" wrapText="1"/>
      <protection locked="0"/>
    </xf>
    <xf numFmtId="166" fontId="15" fillId="0" borderId="0" xfId="0" applyNumberFormat="1" applyFont="1" applyFill="1" applyAlignment="1">
      <alignment horizontal="center" textRotation="180" wrapText="1"/>
    </xf>
    <xf numFmtId="166" fontId="17" fillId="0" borderId="16" xfId="0" applyNumberFormat="1" applyFont="1" applyFill="1" applyBorder="1" applyAlignment="1">
      <alignment horizontal="center" vertical="center"/>
    </xf>
    <xf numFmtId="166" fontId="28" fillId="0" borderId="22" xfId="0" applyNumberFormat="1" applyFont="1" applyFill="1" applyBorder="1" applyAlignment="1">
      <alignment horizontal="left" vertical="center" wrapText="1" indent="2"/>
    </xf>
    <xf numFmtId="166" fontId="28" fillId="0" borderId="73" xfId="0" applyNumberFormat="1" applyFont="1" applyFill="1" applyBorder="1" applyAlignment="1">
      <alignment horizontal="left" vertical="center" wrapText="1" indent="2"/>
    </xf>
    <xf numFmtId="173" fontId="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textRotation="180"/>
    </xf>
    <xf numFmtId="166" fontId="0" fillId="0" borderId="19" xfId="0" applyNumberFormat="1" applyFill="1" applyBorder="1" applyAlignment="1" applyProtection="1">
      <alignment horizontal="left" vertical="center" wrapText="1"/>
      <protection locked="0"/>
    </xf>
    <xf numFmtId="166" fontId="0" fillId="0" borderId="71" xfId="0" applyNumberFormat="1" applyFill="1" applyBorder="1" applyAlignment="1" applyProtection="1">
      <alignment horizontal="left" vertical="center" wrapText="1"/>
      <protection locked="0"/>
    </xf>
    <xf numFmtId="166" fontId="0" fillId="0" borderId="60" xfId="0" applyNumberFormat="1" applyFill="1" applyBorder="1" applyAlignment="1" applyProtection="1">
      <alignment horizontal="left" vertical="center" wrapText="1"/>
      <protection locked="0"/>
    </xf>
    <xf numFmtId="166" fontId="0" fillId="0" borderId="74" xfId="0" applyNumberFormat="1" applyFill="1" applyBorder="1" applyAlignment="1" applyProtection="1">
      <alignment horizontal="left" vertical="center" wrapText="1"/>
      <protection locked="0"/>
    </xf>
    <xf numFmtId="166" fontId="7" fillId="0" borderId="67" xfId="0" applyNumberFormat="1" applyFont="1" applyFill="1" applyBorder="1" applyAlignment="1">
      <alignment horizontal="center" vertical="center" wrapText="1"/>
    </xf>
    <xf numFmtId="166" fontId="7" fillId="0" borderId="56" xfId="0" applyNumberFormat="1" applyFont="1" applyFill="1" applyBorder="1" applyAlignment="1">
      <alignment horizontal="center" vertical="center"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8" fillId="0" borderId="73" xfId="0" applyNumberFormat="1" applyFont="1" applyFill="1" applyBorder="1" applyAlignment="1">
      <alignment horizontal="center" vertical="center" wrapText="1"/>
    </xf>
    <xf numFmtId="166" fontId="7" fillId="0" borderId="16" xfId="0" applyNumberFormat="1" applyFont="1" applyFill="1" applyBorder="1" applyAlignment="1">
      <alignment horizontal="center" vertical="center" wrapText="1"/>
    </xf>
    <xf numFmtId="166" fontId="20" fillId="0" borderId="0" xfId="0" applyNumberFormat="1" applyFont="1" applyFill="1" applyAlignment="1">
      <alignment horizontal="left" vertical="center" wrapText="1"/>
    </xf>
    <xf numFmtId="166" fontId="0" fillId="0" borderId="0" xfId="0" applyNumberFormat="1" applyFill="1" applyAlignment="1" applyProtection="1">
      <alignment horizontal="left" vertical="center" wrapText="1"/>
      <protection locked="0"/>
    </xf>
    <xf numFmtId="173" fontId="39" fillId="0" borderId="23" xfId="0" applyNumberFormat="1" applyFont="1" applyFill="1" applyBorder="1" applyAlignment="1">
      <alignment horizontal="left" vertical="center" wrapText="1"/>
    </xf>
    <xf numFmtId="166" fontId="17" fillId="0" borderId="16" xfId="0" applyNumberFormat="1" applyFont="1" applyFill="1" applyBorder="1" applyAlignment="1">
      <alignment horizontal="center" vertical="center" wrapText="1"/>
    </xf>
    <xf numFmtId="166" fontId="27" fillId="0" borderId="16" xfId="0" applyNumberFormat="1" applyFont="1" applyFill="1" applyBorder="1" applyAlignment="1">
      <alignment horizontal="center" vertical="center" wrapText="1"/>
    </xf>
    <xf numFmtId="166" fontId="5" fillId="0" borderId="10" xfId="0" applyNumberFormat="1" applyFont="1" applyFill="1" applyBorder="1" applyAlignment="1">
      <alignment horizontal="right" vertical="center"/>
    </xf>
    <xf numFmtId="166" fontId="7" fillId="0" borderId="72" xfId="0" applyNumberFormat="1" applyFont="1" applyFill="1" applyBorder="1" applyAlignment="1">
      <alignment horizontal="center" vertical="center"/>
    </xf>
    <xf numFmtId="166" fontId="7" fillId="0" borderId="55" xfId="0" applyNumberFormat="1" applyFont="1" applyFill="1" applyBorder="1" applyAlignment="1">
      <alignment horizontal="center" vertical="center"/>
    </xf>
    <xf numFmtId="166" fontId="7" fillId="0" borderId="17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73" xfId="0" applyFont="1" applyFill="1" applyBorder="1" applyAlignment="1" applyProtection="1">
      <alignment horizontal="center" vertical="center" wrapText="1"/>
    </xf>
    <xf numFmtId="0" fontId="7" fillId="0" borderId="28" xfId="0" applyFont="1" applyFill="1" applyBorder="1" applyAlignment="1" applyProtection="1">
      <alignment horizontal="center" vertical="center" wrapText="1"/>
    </xf>
    <xf numFmtId="0" fontId="7" fillId="0" borderId="39" xfId="0" applyFont="1" applyFill="1" applyBorder="1" applyAlignment="1" applyProtection="1">
      <alignment horizontal="center" vertical="center"/>
      <protection locked="0"/>
    </xf>
    <xf numFmtId="0" fontId="7" fillId="0" borderId="71" xfId="0" applyFont="1" applyFill="1" applyBorder="1" applyAlignment="1" applyProtection="1">
      <alignment horizontal="center" vertical="center"/>
      <protection locked="0"/>
    </xf>
    <xf numFmtId="0" fontId="7" fillId="0" borderId="46" xfId="0" applyFont="1" applyFill="1" applyBorder="1" applyAlignment="1" applyProtection="1">
      <alignment horizontal="center" vertical="center"/>
      <protection locked="0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74" xfId="0" applyFont="1" applyFill="1" applyBorder="1" applyAlignment="1" applyProtection="1">
      <alignment horizontal="center" vertic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74" xfId="0" quotePrefix="1" applyFont="1" applyFill="1" applyBorder="1" applyAlignment="1" applyProtection="1">
      <alignment horizontal="center" vertical="center"/>
    </xf>
    <xf numFmtId="0" fontId="7" fillId="0" borderId="44" xfId="0" quotePrefix="1" applyFont="1" applyFill="1" applyBorder="1" applyAlignment="1" applyProtection="1">
      <alignment horizontal="center" vertical="center"/>
    </xf>
    <xf numFmtId="0" fontId="7" fillId="0" borderId="39" xfId="0" applyFont="1" applyFill="1" applyBorder="1" applyAlignment="1" applyProtection="1">
      <alignment horizontal="center" vertical="center" wrapText="1"/>
      <protection locked="0"/>
    </xf>
    <xf numFmtId="0" fontId="7" fillId="0" borderId="71" xfId="0" applyFont="1" applyFill="1" applyBorder="1" applyAlignment="1" applyProtection="1">
      <alignment horizontal="center" vertical="center" wrapText="1"/>
      <protection locked="0"/>
    </xf>
    <xf numFmtId="0" fontId="7" fillId="0" borderId="46" xfId="0" applyFont="1" applyFill="1" applyBorder="1" applyAlignment="1" applyProtection="1">
      <alignment horizontal="center" vertical="center" wrapText="1"/>
      <protection locked="0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52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45" xfId="0" applyFont="1" applyFill="1" applyBorder="1" applyAlignment="1" applyProtection="1">
      <alignment horizontal="center" vertical="center" wrapText="1"/>
    </xf>
    <xf numFmtId="0" fontId="27" fillId="0" borderId="5" xfId="0" applyFont="1" applyFill="1" applyBorder="1" applyAlignment="1" applyProtection="1">
      <alignment horizontal="center" vertical="center" wrapText="1"/>
    </xf>
    <xf numFmtId="0" fontId="27" fillId="0" borderId="6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left" vertical="center" wrapText="1" indent="1"/>
    </xf>
    <xf numFmtId="0" fontId="7" fillId="0" borderId="29" xfId="0" applyFont="1" applyFill="1" applyBorder="1" applyAlignment="1" applyProtection="1">
      <alignment horizontal="left" vertical="center" wrapText="1" indent="1"/>
    </xf>
    <xf numFmtId="0" fontId="7" fillId="0" borderId="36" xfId="7" applyFont="1" applyFill="1" applyBorder="1" applyAlignment="1" applyProtection="1">
      <alignment horizontal="center" vertical="center" wrapText="1"/>
    </xf>
    <xf numFmtId="0" fontId="7" fillId="0" borderId="45" xfId="7" applyFont="1" applyFill="1" applyBorder="1" applyAlignment="1" applyProtection="1">
      <alignment horizontal="center" vertical="center" wrapText="1"/>
    </xf>
    <xf numFmtId="49" fontId="7" fillId="0" borderId="35" xfId="0" applyNumberFormat="1" applyFont="1" applyFill="1" applyBorder="1" applyAlignment="1" applyProtection="1">
      <alignment horizontal="center" vertical="center" wrapText="1"/>
    </xf>
    <xf numFmtId="49" fontId="7" fillId="0" borderId="52" xfId="0" applyNumberFormat="1" applyFont="1" applyFill="1" applyBorder="1" applyAlignment="1" applyProtection="1">
      <alignment horizontal="center" vertical="center" wrapText="1"/>
    </xf>
    <xf numFmtId="49" fontId="7" fillId="0" borderId="36" xfId="0" applyNumberFormat="1" applyFont="1" applyFill="1" applyBorder="1" applyAlignment="1" applyProtection="1">
      <alignment horizontal="center" vertical="center" wrapText="1"/>
    </xf>
    <xf numFmtId="49" fontId="7" fillId="0" borderId="45" xfId="0" applyNumberFormat="1" applyFont="1" applyFill="1" applyBorder="1" applyAlignment="1" applyProtection="1">
      <alignment horizontal="center" vertical="center"/>
    </xf>
    <xf numFmtId="49" fontId="7" fillId="0" borderId="45" xfId="0" applyNumberFormat="1" applyFont="1" applyFill="1" applyBorder="1" applyAlignment="1" applyProtection="1">
      <alignment horizontal="center" vertical="center" wrapText="1"/>
    </xf>
    <xf numFmtId="49" fontId="7" fillId="0" borderId="67" xfId="0" applyNumberFormat="1" applyFont="1" applyFill="1" applyBorder="1" applyAlignment="1" applyProtection="1">
      <alignment horizontal="center" vertical="center" wrapText="1"/>
    </xf>
    <xf numFmtId="49" fontId="7" fillId="0" borderId="18" xfId="0" applyNumberFormat="1" applyFont="1" applyFill="1" applyBorder="1" applyAlignment="1" applyProtection="1">
      <alignment horizontal="center" vertical="center" wrapText="1"/>
    </xf>
    <xf numFmtId="166" fontId="9" fillId="0" borderId="0" xfId="0" applyNumberFormat="1" applyFont="1" applyFill="1" applyAlignment="1">
      <alignment horizontal="center" textRotation="180" wrapTex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7" fillId="0" borderId="59" xfId="0" applyNumberFormat="1" applyFont="1" applyFill="1" applyBorder="1" applyAlignment="1">
      <alignment horizontal="center" vertical="center" wrapText="1"/>
    </xf>
    <xf numFmtId="49" fontId="7" fillId="0" borderId="67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67" xfId="0" applyNumberFormat="1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72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7" fillId="0" borderId="63" xfId="0" applyNumberFormat="1" applyFont="1" applyFill="1" applyBorder="1" applyAlignment="1">
      <alignment horizontal="center" vertical="center" wrapText="1"/>
    </xf>
    <xf numFmtId="0" fontId="7" fillId="0" borderId="72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47" xfId="0" applyFont="1" applyFill="1" applyBorder="1" applyAlignment="1" applyProtection="1">
      <alignment horizontal="left" vertical="center" wrapText="1"/>
    </xf>
    <xf numFmtId="0" fontId="25" fillId="0" borderId="22" xfId="0" applyFont="1" applyFill="1" applyBorder="1" applyAlignment="1" applyProtection="1">
      <alignment horizontal="left" vertical="center"/>
    </xf>
    <xf numFmtId="0" fontId="25" fillId="0" borderId="29" xfId="0" applyFont="1" applyFill="1" applyBorder="1" applyAlignment="1" applyProtection="1">
      <alignment horizontal="left" vertical="center"/>
    </xf>
    <xf numFmtId="0" fontId="28" fillId="0" borderId="22" xfId="0" applyFont="1" applyFill="1" applyBorder="1" applyAlignment="1" applyProtection="1">
      <alignment horizontal="left" vertical="center"/>
    </xf>
    <xf numFmtId="0" fontId="28" fillId="0" borderId="29" xfId="0" applyFont="1" applyFill="1" applyBorder="1" applyAlignment="1" applyProtection="1">
      <alignment horizontal="left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43" fillId="0" borderId="10" xfId="0" applyFont="1" applyFill="1" applyBorder="1" applyAlignment="1">
      <alignment horizontal="right"/>
    </xf>
    <xf numFmtId="0" fontId="7" fillId="0" borderId="7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/>
    </xf>
    <xf numFmtId="0" fontId="27" fillId="0" borderId="73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left" vertical="center" wrapText="1"/>
    </xf>
    <xf numFmtId="0" fontId="27" fillId="0" borderId="22" xfId="0" applyFont="1" applyFill="1" applyBorder="1" applyAlignment="1">
      <alignment horizontal="left" vertical="center" indent="2"/>
    </xf>
    <xf numFmtId="0" fontId="27" fillId="0" borderId="29" xfId="0" applyFont="1" applyFill="1" applyBorder="1" applyAlignment="1">
      <alignment horizontal="left" vertical="center" indent="2"/>
    </xf>
    <xf numFmtId="0" fontId="41" fillId="0" borderId="0" xfId="9" applyFont="1" applyFill="1" applyAlignment="1" applyProtection="1">
      <alignment horizontal="left"/>
    </xf>
    <xf numFmtId="0" fontId="44" fillId="0" borderId="0" xfId="9" applyFont="1" applyFill="1" applyAlignment="1" applyProtection="1">
      <alignment horizontal="center" vertical="center" wrapText="1"/>
    </xf>
    <xf numFmtId="0" fontId="44" fillId="0" borderId="0" xfId="9" applyFont="1" applyFill="1" applyAlignment="1" applyProtection="1">
      <alignment horizontal="center" vertical="center"/>
    </xf>
    <xf numFmtId="0" fontId="45" fillId="0" borderId="0" xfId="9" applyFont="1" applyFill="1" applyBorder="1" applyAlignment="1" applyProtection="1">
      <alignment horizontal="right"/>
    </xf>
    <xf numFmtId="0" fontId="46" fillId="0" borderId="35" xfId="9" applyFont="1" applyFill="1" applyBorder="1" applyAlignment="1" applyProtection="1">
      <alignment horizontal="center" vertical="center" wrapText="1"/>
    </xf>
    <xf numFmtId="0" fontId="46" fillId="0" borderId="49" xfId="9" applyFont="1" applyFill="1" applyBorder="1" applyAlignment="1" applyProtection="1">
      <alignment horizontal="center" vertical="center" wrapText="1"/>
    </xf>
    <xf numFmtId="0" fontId="46" fillId="0" borderId="24" xfId="9" applyFont="1" applyFill="1" applyBorder="1" applyAlignment="1" applyProtection="1">
      <alignment horizontal="center" vertical="center" wrapText="1"/>
    </xf>
    <xf numFmtId="0" fontId="47" fillId="0" borderId="36" xfId="8" applyFont="1" applyFill="1" applyBorder="1" applyAlignment="1" applyProtection="1">
      <alignment horizontal="center" vertical="center" textRotation="90"/>
    </xf>
    <xf numFmtId="0" fontId="47" fillId="0" borderId="9" xfId="8" applyFont="1" applyFill="1" applyBorder="1" applyAlignment="1" applyProtection="1">
      <alignment horizontal="center" vertical="center" textRotation="90"/>
    </xf>
    <xf numFmtId="0" fontId="47" fillId="0" borderId="27" xfId="8" applyFont="1" applyFill="1" applyBorder="1" applyAlignment="1" applyProtection="1">
      <alignment horizontal="center" vertical="center" textRotation="90"/>
    </xf>
    <xf numFmtId="0" fontId="45" fillId="0" borderId="26" xfId="9" applyFont="1" applyFill="1" applyBorder="1" applyAlignment="1" applyProtection="1">
      <alignment horizontal="center" vertical="center" wrapText="1"/>
    </xf>
    <xf numFmtId="0" fontId="45" fillId="0" borderId="1" xfId="9" applyFont="1" applyFill="1" applyBorder="1" applyAlignment="1" applyProtection="1">
      <alignment horizontal="center" vertical="center" wrapText="1"/>
    </xf>
    <xf numFmtId="0" fontId="45" fillId="0" borderId="37" xfId="9" applyFont="1" applyFill="1" applyBorder="1" applyAlignment="1" applyProtection="1">
      <alignment horizontal="center" vertical="center" wrapText="1"/>
    </xf>
    <xf numFmtId="0" fontId="45" fillId="0" borderId="42" xfId="9" applyFont="1" applyFill="1" applyBorder="1" applyAlignment="1" applyProtection="1">
      <alignment horizontal="center" vertical="center" wrapText="1"/>
    </xf>
    <xf numFmtId="0" fontId="45" fillId="0" borderId="1" xfId="9" applyFont="1" applyFill="1" applyBorder="1" applyAlignment="1" applyProtection="1">
      <alignment horizontal="center" wrapText="1"/>
    </xf>
    <xf numFmtId="0" fontId="45" fillId="0" borderId="8" xfId="9" applyFont="1" applyFill="1" applyBorder="1" applyAlignment="1" applyProtection="1">
      <alignment horizontal="center" wrapText="1"/>
    </xf>
    <xf numFmtId="0" fontId="41" fillId="0" borderId="0" xfId="9" applyFont="1" applyFill="1" applyAlignment="1" applyProtection="1">
      <alignment horizontal="center"/>
    </xf>
    <xf numFmtId="0" fontId="28" fillId="0" borderId="0" xfId="8" applyFont="1" applyFill="1" applyAlignment="1" applyProtection="1">
      <alignment horizontal="center" vertical="center" wrapText="1"/>
    </xf>
    <xf numFmtId="0" fontId="20" fillId="0" borderId="0" xfId="8" applyFont="1" applyFill="1" applyAlignment="1" applyProtection="1">
      <alignment horizontal="center" vertical="center" wrapText="1"/>
    </xf>
    <xf numFmtId="0" fontId="31" fillId="0" borderId="0" xfId="8" applyFont="1" applyFill="1" applyBorder="1" applyAlignment="1" applyProtection="1">
      <alignment horizontal="right" vertical="center"/>
    </xf>
    <xf numFmtId="0" fontId="20" fillId="0" borderId="38" xfId="8" applyFont="1" applyFill="1" applyBorder="1" applyAlignment="1" applyProtection="1">
      <alignment horizontal="center" vertical="center" wrapText="1"/>
    </xf>
    <xf numFmtId="0" fontId="20" fillId="0" borderId="3" xfId="8" applyFont="1" applyFill="1" applyBorder="1" applyAlignment="1" applyProtection="1">
      <alignment horizontal="center" vertical="center" wrapText="1"/>
    </xf>
    <xf numFmtId="0" fontId="47" fillId="0" borderId="26" xfId="8" applyFont="1" applyFill="1" applyBorder="1" applyAlignment="1" applyProtection="1">
      <alignment horizontal="center" vertical="center" textRotation="90"/>
    </xf>
    <xf numFmtId="0" fontId="47" fillId="0" borderId="1" xfId="8" applyFont="1" applyFill="1" applyBorder="1" applyAlignment="1" applyProtection="1">
      <alignment horizontal="center" vertical="center" textRotation="90"/>
    </xf>
    <xf numFmtId="0" fontId="5" fillId="0" borderId="40" xfId="8" applyFont="1" applyFill="1" applyBorder="1" applyAlignment="1" applyProtection="1">
      <alignment horizontal="center" vertical="center" wrapText="1"/>
    </xf>
    <xf numFmtId="0" fontId="5" fillId="0" borderId="8" xfId="8" applyFont="1" applyFill="1" applyBorder="1" applyAlignment="1" applyProtection="1">
      <alignment horizontal="center" vertical="center"/>
    </xf>
    <xf numFmtId="0" fontId="44" fillId="0" borderId="0" xfId="9" applyFont="1" applyFill="1" applyAlignment="1">
      <alignment horizontal="center" vertical="center" wrapText="1"/>
    </xf>
    <xf numFmtId="0" fontId="44" fillId="0" borderId="0" xfId="9" applyFont="1" applyFill="1" applyAlignment="1">
      <alignment horizontal="center" vertical="center"/>
    </xf>
    <xf numFmtId="0" fontId="22" fillId="0" borderId="22" xfId="9" applyFont="1" applyFill="1" applyBorder="1" applyAlignment="1">
      <alignment horizontal="left"/>
    </xf>
    <xf numFmtId="0" fontId="22" fillId="0" borderId="29" xfId="9" applyFont="1" applyFill="1" applyBorder="1" applyAlignment="1">
      <alignment horizontal="left"/>
    </xf>
    <xf numFmtId="3" fontId="41" fillId="0" borderId="0" xfId="9" applyNumberFormat="1" applyFont="1" applyFill="1" applyAlignment="1">
      <alignment horizontal="center"/>
    </xf>
    <xf numFmtId="0" fontId="28" fillId="0" borderId="0" xfId="0" applyFont="1" applyAlignment="1">
      <alignment horizontal="center"/>
    </xf>
    <xf numFmtId="0" fontId="56" fillId="0" borderId="0" xfId="0" applyFont="1" applyAlignment="1" applyProtection="1">
      <alignment horizontal="center" vertical="center" wrapText="1"/>
      <protection locked="0"/>
    </xf>
    <xf numFmtId="0" fontId="53" fillId="0" borderId="7" xfId="0" applyFont="1" applyBorder="1" applyAlignment="1" applyProtection="1">
      <alignment wrapText="1"/>
    </xf>
    <xf numFmtId="0" fontId="53" fillId="0" borderId="5" xfId="0" applyFont="1" applyBorder="1" applyAlignment="1" applyProtection="1">
      <alignment wrapText="1"/>
    </xf>
    <xf numFmtId="0" fontId="15" fillId="0" borderId="0" xfId="0" applyFont="1" applyAlignment="1" applyProtection="1">
      <alignment horizontal="center" textRotation="180"/>
    </xf>
    <xf numFmtId="0" fontId="42" fillId="0" borderId="0" xfId="0" applyFont="1" applyFill="1" applyAlignment="1" applyProtection="1">
      <alignment horizontal="center" vertical="top" wrapText="1"/>
      <protection locked="0"/>
    </xf>
  </cellXfs>
  <cellStyles count="11">
    <cellStyle name="Ezres" xfId="1" builtinId="3"/>
    <cellStyle name="Ezres 2" xfId="2" xr:uid="{BC7EA029-683C-41B2-8739-3CF250E8FA49}"/>
    <cellStyle name="Ezres 3" xfId="3" xr:uid="{3C454072-243C-4146-81AA-AB69E4269BF0}"/>
    <cellStyle name="Hiperhivatkozás" xfId="4" xr:uid="{3E6A54DB-A39A-4900-AF58-FA12D36D29AF}"/>
    <cellStyle name="Már látott hiperhivatkozás" xfId="5" xr:uid="{84A05C1A-9823-468C-BBA6-BA3A3331D7F9}"/>
    <cellStyle name="Normal" xfId="6" xr:uid="{8014F4E3-FBAB-46EE-AF01-4199DEBD4A40}"/>
    <cellStyle name="Normál" xfId="0" builtinId="0"/>
    <cellStyle name="Normál_KVRENMUNKA" xfId="7" xr:uid="{D6DBCF86-93CE-4359-A9EA-EC9B75B7BB04}"/>
    <cellStyle name="Normál_VAGYONK" xfId="8" xr:uid="{F1715BF0-2ABB-4FF8-B2E2-150134A18D7C}"/>
    <cellStyle name="Normál_VAGYONKIM" xfId="9" xr:uid="{F178B5E8-9C1C-4093-8042-9465CDD4000C}"/>
    <cellStyle name="Százalék" xfId="10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F96BD-8E7F-402B-99BA-834157EA4A0D}">
  <sheetPr>
    <tabColor rgb="FF92D050"/>
  </sheetPr>
  <dimension ref="A1:B38"/>
  <sheetViews>
    <sheetView zoomScaleNormal="100" workbookViewId="0">
      <selection activeCell="A4" sqref="A4"/>
    </sheetView>
  </sheetViews>
  <sheetFormatPr defaultRowHeight="12.75" x14ac:dyDescent="0.2"/>
  <cols>
    <col min="1" max="1" width="46.33203125" style="191" customWidth="1"/>
    <col min="2" max="2" width="66.1640625" style="191" customWidth="1"/>
    <col min="3" max="16384" width="9.33203125" style="191"/>
  </cols>
  <sheetData>
    <row r="1" spans="1:2" ht="18.75" x14ac:dyDescent="0.3">
      <c r="A1" s="378" t="s">
        <v>713</v>
      </c>
    </row>
    <row r="3" spans="1:2" x14ac:dyDescent="0.2">
      <c r="A3" s="379"/>
      <c r="B3" s="379"/>
    </row>
    <row r="4" spans="1:2" ht="15.75" x14ac:dyDescent="0.25">
      <c r="A4" s="353" t="s">
        <v>710</v>
      </c>
      <c r="B4" s="380"/>
    </row>
    <row r="5" spans="1:2" s="381" customFormat="1" x14ac:dyDescent="0.2">
      <c r="A5" s="379"/>
      <c r="B5" s="379"/>
    </row>
    <row r="6" spans="1:2" x14ac:dyDescent="0.2">
      <c r="A6" s="379" t="s">
        <v>487</v>
      </c>
      <c r="B6" s="379" t="s">
        <v>488</v>
      </c>
    </row>
    <row r="7" spans="1:2" x14ac:dyDescent="0.2">
      <c r="A7" s="379" t="s">
        <v>489</v>
      </c>
      <c r="B7" s="379" t="s">
        <v>490</v>
      </c>
    </row>
    <row r="8" spans="1:2" x14ac:dyDescent="0.2">
      <c r="A8" s="379" t="s">
        <v>491</v>
      </c>
      <c r="B8" s="379" t="s">
        <v>492</v>
      </c>
    </row>
    <row r="9" spans="1:2" x14ac:dyDescent="0.2">
      <c r="A9" s="379"/>
      <c r="B9" s="379"/>
    </row>
    <row r="10" spans="1:2" ht="15.75" x14ac:dyDescent="0.25">
      <c r="A10" s="353" t="str">
        <f>+CONCATENATE(LEFT(A4,4),". évi módosított előirányzat BEVÉTELEK")</f>
        <v>2016. évi módosított előirányzat BEVÉTELEK</v>
      </c>
      <c r="B10" s="380"/>
    </row>
    <row r="11" spans="1:2" x14ac:dyDescent="0.2">
      <c r="A11" s="379"/>
      <c r="B11" s="379"/>
    </row>
    <row r="12" spans="1:2" s="381" customFormat="1" x14ac:dyDescent="0.2">
      <c r="A12" s="379" t="s">
        <v>493</v>
      </c>
      <c r="B12" s="379" t="s">
        <v>499</v>
      </c>
    </row>
    <row r="13" spans="1:2" x14ac:dyDescent="0.2">
      <c r="A13" s="379" t="s">
        <v>494</v>
      </c>
      <c r="B13" s="379" t="s">
        <v>500</v>
      </c>
    </row>
    <row r="14" spans="1:2" x14ac:dyDescent="0.2">
      <c r="A14" s="379" t="s">
        <v>495</v>
      </c>
      <c r="B14" s="379" t="s">
        <v>501</v>
      </c>
    </row>
    <row r="15" spans="1:2" x14ac:dyDescent="0.2">
      <c r="A15" s="379"/>
      <c r="B15" s="379"/>
    </row>
    <row r="16" spans="1:2" ht="14.25" x14ac:dyDescent="0.2">
      <c r="A16" s="382" t="str">
        <f>+CONCATENATE(LEFT(A4,4),". évi teljesítés BEVÉTELEK")</f>
        <v>2016. évi teljesítés BEVÉTELEK</v>
      </c>
      <c r="B16" s="380"/>
    </row>
    <row r="17" spans="1:2" x14ac:dyDescent="0.2">
      <c r="A17" s="379"/>
      <c r="B17" s="379"/>
    </row>
    <row r="18" spans="1:2" x14ac:dyDescent="0.2">
      <c r="A18" s="379" t="s">
        <v>496</v>
      </c>
      <c r="B18" s="379" t="s">
        <v>502</v>
      </c>
    </row>
    <row r="19" spans="1:2" x14ac:dyDescent="0.2">
      <c r="A19" s="379" t="s">
        <v>497</v>
      </c>
      <c r="B19" s="379" t="s">
        <v>503</v>
      </c>
    </row>
    <row r="20" spans="1:2" x14ac:dyDescent="0.2">
      <c r="A20" s="379" t="s">
        <v>498</v>
      </c>
      <c r="B20" s="379" t="s">
        <v>504</v>
      </c>
    </row>
    <row r="21" spans="1:2" x14ac:dyDescent="0.2">
      <c r="A21" s="379"/>
      <c r="B21" s="379"/>
    </row>
    <row r="22" spans="1:2" ht="15.75" x14ac:dyDescent="0.25">
      <c r="A22" s="353" t="str">
        <f>+CONCATENATE(LEFT(A4,4),". évi eredeti előirányzat KIADÁSOK")</f>
        <v>2016. évi eredeti előirányzat KIADÁSOK</v>
      </c>
      <c r="B22" s="380"/>
    </row>
    <row r="23" spans="1:2" x14ac:dyDescent="0.2">
      <c r="A23" s="379"/>
      <c r="B23" s="379"/>
    </row>
    <row r="24" spans="1:2" x14ac:dyDescent="0.2">
      <c r="A24" s="379" t="s">
        <v>505</v>
      </c>
      <c r="B24" s="379" t="s">
        <v>511</v>
      </c>
    </row>
    <row r="25" spans="1:2" x14ac:dyDescent="0.2">
      <c r="A25" s="379" t="s">
        <v>484</v>
      </c>
      <c r="B25" s="379" t="s">
        <v>512</v>
      </c>
    </row>
    <row r="26" spans="1:2" x14ac:dyDescent="0.2">
      <c r="A26" s="379" t="s">
        <v>506</v>
      </c>
      <c r="B26" s="379" t="s">
        <v>513</v>
      </c>
    </row>
    <row r="27" spans="1:2" x14ac:dyDescent="0.2">
      <c r="A27" s="379"/>
      <c r="B27" s="379"/>
    </row>
    <row r="28" spans="1:2" ht="15.75" x14ac:dyDescent="0.25">
      <c r="A28" s="353" t="str">
        <f>+CONCATENATE(LEFT(A4,4),". évi módosított előirányzat KIADÁSOK")</f>
        <v>2016. évi módosított előirányzat KIADÁSOK</v>
      </c>
      <c r="B28" s="380"/>
    </row>
    <row r="29" spans="1:2" x14ac:dyDescent="0.2">
      <c r="A29" s="379"/>
      <c r="B29" s="379"/>
    </row>
    <row r="30" spans="1:2" x14ac:dyDescent="0.2">
      <c r="A30" s="379" t="s">
        <v>507</v>
      </c>
      <c r="B30" s="379" t="s">
        <v>518</v>
      </c>
    </row>
    <row r="31" spans="1:2" x14ac:dyDescent="0.2">
      <c r="A31" s="379" t="s">
        <v>485</v>
      </c>
      <c r="B31" s="379" t="s">
        <v>515</v>
      </c>
    </row>
    <row r="32" spans="1:2" x14ac:dyDescent="0.2">
      <c r="A32" s="379" t="s">
        <v>508</v>
      </c>
      <c r="B32" s="379" t="s">
        <v>514</v>
      </c>
    </row>
    <row r="33" spans="1:2" x14ac:dyDescent="0.2">
      <c r="A33" s="379"/>
      <c r="B33" s="379"/>
    </row>
    <row r="34" spans="1:2" ht="15.75" x14ac:dyDescent="0.25">
      <c r="A34" s="383" t="str">
        <f>+CONCATENATE(LEFT(A4,4),". évi teljesítés KIADÁSOK")</f>
        <v>2016. évi teljesítés KIADÁSOK</v>
      </c>
      <c r="B34" s="380"/>
    </row>
    <row r="35" spans="1:2" x14ac:dyDescent="0.2">
      <c r="A35" s="379"/>
      <c r="B35" s="379"/>
    </row>
    <row r="36" spans="1:2" x14ac:dyDescent="0.2">
      <c r="A36" s="379" t="s">
        <v>509</v>
      </c>
      <c r="B36" s="379" t="s">
        <v>519</v>
      </c>
    </row>
    <row r="37" spans="1:2" x14ac:dyDescent="0.2">
      <c r="A37" s="379" t="s">
        <v>486</v>
      </c>
      <c r="B37" s="379" t="s">
        <v>517</v>
      </c>
    </row>
    <row r="38" spans="1:2" x14ac:dyDescent="0.2">
      <c r="A38" s="379" t="s">
        <v>510</v>
      </c>
      <c r="B38" s="379" t="s">
        <v>516</v>
      </c>
    </row>
  </sheetData>
  <sheetProtection formatCells="0" formatColumns="0" formatRows="0" insertColumns="0" insertRows="0" insertHyperlinks="0" deleteColumns="0" deleteRows="0" sort="0" autoFilter="0" pivotTables="0"/>
  <phoneticPr fontId="26" type="noConversion"/>
  <pageMargins left="1.0629921259842521" right="1.0236220472440944" top="0.78740157480314965" bottom="0.78740157480314965" header="0.70866141732283472" footer="0.7086614173228347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8E8DD-07F0-4342-AEA7-1748890AD021}">
  <sheetPr codeName="Munka2">
    <tabColor rgb="FF92D050"/>
  </sheetPr>
  <dimension ref="A1:I161"/>
  <sheetViews>
    <sheetView view="pageLayout" zoomScaleNormal="130" zoomScaleSheetLayoutView="100" workbookViewId="0">
      <selection activeCell="F2" sqref="F2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6" width="9.33203125" style="296"/>
    <col min="7" max="7" width="19.6640625" style="296" customWidth="1"/>
    <col min="8" max="8" width="15.33203125" style="296" bestFit="1" customWidth="1"/>
    <col min="9" max="9" width="16.33203125" style="296" bestFit="1" customWidth="1"/>
    <col min="10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">
        <v>707</v>
      </c>
    </row>
    <row r="3" spans="1:5" ht="15.95" customHeight="1" x14ac:dyDescent="0.25">
      <c r="A3" s="689" t="s">
        <v>57</v>
      </c>
      <c r="B3" s="691" t="s">
        <v>6</v>
      </c>
      <c r="C3" s="693" t="str">
        <f>+CONCATENATE(LEFT(ÖSSZEFÜGGÉSEK!A4,4),". évi")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76532385</v>
      </c>
      <c r="D6" s="288">
        <f>SUM(D7:D12)</f>
        <v>75519365</v>
      </c>
      <c r="E6" s="271">
        <f>SUM(E7:E12)</f>
        <v>75519365</v>
      </c>
    </row>
    <row r="7" spans="1:5" s="298" customFormat="1" ht="12" customHeight="1" x14ac:dyDescent="0.2">
      <c r="A7" s="251" t="s">
        <v>69</v>
      </c>
      <c r="B7" s="299" t="s">
        <v>286</v>
      </c>
      <c r="C7" s="290">
        <v>20129106</v>
      </c>
      <c r="D7" s="290">
        <v>20129106</v>
      </c>
      <c r="E7" s="273">
        <v>20129106</v>
      </c>
    </row>
    <row r="8" spans="1:5" s="298" customFormat="1" ht="12" customHeight="1" x14ac:dyDescent="0.2">
      <c r="A8" s="250" t="s">
        <v>70</v>
      </c>
      <c r="B8" s="300" t="s">
        <v>287</v>
      </c>
      <c r="C8" s="289">
        <v>24828566</v>
      </c>
      <c r="D8" s="289">
        <v>26445800</v>
      </c>
      <c r="E8" s="272">
        <v>26445800</v>
      </c>
    </row>
    <row r="9" spans="1:5" s="298" customFormat="1" ht="12" customHeight="1" x14ac:dyDescent="0.2">
      <c r="A9" s="250" t="s">
        <v>71</v>
      </c>
      <c r="B9" s="300" t="s">
        <v>288</v>
      </c>
      <c r="C9" s="289">
        <v>29065573</v>
      </c>
      <c r="D9" s="289">
        <v>24500716</v>
      </c>
      <c r="E9" s="272">
        <v>24500716</v>
      </c>
    </row>
    <row r="10" spans="1:5" s="298" customFormat="1" ht="12" customHeight="1" x14ac:dyDescent="0.2">
      <c r="A10" s="250" t="s">
        <v>72</v>
      </c>
      <c r="B10" s="300" t="s">
        <v>289</v>
      </c>
      <c r="C10" s="289">
        <v>2509140</v>
      </c>
      <c r="D10" s="289">
        <v>2644990</v>
      </c>
      <c r="E10" s="272">
        <v>2644990</v>
      </c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>
        <v>1794129</v>
      </c>
      <c r="E11" s="272">
        <v>1794129</v>
      </c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>
        <v>4624</v>
      </c>
      <c r="E12" s="274">
        <v>4624</v>
      </c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16444100</v>
      </c>
      <c r="D13" s="288">
        <f>SUM(D14:D18)</f>
        <v>22722438</v>
      </c>
      <c r="E13" s="271">
        <f>SUM(E14:E18)</f>
        <v>22722438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>
        <v>16444100</v>
      </c>
      <c r="D18" s="289">
        <v>22722438</v>
      </c>
      <c r="E18" s="272">
        <v>22722438</v>
      </c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6000000</v>
      </c>
      <c r="E20" s="271">
        <f>SUM(E21:E25)</f>
        <v>6000000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>
        <v>6000000</v>
      </c>
      <c r="E21" s="273">
        <v>6000000</v>
      </c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280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124730000</v>
      </c>
      <c r="D27" s="294">
        <f>SUM(D28:D33)</f>
        <v>140167300</v>
      </c>
      <c r="E27" s="307">
        <f>SUM(E28:E33)</f>
        <v>133181150</v>
      </c>
    </row>
    <row r="28" spans="1:5" s="298" customFormat="1" ht="12" customHeight="1" x14ac:dyDescent="0.2">
      <c r="A28" s="251" t="s">
        <v>306</v>
      </c>
      <c r="B28" s="299" t="s">
        <v>699</v>
      </c>
      <c r="C28" s="290">
        <v>2500000</v>
      </c>
      <c r="D28" s="290">
        <v>3540148</v>
      </c>
      <c r="E28" s="273">
        <v>3425513</v>
      </c>
    </row>
    <row r="29" spans="1:5" s="298" customFormat="1" ht="12" customHeight="1" x14ac:dyDescent="0.2">
      <c r="A29" s="250" t="s">
        <v>307</v>
      </c>
      <c r="B29" s="300" t="s">
        <v>715</v>
      </c>
      <c r="C29" s="289">
        <v>30000000</v>
      </c>
      <c r="D29" s="289">
        <v>41695798</v>
      </c>
      <c r="E29" s="272">
        <v>39937082</v>
      </c>
    </row>
    <row r="30" spans="1:5" s="298" customFormat="1" ht="12" customHeight="1" x14ac:dyDescent="0.2">
      <c r="A30" s="250" t="s">
        <v>308</v>
      </c>
      <c r="B30" s="300" t="s">
        <v>701</v>
      </c>
      <c r="C30" s="289">
        <v>85000000</v>
      </c>
      <c r="D30" s="289">
        <v>85223908</v>
      </c>
      <c r="E30" s="272">
        <v>81124886</v>
      </c>
    </row>
    <row r="31" spans="1:5" s="298" customFormat="1" ht="12" customHeight="1" x14ac:dyDescent="0.2">
      <c r="A31" s="250" t="s">
        <v>696</v>
      </c>
      <c r="B31" s="300" t="s">
        <v>719</v>
      </c>
      <c r="C31" s="289">
        <v>7000000</v>
      </c>
      <c r="D31" s="289">
        <v>9167371</v>
      </c>
      <c r="E31" s="272">
        <v>8349286</v>
      </c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>
        <v>230000</v>
      </c>
      <c r="D33" s="291">
        <v>540075</v>
      </c>
      <c r="E33" s="274">
        <v>344383</v>
      </c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23216800</v>
      </c>
      <c r="D34" s="288">
        <f>SUM(D35:D44)</f>
        <v>32690577</v>
      </c>
      <c r="E34" s="271">
        <f>SUM(E35:E44)</f>
        <v>31650308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>
        <v>1670000</v>
      </c>
      <c r="D36" s="289">
        <v>5846556</v>
      </c>
      <c r="E36" s="272">
        <v>5522630</v>
      </c>
    </row>
    <row r="37" spans="1:5" s="298" customFormat="1" ht="12" customHeight="1" x14ac:dyDescent="0.2">
      <c r="A37" s="250" t="s">
        <v>64</v>
      </c>
      <c r="B37" s="300" t="s">
        <v>314</v>
      </c>
      <c r="C37" s="289">
        <v>800000</v>
      </c>
      <c r="D37" s="289">
        <v>777810</v>
      </c>
      <c r="E37" s="272">
        <v>777810</v>
      </c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>
        <v>10234855</v>
      </c>
      <c r="E38" s="272">
        <v>10234855</v>
      </c>
    </row>
    <row r="39" spans="1:5" s="298" customFormat="1" ht="12" customHeight="1" x14ac:dyDescent="0.2">
      <c r="A39" s="250" t="s">
        <v>124</v>
      </c>
      <c r="B39" s="300" t="s">
        <v>316</v>
      </c>
      <c r="C39" s="289">
        <v>15896000</v>
      </c>
      <c r="D39" s="289">
        <v>9794074</v>
      </c>
      <c r="E39" s="272">
        <v>9257731</v>
      </c>
    </row>
    <row r="40" spans="1:5" s="298" customFormat="1" ht="12" customHeight="1" x14ac:dyDescent="0.2">
      <c r="A40" s="250" t="s">
        <v>125</v>
      </c>
      <c r="B40" s="300" t="s">
        <v>317</v>
      </c>
      <c r="C40" s="289">
        <v>4850800</v>
      </c>
      <c r="D40" s="289">
        <v>5752189</v>
      </c>
      <c r="E40" s="272">
        <v>5572189</v>
      </c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>
        <v>70236</v>
      </c>
      <c r="E42" s="272">
        <v>70236</v>
      </c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>
        <v>214857</v>
      </c>
      <c r="E44" s="276">
        <v>214857</v>
      </c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15000000</v>
      </c>
      <c r="D45" s="288">
        <f>SUM(D46:D50)</f>
        <v>2150000</v>
      </c>
      <c r="E45" s="271">
        <f>SUM(E46:E50)</f>
        <v>2150000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>
        <v>15000000</v>
      </c>
      <c r="D47" s="292">
        <v>2150000</v>
      </c>
      <c r="E47" s="275">
        <v>2150000</v>
      </c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520000</v>
      </c>
      <c r="E51" s="271">
        <f>SUM(E52:E54)</f>
        <v>520000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>
        <v>520000</v>
      </c>
      <c r="E54" s="272">
        <v>520000</v>
      </c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583430</v>
      </c>
      <c r="E56" s="271">
        <f>SUM(E57:E59)</f>
        <v>583430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>
        <v>583430</v>
      </c>
      <c r="E58" s="275">
        <v>583430</v>
      </c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255923285</v>
      </c>
      <c r="D61" s="294">
        <f>+D6+D13+D20+D27+D34+D45+D51+D56</f>
        <v>280353110</v>
      </c>
      <c r="E61" s="307">
        <f>+E6+E13+E20+E27+E34+E45+E51+E56</f>
        <v>272326691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49676247</v>
      </c>
      <c r="D66" s="288">
        <f>+D67+D68+D69+D70</f>
        <v>115945929</v>
      </c>
      <c r="E66" s="271">
        <f>+E67+E68+E69+E70</f>
        <v>115945929</v>
      </c>
    </row>
    <row r="67" spans="1:5" s="298" customFormat="1" ht="13.5" customHeight="1" x14ac:dyDescent="0.2">
      <c r="A67" s="251" t="s">
        <v>106</v>
      </c>
      <c r="B67" s="299" t="s">
        <v>357</v>
      </c>
      <c r="C67" s="292">
        <v>49676247</v>
      </c>
      <c r="D67" s="292">
        <v>115945929</v>
      </c>
      <c r="E67" s="275">
        <v>115945929</v>
      </c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9923000</v>
      </c>
      <c r="D71" s="288">
        <f>+D72+D73</f>
        <v>9928171</v>
      </c>
      <c r="E71" s="271">
        <f>+E72+E73</f>
        <v>9928171</v>
      </c>
    </row>
    <row r="72" spans="1:5" s="298" customFormat="1" ht="12" customHeight="1" x14ac:dyDescent="0.2">
      <c r="A72" s="251" t="s">
        <v>365</v>
      </c>
      <c r="B72" s="299" t="s">
        <v>366</v>
      </c>
      <c r="C72" s="292">
        <v>9923000</v>
      </c>
      <c r="D72" s="292">
        <v>9928171</v>
      </c>
      <c r="E72" s="275">
        <v>9928171</v>
      </c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3277299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>
        <v>3277299</v>
      </c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9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9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9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9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59599247</v>
      </c>
      <c r="D84" s="294">
        <f>+D62+D66+D71+D74+D78+D83</f>
        <v>125874100</v>
      </c>
      <c r="E84" s="307">
        <f>+E62+E66+E71+E74+E78+E83</f>
        <v>129151399</v>
      </c>
    </row>
    <row r="85" spans="1:9" s="298" customFormat="1" ht="12" customHeight="1" thickBot="1" x14ac:dyDescent="0.25">
      <c r="A85" s="312" t="s">
        <v>391</v>
      </c>
      <c r="B85" s="237" t="s">
        <v>392</v>
      </c>
      <c r="C85" s="294">
        <f>+C61+C84</f>
        <v>315522532</v>
      </c>
      <c r="D85" s="294">
        <f>+D61+D84</f>
        <v>406227210</v>
      </c>
      <c r="E85" s="307">
        <f>+E61+E84</f>
        <v>401478090</v>
      </c>
    </row>
    <row r="86" spans="1:9" s="298" customFormat="1" ht="12" customHeight="1" x14ac:dyDescent="0.2">
      <c r="A86" s="232"/>
      <c r="B86" s="232"/>
      <c r="C86" s="233"/>
      <c r="D86" s="233"/>
      <c r="E86" s="233"/>
    </row>
    <row r="87" spans="1:9" ht="16.5" customHeight="1" x14ac:dyDescent="0.25">
      <c r="A87" s="688" t="s">
        <v>36</v>
      </c>
      <c r="B87" s="688"/>
      <c r="C87" s="688"/>
      <c r="D87" s="688"/>
      <c r="E87" s="688"/>
    </row>
    <row r="88" spans="1:9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9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9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9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9" ht="12" customHeight="1" thickBot="1" x14ac:dyDescent="0.3">
      <c r="A92" s="258" t="s">
        <v>7</v>
      </c>
      <c r="B92" s="260" t="s">
        <v>399</v>
      </c>
      <c r="C92" s="287">
        <f>SUM(C93:C97)</f>
        <v>289622532</v>
      </c>
      <c r="D92" s="287">
        <f>SUM(D93:D97)</f>
        <v>281638512</v>
      </c>
      <c r="E92" s="242">
        <f>SUM(E93:E97)</f>
        <v>277010051</v>
      </c>
      <c r="G92" s="576"/>
      <c r="H92" s="576"/>
      <c r="I92" s="576"/>
    </row>
    <row r="93" spans="1:9" ht="12" customHeight="1" x14ac:dyDescent="0.25">
      <c r="A93" s="253" t="s">
        <v>69</v>
      </c>
      <c r="B93" s="246" t="s">
        <v>37</v>
      </c>
      <c r="C93" s="76">
        <v>100875716</v>
      </c>
      <c r="D93" s="76">
        <v>107190361</v>
      </c>
      <c r="E93" s="241">
        <v>105299578</v>
      </c>
      <c r="G93" s="576"/>
      <c r="H93" s="576"/>
      <c r="I93" s="576"/>
    </row>
    <row r="94" spans="1:9" ht="12" customHeight="1" x14ac:dyDescent="0.25">
      <c r="A94" s="250" t="s">
        <v>70</v>
      </c>
      <c r="B94" s="244" t="s">
        <v>131</v>
      </c>
      <c r="C94" s="289">
        <v>24775344</v>
      </c>
      <c r="D94" s="289">
        <v>26988909</v>
      </c>
      <c r="E94" s="272">
        <v>26988909</v>
      </c>
      <c r="G94" s="576"/>
      <c r="H94" s="576"/>
      <c r="I94" s="576"/>
    </row>
    <row r="95" spans="1:9" ht="12" customHeight="1" x14ac:dyDescent="0.25">
      <c r="A95" s="250" t="s">
        <v>71</v>
      </c>
      <c r="B95" s="244" t="s">
        <v>98</v>
      </c>
      <c r="C95" s="291">
        <v>102860972</v>
      </c>
      <c r="D95" s="291">
        <v>102263762</v>
      </c>
      <c r="E95" s="274">
        <v>99526084</v>
      </c>
      <c r="G95" s="576"/>
      <c r="H95" s="576"/>
      <c r="I95" s="576"/>
    </row>
    <row r="96" spans="1:9" ht="12" customHeight="1" x14ac:dyDescent="0.25">
      <c r="A96" s="250" t="s">
        <v>72</v>
      </c>
      <c r="B96" s="247" t="s">
        <v>132</v>
      </c>
      <c r="C96" s="291">
        <v>26148500</v>
      </c>
      <c r="D96" s="291">
        <v>10203003</v>
      </c>
      <c r="E96" s="274">
        <v>10203003</v>
      </c>
      <c r="G96" s="576"/>
      <c r="H96" s="576"/>
      <c r="I96" s="576"/>
    </row>
    <row r="97" spans="1:9" ht="12" customHeight="1" x14ac:dyDescent="0.25">
      <c r="A97" s="250" t="s">
        <v>81</v>
      </c>
      <c r="B97" s="255" t="s">
        <v>133</v>
      </c>
      <c r="C97" s="291">
        <v>34962000</v>
      </c>
      <c r="D97" s="291">
        <v>34992477</v>
      </c>
      <c r="E97" s="274">
        <v>34992477</v>
      </c>
      <c r="G97" s="576"/>
      <c r="H97" s="576"/>
      <c r="I97" s="576"/>
    </row>
    <row r="98" spans="1:9" ht="12" customHeight="1" x14ac:dyDescent="0.25">
      <c r="A98" s="250" t="s">
        <v>73</v>
      </c>
      <c r="B98" s="244" t="s">
        <v>400</v>
      </c>
      <c r="C98" s="291"/>
      <c r="D98" s="291">
        <v>408831</v>
      </c>
      <c r="E98" s="274">
        <v>408831</v>
      </c>
      <c r="G98" s="576"/>
      <c r="H98" s="576"/>
      <c r="I98" s="576"/>
    </row>
    <row r="99" spans="1:9" ht="12" customHeight="1" x14ac:dyDescent="0.25">
      <c r="A99" s="250" t="s">
        <v>74</v>
      </c>
      <c r="B99" s="267" t="s">
        <v>401</v>
      </c>
      <c r="C99" s="291"/>
      <c r="D99" s="291"/>
      <c r="E99" s="274"/>
      <c r="G99" s="576"/>
      <c r="H99" s="576"/>
      <c r="I99" s="576"/>
    </row>
    <row r="100" spans="1:9" ht="12" customHeight="1" x14ac:dyDescent="0.25">
      <c r="A100" s="250" t="s">
        <v>82</v>
      </c>
      <c r="B100" s="268" t="s">
        <v>402</v>
      </c>
      <c r="C100" s="291"/>
      <c r="D100" s="291"/>
      <c r="E100" s="274"/>
      <c r="G100" s="576"/>
      <c r="H100" s="576"/>
      <c r="I100" s="576"/>
    </row>
    <row r="101" spans="1:9" ht="12" customHeight="1" x14ac:dyDescent="0.25">
      <c r="A101" s="250" t="s">
        <v>83</v>
      </c>
      <c r="B101" s="268" t="s">
        <v>403</v>
      </c>
      <c r="C101" s="291">
        <v>1582000</v>
      </c>
      <c r="D101" s="291">
        <v>1784240</v>
      </c>
      <c r="E101" s="274">
        <v>1784240</v>
      </c>
      <c r="G101" s="576"/>
      <c r="H101" s="576"/>
      <c r="I101" s="576"/>
    </row>
    <row r="102" spans="1:9" ht="12" customHeight="1" x14ac:dyDescent="0.25">
      <c r="A102" s="250" t="s">
        <v>84</v>
      </c>
      <c r="B102" s="267" t="s">
        <v>404</v>
      </c>
      <c r="C102" s="291"/>
      <c r="D102" s="291"/>
      <c r="E102" s="274"/>
      <c r="G102" s="576"/>
    </row>
    <row r="103" spans="1:9" ht="12" customHeight="1" x14ac:dyDescent="0.25">
      <c r="A103" s="250" t="s">
        <v>85</v>
      </c>
      <c r="B103" s="267" t="s">
        <v>405</v>
      </c>
      <c r="C103" s="291"/>
      <c r="D103" s="291"/>
      <c r="E103" s="274"/>
      <c r="G103" s="576"/>
    </row>
    <row r="104" spans="1:9" ht="12" customHeight="1" x14ac:dyDescent="0.25">
      <c r="A104" s="250" t="s">
        <v>87</v>
      </c>
      <c r="B104" s="268" t="s">
        <v>406</v>
      </c>
      <c r="C104" s="291"/>
      <c r="D104" s="291"/>
      <c r="E104" s="274"/>
      <c r="G104" s="576"/>
    </row>
    <row r="105" spans="1:9" ht="12" customHeight="1" x14ac:dyDescent="0.25">
      <c r="A105" s="249" t="s">
        <v>134</v>
      </c>
      <c r="B105" s="269" t="s">
        <v>407</v>
      </c>
      <c r="C105" s="291"/>
      <c r="D105" s="291"/>
      <c r="E105" s="274"/>
      <c r="G105" s="576"/>
    </row>
    <row r="106" spans="1:9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9" ht="12" customHeight="1" thickBot="1" x14ac:dyDescent="0.3">
      <c r="A107" s="254" t="s">
        <v>410</v>
      </c>
      <c r="B107" s="270" t="s">
        <v>411</v>
      </c>
      <c r="C107" s="77">
        <v>33380000</v>
      </c>
      <c r="D107" s="77">
        <v>32799409</v>
      </c>
      <c r="E107" s="235">
        <v>32799406</v>
      </c>
    </row>
    <row r="108" spans="1:9" ht="12" customHeight="1" thickBot="1" x14ac:dyDescent="0.3">
      <c r="A108" s="256" t="s">
        <v>8</v>
      </c>
      <c r="B108" s="259" t="s">
        <v>412</v>
      </c>
      <c r="C108" s="288">
        <f>+C109+C111+C113</f>
        <v>20900000</v>
      </c>
      <c r="D108" s="288">
        <f>+D109+D111+D113</f>
        <v>36862028</v>
      </c>
      <c r="E108" s="271">
        <f>+E109+E111+E113</f>
        <v>27139327</v>
      </c>
    </row>
    <row r="109" spans="1:9" ht="12" customHeight="1" x14ac:dyDescent="0.25">
      <c r="A109" s="251" t="s">
        <v>75</v>
      </c>
      <c r="B109" s="244" t="s">
        <v>154</v>
      </c>
      <c r="C109" s="290">
        <v>9554400</v>
      </c>
      <c r="D109" s="290">
        <v>14276098</v>
      </c>
      <c r="E109" s="273">
        <v>11512098</v>
      </c>
    </row>
    <row r="110" spans="1:9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9" x14ac:dyDescent="0.25">
      <c r="A111" s="251" t="s">
        <v>77</v>
      </c>
      <c r="B111" s="248" t="s">
        <v>135</v>
      </c>
      <c r="C111" s="289">
        <v>5445600</v>
      </c>
      <c r="D111" s="289">
        <v>13685930</v>
      </c>
      <c r="E111" s="272">
        <v>6727229</v>
      </c>
    </row>
    <row r="112" spans="1:9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>
        <v>5900000</v>
      </c>
      <c r="D113" s="289">
        <v>8900000</v>
      </c>
      <c r="E113" s="272">
        <v>8900000</v>
      </c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5000000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>
        <v>5000000</v>
      </c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315522532</v>
      </c>
      <c r="D125" s="288">
        <f>+D92+D108+D122</f>
        <v>318500540</v>
      </c>
      <c r="E125" s="271">
        <f>+E92+E108+E122</f>
        <v>304149378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85015109</v>
      </c>
      <c r="E130" s="271">
        <f>+E131+E132+E134+E133</f>
        <v>85015109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>
        <v>85015109</v>
      </c>
      <c r="E131" s="272">
        <v>85015109</v>
      </c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2711561</v>
      </c>
      <c r="E135" s="307">
        <f>+E136+E137+E138+E139</f>
        <v>2711561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>
        <v>2711561</v>
      </c>
      <c r="E137" s="272">
        <v>2711561</v>
      </c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87726670</v>
      </c>
      <c r="E145" s="239">
        <f>+E126+E130+E135+E140</f>
        <v>87726670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315522532</v>
      </c>
      <c r="D146" s="238">
        <f>+D125+D145</f>
        <v>406227210</v>
      </c>
      <c r="E146" s="239">
        <f>+E125+E145</f>
        <v>391876048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-59599247</v>
      </c>
      <c r="D150" s="282">
        <f>+D61-D125</f>
        <v>-38147430</v>
      </c>
      <c r="E150" s="282">
        <f>+E61-E125</f>
        <v>-31822687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59599247</v>
      </c>
      <c r="D151" s="282">
        <f>+D84-D145</f>
        <v>38147430</v>
      </c>
      <c r="E151" s="282">
        <f>+E84-E145</f>
        <v>41424729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ht="12.75" customHeight="1" x14ac:dyDescent="0.25"/>
  </sheetData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2016. ÉVI ZÁRSZÁMADÁSÁNAK PÉNZÜGYI MÉRLEGE&amp;10
&amp;R&amp;"Times New Roman CE,Félkövér dőlt"&amp;11 1.1. melléklet a 8/2017. (V.29.)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9EF8-ABC2-4F20-8ABD-6FE98D529A3C}">
  <sheetPr>
    <tabColor rgb="FF92D050"/>
  </sheetPr>
  <dimension ref="A1:I161"/>
  <sheetViews>
    <sheetView view="pageLayout" zoomScaleNormal="130" zoomScaleSheetLayoutView="100" workbookViewId="0">
      <selection activeCell="F2" sqref="F2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tr">
        <f>'1.1.sz.mell.'!E2</f>
        <v>Forintban!</v>
      </c>
    </row>
    <row r="3" spans="1:5" ht="15.95" customHeight="1" x14ac:dyDescent="0.25">
      <c r="A3" s="689" t="s">
        <v>57</v>
      </c>
      <c r="B3" s="691" t="s">
        <v>6</v>
      </c>
      <c r="C3" s="693" t="str">
        <f>+'1.1.sz.mell.'!C3:E3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76532385</v>
      </c>
      <c r="D6" s="288">
        <f>SUM(D7:D12)</f>
        <v>75520365</v>
      </c>
      <c r="E6" s="271">
        <f>SUM(E7:E12)</f>
        <v>75519365</v>
      </c>
    </row>
    <row r="7" spans="1:5" s="298" customFormat="1" ht="12" customHeight="1" x14ac:dyDescent="0.2">
      <c r="A7" s="251" t="s">
        <v>69</v>
      </c>
      <c r="B7" s="299" t="s">
        <v>286</v>
      </c>
      <c r="C7" s="290">
        <v>20129106</v>
      </c>
      <c r="D7" s="290">
        <v>20129106</v>
      </c>
      <c r="E7" s="273">
        <v>20129106</v>
      </c>
    </row>
    <row r="8" spans="1:5" s="298" customFormat="1" ht="12" customHeight="1" x14ac:dyDescent="0.2">
      <c r="A8" s="250" t="s">
        <v>70</v>
      </c>
      <c r="B8" s="300" t="s">
        <v>287</v>
      </c>
      <c r="C8" s="289">
        <v>24828566</v>
      </c>
      <c r="D8" s="289">
        <v>26446800</v>
      </c>
      <c r="E8" s="272">
        <v>26445800</v>
      </c>
    </row>
    <row r="9" spans="1:5" s="298" customFormat="1" ht="12" customHeight="1" x14ac:dyDescent="0.2">
      <c r="A9" s="250" t="s">
        <v>71</v>
      </c>
      <c r="B9" s="300" t="s">
        <v>288</v>
      </c>
      <c r="C9" s="289">
        <v>29065573</v>
      </c>
      <c r="D9" s="289">
        <v>24500716</v>
      </c>
      <c r="E9" s="272">
        <v>24500716</v>
      </c>
    </row>
    <row r="10" spans="1:5" s="298" customFormat="1" ht="12" customHeight="1" x14ac:dyDescent="0.2">
      <c r="A10" s="250" t="s">
        <v>72</v>
      </c>
      <c r="B10" s="300" t="s">
        <v>289</v>
      </c>
      <c r="C10" s="289">
        <v>2509140</v>
      </c>
      <c r="D10" s="289">
        <v>2644990</v>
      </c>
      <c r="E10" s="272">
        <v>2644990</v>
      </c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>
        <v>1794129</v>
      </c>
      <c r="E11" s="272">
        <v>1794129</v>
      </c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>
        <v>4624</v>
      </c>
      <c r="E12" s="274">
        <v>4624</v>
      </c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16444100</v>
      </c>
      <c r="D13" s="288">
        <f>SUM(D14:D18)</f>
        <v>22722438</v>
      </c>
      <c r="E13" s="271">
        <f>SUM(E14:E18)</f>
        <v>22722438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>
        <v>16444100</v>
      </c>
      <c r="D18" s="289">
        <v>22722438</v>
      </c>
      <c r="E18" s="272">
        <v>22722438</v>
      </c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6000000</v>
      </c>
      <c r="E20" s="271">
        <f>SUM(E21:E25)</f>
        <v>6000000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>
        <v>6000000</v>
      </c>
      <c r="E21" s="273">
        <v>6000000</v>
      </c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301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124730000</v>
      </c>
      <c r="D27" s="294">
        <f>SUM(D28:D33)</f>
        <v>140167300</v>
      </c>
      <c r="E27" s="307">
        <f>SUM(E28:E33)</f>
        <v>133181150</v>
      </c>
    </row>
    <row r="28" spans="1:5" s="298" customFormat="1" ht="12" customHeight="1" x14ac:dyDescent="0.2">
      <c r="A28" s="251" t="s">
        <v>306</v>
      </c>
      <c r="B28" s="299" t="s">
        <v>699</v>
      </c>
      <c r="C28" s="290">
        <v>2500000</v>
      </c>
      <c r="D28" s="290">
        <v>3540148</v>
      </c>
      <c r="E28" s="273">
        <v>3425513</v>
      </c>
    </row>
    <row r="29" spans="1:5" s="298" customFormat="1" ht="12" customHeight="1" x14ac:dyDescent="0.2">
      <c r="A29" s="250" t="s">
        <v>307</v>
      </c>
      <c r="B29" s="300" t="s">
        <v>700</v>
      </c>
      <c r="C29" s="289">
        <v>30000000</v>
      </c>
      <c r="D29" s="289">
        <v>41695798</v>
      </c>
      <c r="E29" s="272">
        <v>39937082</v>
      </c>
    </row>
    <row r="30" spans="1:5" s="298" customFormat="1" ht="12" customHeight="1" x14ac:dyDescent="0.2">
      <c r="A30" s="250" t="s">
        <v>308</v>
      </c>
      <c r="B30" s="300" t="s">
        <v>701</v>
      </c>
      <c r="C30" s="289">
        <v>85000000</v>
      </c>
      <c r="D30" s="289">
        <v>85223908</v>
      </c>
      <c r="E30" s="272">
        <v>81124886</v>
      </c>
    </row>
    <row r="31" spans="1:5" s="298" customFormat="1" ht="12" customHeight="1" x14ac:dyDescent="0.2">
      <c r="A31" s="250" t="s">
        <v>696</v>
      </c>
      <c r="B31" s="300" t="s">
        <v>702</v>
      </c>
      <c r="C31" s="289">
        <v>7000000</v>
      </c>
      <c r="D31" s="289">
        <v>9167371</v>
      </c>
      <c r="E31" s="272">
        <v>8349286</v>
      </c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>
        <v>230000</v>
      </c>
      <c r="D33" s="291">
        <v>540075</v>
      </c>
      <c r="E33" s="274">
        <v>344383</v>
      </c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23216800</v>
      </c>
      <c r="D34" s="288">
        <f>SUM(D35:D44)</f>
        <v>32690577</v>
      </c>
      <c r="E34" s="271">
        <f>SUM(E35:E44)</f>
        <v>31650308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>
        <v>1670000</v>
      </c>
      <c r="D36" s="289">
        <v>5846556</v>
      </c>
      <c r="E36" s="272">
        <v>5522630</v>
      </c>
    </row>
    <row r="37" spans="1:5" s="298" customFormat="1" ht="12" customHeight="1" x14ac:dyDescent="0.2">
      <c r="A37" s="250" t="s">
        <v>64</v>
      </c>
      <c r="B37" s="300" t="s">
        <v>314</v>
      </c>
      <c r="C37" s="289">
        <v>800000</v>
      </c>
      <c r="D37" s="289">
        <v>777810</v>
      </c>
      <c r="E37" s="272">
        <v>777810</v>
      </c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>
        <v>10234855</v>
      </c>
      <c r="E38" s="272">
        <v>10234855</v>
      </c>
    </row>
    <row r="39" spans="1:5" s="298" customFormat="1" ht="12" customHeight="1" x14ac:dyDescent="0.2">
      <c r="A39" s="250" t="s">
        <v>124</v>
      </c>
      <c r="B39" s="300" t="s">
        <v>316</v>
      </c>
      <c r="C39" s="289">
        <v>15896000</v>
      </c>
      <c r="D39" s="289">
        <v>9794074</v>
      </c>
      <c r="E39" s="272">
        <v>9257731</v>
      </c>
    </row>
    <row r="40" spans="1:5" s="298" customFormat="1" ht="12" customHeight="1" x14ac:dyDescent="0.2">
      <c r="A40" s="250" t="s">
        <v>125</v>
      </c>
      <c r="B40" s="300" t="s">
        <v>317</v>
      </c>
      <c r="C40" s="289">
        <v>4850800</v>
      </c>
      <c r="D40" s="289">
        <v>5752189</v>
      </c>
      <c r="E40" s="272">
        <v>5572189</v>
      </c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>
        <v>70236</v>
      </c>
      <c r="E42" s="272">
        <v>70236</v>
      </c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>
        <v>214857</v>
      </c>
      <c r="E44" s="276">
        <v>214857</v>
      </c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15000000</v>
      </c>
      <c r="D45" s="288">
        <f>SUM(D46:D50)</f>
        <v>2150000</v>
      </c>
      <c r="E45" s="271">
        <f>SUM(E46:E50)</f>
        <v>2150000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>
        <v>15000000</v>
      </c>
      <c r="D47" s="292">
        <v>2150000</v>
      </c>
      <c r="E47" s="275">
        <v>2150000</v>
      </c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520000</v>
      </c>
      <c r="E51" s="271">
        <f>SUM(E52:E54)</f>
        <v>520000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>
        <v>520000</v>
      </c>
      <c r="E54" s="272">
        <v>520000</v>
      </c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583430</v>
      </c>
      <c r="E56" s="271">
        <f>SUM(E57:E59)</f>
        <v>583430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>
        <v>583430</v>
      </c>
      <c r="E58" s="275">
        <v>583430</v>
      </c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255923285</v>
      </c>
      <c r="D61" s="294">
        <f>+D6+D13+D20+D27+D34+D45+D51+D56</f>
        <v>280354110</v>
      </c>
      <c r="E61" s="307">
        <f>+E6+E13+E20+E27+E34+E45+E51+E56</f>
        <v>272326691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49676247</v>
      </c>
      <c r="D66" s="288">
        <f>+D67+D68+D69+D70</f>
        <v>115945929</v>
      </c>
      <c r="E66" s="271">
        <f>+E67+E68+E69+E70</f>
        <v>115945929</v>
      </c>
    </row>
    <row r="67" spans="1:5" s="298" customFormat="1" ht="13.5" customHeight="1" x14ac:dyDescent="0.2">
      <c r="A67" s="251" t="s">
        <v>106</v>
      </c>
      <c r="B67" s="299" t="s">
        <v>357</v>
      </c>
      <c r="C67" s="292">
        <v>49676247</v>
      </c>
      <c r="D67" s="292">
        <v>115945929</v>
      </c>
      <c r="E67" s="275">
        <v>115945929</v>
      </c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9923000</v>
      </c>
      <c r="D71" s="288">
        <f>+D72+D73</f>
        <v>9928171</v>
      </c>
      <c r="E71" s="271">
        <f>+E72+E73</f>
        <v>9928171</v>
      </c>
    </row>
    <row r="72" spans="1:5" s="298" customFormat="1" ht="12" customHeight="1" x14ac:dyDescent="0.2">
      <c r="A72" s="251" t="s">
        <v>365</v>
      </c>
      <c r="B72" s="299" t="s">
        <v>366</v>
      </c>
      <c r="C72" s="292">
        <v>9923000</v>
      </c>
      <c r="D72" s="292">
        <v>9928171</v>
      </c>
      <c r="E72" s="275">
        <v>9928171</v>
      </c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3277299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>
        <v>3277299</v>
      </c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5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5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59599247</v>
      </c>
      <c r="D84" s="294">
        <f>+D62+D66+D71+D74+D78+D83</f>
        <v>125874100</v>
      </c>
      <c r="E84" s="307">
        <f>+E62+E66+E71+E74+E78+E83</f>
        <v>129151399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315522532</v>
      </c>
      <c r="D85" s="294">
        <f>+D61+D84</f>
        <v>406228210</v>
      </c>
      <c r="E85" s="307">
        <f>+E61+E84</f>
        <v>401478090</v>
      </c>
    </row>
    <row r="86" spans="1:5" s="298" customFormat="1" ht="12" customHeight="1" x14ac:dyDescent="0.2">
      <c r="A86" s="232"/>
      <c r="B86" s="232"/>
      <c r="C86" s="233"/>
      <c r="D86" s="233"/>
      <c r="E86" s="233"/>
    </row>
    <row r="87" spans="1:5" ht="16.5" customHeight="1" x14ac:dyDescent="0.25">
      <c r="A87" s="688" t="s">
        <v>36</v>
      </c>
      <c r="B87" s="688"/>
      <c r="C87" s="688"/>
      <c r="D87" s="688"/>
      <c r="E87" s="688"/>
    </row>
    <row r="88" spans="1:5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5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5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5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5" ht="12" customHeight="1" thickBot="1" x14ac:dyDescent="0.3">
      <c r="A92" s="258" t="s">
        <v>7</v>
      </c>
      <c r="B92" s="260" t="s">
        <v>399</v>
      </c>
      <c r="C92" s="287">
        <f>SUM(C93:C97)</f>
        <v>289622532</v>
      </c>
      <c r="D92" s="287">
        <f>SUM(D93:D97)</f>
        <v>281638512</v>
      </c>
      <c r="E92" s="242">
        <f>SUM(E93:E97)</f>
        <v>0</v>
      </c>
    </row>
    <row r="93" spans="1:5" ht="12" customHeight="1" x14ac:dyDescent="0.25">
      <c r="A93" s="253" t="s">
        <v>69</v>
      </c>
      <c r="B93" s="246" t="s">
        <v>37</v>
      </c>
      <c r="C93" s="76">
        <v>100875716</v>
      </c>
      <c r="D93" s="76">
        <v>107190361</v>
      </c>
      <c r="E93" s="241"/>
    </row>
    <row r="94" spans="1:5" ht="12" customHeight="1" x14ac:dyDescent="0.25">
      <c r="A94" s="250" t="s">
        <v>70</v>
      </c>
      <c r="B94" s="244" t="s">
        <v>131</v>
      </c>
      <c r="C94" s="289">
        <v>24775344</v>
      </c>
      <c r="D94" s="289">
        <v>26988909</v>
      </c>
      <c r="E94" s="272"/>
    </row>
    <row r="95" spans="1:5" ht="12" customHeight="1" x14ac:dyDescent="0.25">
      <c r="A95" s="250" t="s">
        <v>71</v>
      </c>
      <c r="B95" s="244" t="s">
        <v>98</v>
      </c>
      <c r="C95" s="291">
        <v>102860972</v>
      </c>
      <c r="D95" s="291">
        <v>102263762</v>
      </c>
      <c r="E95" s="274"/>
    </row>
    <row r="96" spans="1:5" ht="12" customHeight="1" x14ac:dyDescent="0.25">
      <c r="A96" s="250" t="s">
        <v>72</v>
      </c>
      <c r="B96" s="247" t="s">
        <v>132</v>
      </c>
      <c r="C96" s="291">
        <v>26148500</v>
      </c>
      <c r="D96" s="291">
        <v>10203003</v>
      </c>
      <c r="E96" s="274"/>
    </row>
    <row r="97" spans="1:5" ht="12" customHeight="1" x14ac:dyDescent="0.25">
      <c r="A97" s="250" t="s">
        <v>81</v>
      </c>
      <c r="B97" s="255" t="s">
        <v>133</v>
      </c>
      <c r="C97" s="291">
        <v>34962000</v>
      </c>
      <c r="D97" s="291">
        <v>34992477</v>
      </c>
      <c r="E97" s="274"/>
    </row>
    <row r="98" spans="1:5" ht="12" customHeight="1" x14ac:dyDescent="0.25">
      <c r="A98" s="250" t="s">
        <v>73</v>
      </c>
      <c r="B98" s="244" t="s">
        <v>400</v>
      </c>
      <c r="C98" s="291"/>
      <c r="D98" s="291">
        <v>408831</v>
      </c>
      <c r="E98" s="274"/>
    </row>
    <row r="99" spans="1:5" ht="12" customHeight="1" x14ac:dyDescent="0.25">
      <c r="A99" s="250" t="s">
        <v>74</v>
      </c>
      <c r="B99" s="267" t="s">
        <v>401</v>
      </c>
      <c r="C99" s="291"/>
      <c r="D99" s="291"/>
      <c r="E99" s="274"/>
    </row>
    <row r="100" spans="1:5" ht="12" customHeight="1" x14ac:dyDescent="0.25">
      <c r="A100" s="250" t="s">
        <v>82</v>
      </c>
      <c r="B100" s="268" t="s">
        <v>402</v>
      </c>
      <c r="C100" s="291"/>
      <c r="D100" s="291"/>
      <c r="E100" s="274"/>
    </row>
    <row r="101" spans="1:5" ht="12" customHeight="1" x14ac:dyDescent="0.25">
      <c r="A101" s="250" t="s">
        <v>83</v>
      </c>
      <c r="B101" s="268" t="s">
        <v>403</v>
      </c>
      <c r="C101" s="291">
        <v>1582000</v>
      </c>
      <c r="D101" s="291">
        <v>1784240</v>
      </c>
      <c r="E101" s="274"/>
    </row>
    <row r="102" spans="1:5" ht="12" customHeight="1" x14ac:dyDescent="0.25">
      <c r="A102" s="250" t="s">
        <v>84</v>
      </c>
      <c r="B102" s="267" t="s">
        <v>404</v>
      </c>
      <c r="C102" s="291"/>
      <c r="D102" s="291"/>
      <c r="E102" s="274"/>
    </row>
    <row r="103" spans="1:5" ht="12" customHeight="1" x14ac:dyDescent="0.25">
      <c r="A103" s="250" t="s">
        <v>85</v>
      </c>
      <c r="B103" s="267" t="s">
        <v>405</v>
      </c>
      <c r="C103" s="291"/>
      <c r="D103" s="291"/>
      <c r="E103" s="274"/>
    </row>
    <row r="104" spans="1:5" ht="12" customHeight="1" x14ac:dyDescent="0.25">
      <c r="A104" s="250" t="s">
        <v>87</v>
      </c>
      <c r="B104" s="268" t="s">
        <v>406</v>
      </c>
      <c r="C104" s="291"/>
      <c r="D104" s="291"/>
      <c r="E104" s="274"/>
    </row>
    <row r="105" spans="1:5" ht="12" customHeight="1" x14ac:dyDescent="0.25">
      <c r="A105" s="249" t="s">
        <v>134</v>
      </c>
      <c r="B105" s="269" t="s">
        <v>407</v>
      </c>
      <c r="C105" s="291"/>
      <c r="D105" s="291"/>
      <c r="E105" s="274"/>
    </row>
    <row r="106" spans="1:5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5" ht="12" customHeight="1" thickBot="1" x14ac:dyDescent="0.3">
      <c r="A107" s="254" t="s">
        <v>410</v>
      </c>
      <c r="B107" s="270" t="s">
        <v>411</v>
      </c>
      <c r="C107" s="77">
        <v>33380000</v>
      </c>
      <c r="D107" s="77">
        <v>32799409</v>
      </c>
      <c r="E107" s="235"/>
    </row>
    <row r="108" spans="1:5" ht="12" customHeight="1" thickBot="1" x14ac:dyDescent="0.3">
      <c r="A108" s="256" t="s">
        <v>8</v>
      </c>
      <c r="B108" s="259" t="s">
        <v>412</v>
      </c>
      <c r="C108" s="288">
        <f>+C109+C111+C113</f>
        <v>20900000</v>
      </c>
      <c r="D108" s="288">
        <f>+D109+D111+D113</f>
        <v>36862028</v>
      </c>
      <c r="E108" s="271">
        <f>+E109+E111+E113</f>
        <v>0</v>
      </c>
    </row>
    <row r="109" spans="1:5" ht="12" customHeight="1" x14ac:dyDescent="0.25">
      <c r="A109" s="251" t="s">
        <v>75</v>
      </c>
      <c r="B109" s="244" t="s">
        <v>154</v>
      </c>
      <c r="C109" s="290">
        <v>9554400</v>
      </c>
      <c r="D109" s="290">
        <v>14276098</v>
      </c>
      <c r="E109" s="273"/>
    </row>
    <row r="110" spans="1:5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5" x14ac:dyDescent="0.25">
      <c r="A111" s="251" t="s">
        <v>77</v>
      </c>
      <c r="B111" s="248" t="s">
        <v>135</v>
      </c>
      <c r="C111" s="289">
        <v>5445600</v>
      </c>
      <c r="D111" s="289">
        <v>13685930</v>
      </c>
      <c r="E111" s="272"/>
    </row>
    <row r="112" spans="1:5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>
        <v>5900000</v>
      </c>
      <c r="D113" s="289">
        <v>8900000</v>
      </c>
      <c r="E113" s="272"/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5000000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>
        <v>5000000</v>
      </c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315522532</v>
      </c>
      <c r="D125" s="288">
        <f>+D92+D108+D122</f>
        <v>318500540</v>
      </c>
      <c r="E125" s="271">
        <f>+E92+E108+E122</f>
        <v>0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85015109</v>
      </c>
      <c r="E130" s="271">
        <f>+E131+E132+E134+E133</f>
        <v>0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>
        <v>85015109</v>
      </c>
      <c r="E131" s="272"/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2711561</v>
      </c>
      <c r="E135" s="307">
        <f>+E136+E137+E138+E139</f>
        <v>0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>
        <v>2711561</v>
      </c>
      <c r="E137" s="272"/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87726670</v>
      </c>
      <c r="E145" s="239">
        <f>+E126+E130+E135+E140</f>
        <v>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315522532</v>
      </c>
      <c r="D146" s="238">
        <f>+D125+D145</f>
        <v>406227210</v>
      </c>
      <c r="E146" s="239">
        <f>+E125+E145</f>
        <v>0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-59599247</v>
      </c>
      <c r="D150" s="282">
        <f>+D61-D125</f>
        <v>-38146430</v>
      </c>
      <c r="E150" s="282">
        <f>+E61-E125</f>
        <v>272326691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59599247</v>
      </c>
      <c r="D151" s="282">
        <f>+D84-D145</f>
        <v>38147430</v>
      </c>
      <c r="E151" s="282">
        <f>+E84-E145</f>
        <v>129151399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285" customFormat="1" ht="12.75" customHeight="1" x14ac:dyDescent="0.25">
      <c r="C161" s="286"/>
      <c r="D161" s="286"/>
      <c r="E161" s="286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2016. ÉVI ZÁRSZÁMADÁS
KÖTELEZŐ FELADATAINAK MÉRLEGE 
&amp;R&amp;"Times New Roman CE,Félkövér dőlt"&amp;11 1.2. melléklet a 8/2017. (V.29.) önkormányzati rendelethez</oddHeader>
  </headerFooter>
  <rowBreaks count="1" manualBreakCount="1">
    <brk id="8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E9E1-3C66-426E-B268-99038FB999FF}">
  <sheetPr>
    <tabColor rgb="FF92D050"/>
  </sheetPr>
  <dimension ref="A1:I161"/>
  <sheetViews>
    <sheetView view="pageLayout" zoomScaleNormal="130" zoomScaleSheetLayoutView="100" workbookViewId="0">
      <selection activeCell="F5" sqref="F5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tr">
        <f>'1.2.sz.mell.'!E2</f>
        <v>Forintban!</v>
      </c>
    </row>
    <row r="3" spans="1:5" ht="15.95" customHeight="1" x14ac:dyDescent="0.25">
      <c r="A3" s="689" t="s">
        <v>57</v>
      </c>
      <c r="B3" s="691" t="s">
        <v>6</v>
      </c>
      <c r="C3" s="693" t="str">
        <f>+'1.1.sz.mell.'!C3:E3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0</v>
      </c>
      <c r="D6" s="288">
        <f>SUM(D7:D12)</f>
        <v>0</v>
      </c>
      <c r="E6" s="271">
        <f>SUM(E7:E12)</f>
        <v>0</v>
      </c>
    </row>
    <row r="7" spans="1:5" s="298" customFormat="1" ht="12" customHeight="1" x14ac:dyDescent="0.2">
      <c r="A7" s="251" t="s">
        <v>69</v>
      </c>
      <c r="B7" s="299" t="s">
        <v>286</v>
      </c>
      <c r="C7" s="290"/>
      <c r="D7" s="290"/>
      <c r="E7" s="273"/>
    </row>
    <row r="8" spans="1:5" s="298" customFormat="1" ht="12" customHeight="1" x14ac:dyDescent="0.2">
      <c r="A8" s="250" t="s">
        <v>70</v>
      </c>
      <c r="B8" s="300" t="s">
        <v>287</v>
      </c>
      <c r="C8" s="289"/>
      <c r="D8" s="289"/>
      <c r="E8" s="272"/>
    </row>
    <row r="9" spans="1:5" s="298" customFormat="1" ht="12" customHeight="1" x14ac:dyDescent="0.2">
      <c r="A9" s="250" t="s">
        <v>71</v>
      </c>
      <c r="B9" s="300" t="s">
        <v>288</v>
      </c>
      <c r="C9" s="289"/>
      <c r="D9" s="289"/>
      <c r="E9" s="272"/>
    </row>
    <row r="10" spans="1:5" s="298" customFormat="1" ht="12" customHeight="1" x14ac:dyDescent="0.2">
      <c r="A10" s="250" t="s">
        <v>72</v>
      </c>
      <c r="B10" s="300" t="s">
        <v>289</v>
      </c>
      <c r="C10" s="289"/>
      <c r="D10" s="289"/>
      <c r="E10" s="272"/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/>
      <c r="E11" s="272"/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/>
      <c r="E12" s="274"/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0</v>
      </c>
      <c r="D13" s="288">
        <f>SUM(D14:D18)</f>
        <v>0</v>
      </c>
      <c r="E13" s="271">
        <f>SUM(E14:E18)</f>
        <v>0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/>
      <c r="D18" s="289"/>
      <c r="E18" s="272"/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0</v>
      </c>
      <c r="E20" s="271">
        <f>SUM(E21:E25)</f>
        <v>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/>
      <c r="E21" s="273"/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301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0</v>
      </c>
      <c r="D27" s="294">
        <f>SUM(D28:D33)</f>
        <v>0</v>
      </c>
      <c r="E27" s="307">
        <f>SUM(E28:E33)</f>
        <v>0</v>
      </c>
    </row>
    <row r="28" spans="1:5" s="298" customFormat="1" ht="12" customHeight="1" x14ac:dyDescent="0.2">
      <c r="A28" s="251" t="s">
        <v>306</v>
      </c>
      <c r="B28" s="299" t="s">
        <v>699</v>
      </c>
      <c r="C28" s="290"/>
      <c r="D28" s="290">
        <f>+D29+D30</f>
        <v>0</v>
      </c>
      <c r="E28" s="273">
        <f>+E29+E30</f>
        <v>0</v>
      </c>
    </row>
    <row r="29" spans="1:5" s="298" customFormat="1" ht="12" customHeight="1" x14ac:dyDescent="0.2">
      <c r="A29" s="250" t="s">
        <v>307</v>
      </c>
      <c r="B29" s="300" t="s">
        <v>700</v>
      </c>
      <c r="C29" s="289"/>
      <c r="D29" s="289"/>
      <c r="E29" s="272"/>
    </row>
    <row r="30" spans="1:5" s="298" customFormat="1" ht="12" customHeight="1" x14ac:dyDescent="0.2">
      <c r="A30" s="250" t="s">
        <v>308</v>
      </c>
      <c r="B30" s="300" t="s">
        <v>701</v>
      </c>
      <c r="C30" s="289"/>
      <c r="D30" s="289"/>
      <c r="E30" s="272"/>
    </row>
    <row r="31" spans="1:5" s="298" customFormat="1" ht="12" customHeight="1" x14ac:dyDescent="0.2">
      <c r="A31" s="250" t="s">
        <v>696</v>
      </c>
      <c r="B31" s="300" t="s">
        <v>702</v>
      </c>
      <c r="C31" s="289"/>
      <c r="D31" s="289"/>
      <c r="E31" s="272"/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/>
      <c r="D33" s="291"/>
      <c r="E33" s="274"/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0</v>
      </c>
      <c r="D34" s="288">
        <f>SUM(D35:D44)</f>
        <v>0</v>
      </c>
      <c r="E34" s="271">
        <f>SUM(E35:E44)</f>
        <v>0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/>
      <c r="D36" s="289"/>
      <c r="E36" s="272"/>
    </row>
    <row r="37" spans="1:5" s="298" customFormat="1" ht="12" customHeight="1" x14ac:dyDescent="0.2">
      <c r="A37" s="250" t="s">
        <v>64</v>
      </c>
      <c r="B37" s="300" t="s">
        <v>314</v>
      </c>
      <c r="C37" s="289"/>
      <c r="D37" s="289"/>
      <c r="E37" s="272"/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/>
      <c r="E38" s="272"/>
    </row>
    <row r="39" spans="1:5" s="298" customFormat="1" ht="12" customHeight="1" x14ac:dyDescent="0.2">
      <c r="A39" s="250" t="s">
        <v>124</v>
      </c>
      <c r="B39" s="300" t="s">
        <v>316</v>
      </c>
      <c r="C39" s="289"/>
      <c r="D39" s="289"/>
      <c r="E39" s="272"/>
    </row>
    <row r="40" spans="1:5" s="298" customFormat="1" ht="12" customHeight="1" x14ac:dyDescent="0.2">
      <c r="A40" s="250" t="s">
        <v>125</v>
      </c>
      <c r="B40" s="300" t="s">
        <v>317</v>
      </c>
      <c r="C40" s="289"/>
      <c r="D40" s="289"/>
      <c r="E40" s="272"/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/>
      <c r="E42" s="272"/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/>
      <c r="E44" s="276"/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0</v>
      </c>
      <c r="D45" s="288">
        <f>SUM(D46:D50)</f>
        <v>0</v>
      </c>
      <c r="E45" s="271">
        <f>SUM(E46:E50)</f>
        <v>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/>
      <c r="D47" s="292"/>
      <c r="E47" s="275"/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0</v>
      </c>
      <c r="E51" s="271">
        <f>SUM(E52:E54)</f>
        <v>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/>
      <c r="E54" s="272"/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0</v>
      </c>
      <c r="E56" s="271">
        <f>SUM(E57:E59)</f>
        <v>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/>
      <c r="E58" s="275"/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0</v>
      </c>
      <c r="D61" s="294">
        <f>+D6+D13+D20+D27+D34+D45+D51+D56</f>
        <v>0</v>
      </c>
      <c r="E61" s="307">
        <f>+E6+E13+E20+E27+E34+E45+E51+E56</f>
        <v>0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0</v>
      </c>
      <c r="D66" s="288">
        <f>+D67+D68+D69+D70</f>
        <v>0</v>
      </c>
      <c r="E66" s="271">
        <f>+E67+E68+E69+E70</f>
        <v>0</v>
      </c>
    </row>
    <row r="67" spans="1:5" s="298" customFormat="1" ht="13.5" customHeight="1" x14ac:dyDescent="0.2">
      <c r="A67" s="251" t="s">
        <v>106</v>
      </c>
      <c r="B67" s="299" t="s">
        <v>357</v>
      </c>
      <c r="C67" s="292"/>
      <c r="D67" s="292"/>
      <c r="E67" s="275"/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0</v>
      </c>
      <c r="D71" s="288">
        <f>+D72+D73</f>
        <v>0</v>
      </c>
      <c r="E71" s="271">
        <f>+E72+E73</f>
        <v>0</v>
      </c>
    </row>
    <row r="72" spans="1:5" s="298" customFormat="1" ht="12" customHeight="1" x14ac:dyDescent="0.2">
      <c r="A72" s="251" t="s">
        <v>365</v>
      </c>
      <c r="B72" s="299" t="s">
        <v>366</v>
      </c>
      <c r="C72" s="292"/>
      <c r="D72" s="292"/>
      <c r="E72" s="275"/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0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/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5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5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0</v>
      </c>
      <c r="D84" s="294">
        <f>+D62+D66+D71+D74+D78+D83</f>
        <v>0</v>
      </c>
      <c r="E84" s="307">
        <f>+E62+E66+E71+E74+E78+E83</f>
        <v>0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0</v>
      </c>
      <c r="D85" s="294">
        <f>+D61+D84</f>
        <v>0</v>
      </c>
      <c r="E85" s="307">
        <f>+E61+E84</f>
        <v>0</v>
      </c>
    </row>
    <row r="86" spans="1:5" s="298" customFormat="1" ht="12" customHeight="1" x14ac:dyDescent="0.2">
      <c r="A86" s="232"/>
      <c r="B86" s="232"/>
      <c r="C86" s="233"/>
      <c r="D86" s="233"/>
      <c r="E86" s="233"/>
    </row>
    <row r="87" spans="1:5" ht="16.5" customHeight="1" x14ac:dyDescent="0.25">
      <c r="A87" s="688" t="s">
        <v>36</v>
      </c>
      <c r="B87" s="688"/>
      <c r="C87" s="688"/>
      <c r="D87" s="688"/>
      <c r="E87" s="688"/>
    </row>
    <row r="88" spans="1:5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5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5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5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5" ht="12" customHeight="1" thickBot="1" x14ac:dyDescent="0.3">
      <c r="A92" s="258" t="s">
        <v>7</v>
      </c>
      <c r="B92" s="260" t="s">
        <v>399</v>
      </c>
      <c r="C92" s="287">
        <f>SUM(C93:C97)</f>
        <v>0</v>
      </c>
      <c r="D92" s="287">
        <f>SUM(D93:D97)</f>
        <v>0</v>
      </c>
      <c r="E92" s="242">
        <f>SUM(E93:E97)</f>
        <v>0</v>
      </c>
    </row>
    <row r="93" spans="1:5" ht="12" customHeight="1" x14ac:dyDescent="0.25">
      <c r="A93" s="253" t="s">
        <v>69</v>
      </c>
      <c r="B93" s="246" t="s">
        <v>37</v>
      </c>
      <c r="C93" s="76"/>
      <c r="D93" s="76"/>
      <c r="E93" s="241"/>
    </row>
    <row r="94" spans="1:5" ht="12" customHeight="1" x14ac:dyDescent="0.25">
      <c r="A94" s="250" t="s">
        <v>70</v>
      </c>
      <c r="B94" s="244" t="s">
        <v>131</v>
      </c>
      <c r="C94" s="289"/>
      <c r="D94" s="289"/>
      <c r="E94" s="272"/>
    </row>
    <row r="95" spans="1:5" ht="12" customHeight="1" x14ac:dyDescent="0.25">
      <c r="A95" s="250" t="s">
        <v>71</v>
      </c>
      <c r="B95" s="244" t="s">
        <v>98</v>
      </c>
      <c r="C95" s="291"/>
      <c r="D95" s="291"/>
      <c r="E95" s="274"/>
    </row>
    <row r="96" spans="1:5" ht="12" customHeight="1" x14ac:dyDescent="0.25">
      <c r="A96" s="250" t="s">
        <v>72</v>
      </c>
      <c r="B96" s="247" t="s">
        <v>132</v>
      </c>
      <c r="C96" s="291"/>
      <c r="D96" s="291"/>
      <c r="E96" s="274"/>
    </row>
    <row r="97" spans="1:5" ht="12" customHeight="1" x14ac:dyDescent="0.25">
      <c r="A97" s="250" t="s">
        <v>81</v>
      </c>
      <c r="B97" s="255" t="s">
        <v>133</v>
      </c>
      <c r="C97" s="291"/>
      <c r="D97" s="291"/>
      <c r="E97" s="274"/>
    </row>
    <row r="98" spans="1:5" ht="12" customHeight="1" x14ac:dyDescent="0.25">
      <c r="A98" s="250" t="s">
        <v>73</v>
      </c>
      <c r="B98" s="244" t="s">
        <v>400</v>
      </c>
      <c r="C98" s="291"/>
      <c r="D98" s="291"/>
      <c r="E98" s="274"/>
    </row>
    <row r="99" spans="1:5" ht="12" customHeight="1" x14ac:dyDescent="0.25">
      <c r="A99" s="250" t="s">
        <v>74</v>
      </c>
      <c r="B99" s="267" t="s">
        <v>401</v>
      </c>
      <c r="C99" s="291"/>
      <c r="D99" s="291"/>
      <c r="E99" s="274"/>
    </row>
    <row r="100" spans="1:5" ht="12" customHeight="1" x14ac:dyDescent="0.25">
      <c r="A100" s="250" t="s">
        <v>82</v>
      </c>
      <c r="B100" s="268" t="s">
        <v>402</v>
      </c>
      <c r="C100" s="291"/>
      <c r="D100" s="291"/>
      <c r="E100" s="274"/>
    </row>
    <row r="101" spans="1:5" ht="12" customHeight="1" x14ac:dyDescent="0.25">
      <c r="A101" s="250" t="s">
        <v>83</v>
      </c>
      <c r="B101" s="268" t="s">
        <v>403</v>
      </c>
      <c r="C101" s="291"/>
      <c r="D101" s="291"/>
      <c r="E101" s="274"/>
    </row>
    <row r="102" spans="1:5" ht="12" customHeight="1" x14ac:dyDescent="0.25">
      <c r="A102" s="250" t="s">
        <v>84</v>
      </c>
      <c r="B102" s="267" t="s">
        <v>404</v>
      </c>
      <c r="C102" s="291"/>
      <c r="D102" s="291"/>
      <c r="E102" s="274"/>
    </row>
    <row r="103" spans="1:5" ht="12" customHeight="1" x14ac:dyDescent="0.25">
      <c r="A103" s="250" t="s">
        <v>85</v>
      </c>
      <c r="B103" s="267" t="s">
        <v>405</v>
      </c>
      <c r="C103" s="291"/>
      <c r="D103" s="291"/>
      <c r="E103" s="274"/>
    </row>
    <row r="104" spans="1:5" ht="12" customHeight="1" x14ac:dyDescent="0.25">
      <c r="A104" s="250" t="s">
        <v>87</v>
      </c>
      <c r="B104" s="268" t="s">
        <v>406</v>
      </c>
      <c r="C104" s="291"/>
      <c r="D104" s="291"/>
      <c r="E104" s="274"/>
    </row>
    <row r="105" spans="1:5" ht="12" customHeight="1" x14ac:dyDescent="0.25">
      <c r="A105" s="249" t="s">
        <v>134</v>
      </c>
      <c r="B105" s="269" t="s">
        <v>407</v>
      </c>
      <c r="C105" s="291"/>
      <c r="D105" s="291"/>
      <c r="E105" s="274"/>
    </row>
    <row r="106" spans="1:5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5" ht="12" customHeight="1" thickBot="1" x14ac:dyDescent="0.3">
      <c r="A107" s="254" t="s">
        <v>410</v>
      </c>
      <c r="B107" s="270" t="s">
        <v>411</v>
      </c>
      <c r="C107" s="77"/>
      <c r="D107" s="77"/>
      <c r="E107" s="235"/>
    </row>
    <row r="108" spans="1:5" ht="12" customHeight="1" thickBot="1" x14ac:dyDescent="0.3">
      <c r="A108" s="256" t="s">
        <v>8</v>
      </c>
      <c r="B108" s="259" t="s">
        <v>412</v>
      </c>
      <c r="C108" s="288">
        <f>+C109+C111+C113</f>
        <v>0</v>
      </c>
      <c r="D108" s="288">
        <f>+D109+D111+D113</f>
        <v>0</v>
      </c>
      <c r="E108" s="271">
        <f>+E109+E111+E113</f>
        <v>0</v>
      </c>
    </row>
    <row r="109" spans="1:5" ht="12" customHeight="1" x14ac:dyDescent="0.25">
      <c r="A109" s="251" t="s">
        <v>75</v>
      </c>
      <c r="B109" s="244" t="s">
        <v>154</v>
      </c>
      <c r="C109" s="290"/>
      <c r="D109" s="290"/>
      <c r="E109" s="273"/>
    </row>
    <row r="110" spans="1:5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5" x14ac:dyDescent="0.25">
      <c r="A111" s="251" t="s">
        <v>77</v>
      </c>
      <c r="B111" s="248" t="s">
        <v>135</v>
      </c>
      <c r="C111" s="289"/>
      <c r="D111" s="289"/>
      <c r="E111" s="272"/>
    </row>
    <row r="112" spans="1:5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/>
      <c r="D113" s="289"/>
      <c r="E113" s="272"/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/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0</v>
      </c>
      <c r="D125" s="288">
        <f>+D92+D108+D122</f>
        <v>0</v>
      </c>
      <c r="E125" s="271">
        <f>+E92+E108+E122</f>
        <v>0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0</v>
      </c>
      <c r="E130" s="271">
        <f>+E131+E132+E134+E133</f>
        <v>0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/>
      <c r="E131" s="272"/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0</v>
      </c>
      <c r="E135" s="307">
        <f>+E136+E137+E138+E139</f>
        <v>0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/>
      <c r="E137" s="272"/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0</v>
      </c>
      <c r="E145" s="239">
        <f>+E126+E130+E135+E140</f>
        <v>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0</v>
      </c>
      <c r="D146" s="238">
        <f>+D125+D145</f>
        <v>0</v>
      </c>
      <c r="E146" s="239">
        <f>+E125+E145</f>
        <v>0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0</v>
      </c>
      <c r="D150" s="282">
        <f>+D61-D125</f>
        <v>0</v>
      </c>
      <c r="E150" s="282">
        <f>+E61-E125</f>
        <v>0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0</v>
      </c>
      <c r="D151" s="282">
        <f>+D84-D145</f>
        <v>0</v>
      </c>
      <c r="E151" s="282">
        <f>+E84-E145</f>
        <v>0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285" customFormat="1" ht="12.75" customHeight="1" x14ac:dyDescent="0.25">
      <c r="C161" s="286"/>
      <c r="D161" s="286"/>
      <c r="E161" s="286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 Önkormányzat
2016. ÉVI ZÁRSZÁMADÁS
ÖNKÉNT VÁLLALT FELADATAINAK MÉRLEGE
&amp;R&amp;"Times New Roman CE,Félkövér dőlt"&amp;11 1.3. melléklet a 8/2017. (V.29.) önkormányzati rendelethez</oddHeader>
  </headerFooter>
  <rowBreaks count="1" manualBreakCount="1">
    <brk id="8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3557-6F32-4092-AA1C-B09E4DDA73D5}">
  <sheetPr>
    <tabColor rgb="FF92D050"/>
  </sheetPr>
  <dimension ref="A1:I161"/>
  <sheetViews>
    <sheetView view="pageLayout" zoomScaleNormal="130" zoomScaleSheetLayoutView="100" workbookViewId="0">
      <selection activeCell="F3" sqref="F3"/>
    </sheetView>
  </sheetViews>
  <sheetFormatPr defaultRowHeight="15.75" x14ac:dyDescent="0.25"/>
  <cols>
    <col min="1" max="1" width="9.5" style="285" customWidth="1"/>
    <col min="2" max="2" width="60.83203125" style="285" customWidth="1"/>
    <col min="3" max="5" width="15.8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283"/>
      <c r="D2" s="283"/>
      <c r="E2" s="283" t="str">
        <f>'1.3.sz.mell.'!E2</f>
        <v>Forintban!</v>
      </c>
    </row>
    <row r="3" spans="1:5" ht="15.95" customHeight="1" x14ac:dyDescent="0.25">
      <c r="A3" s="689" t="s">
        <v>57</v>
      </c>
      <c r="B3" s="691" t="s">
        <v>6</v>
      </c>
      <c r="C3" s="693" t="str">
        <f>+'1.1.sz.mell.'!C3:E3</f>
        <v>2016. évi</v>
      </c>
      <c r="D3" s="693"/>
      <c r="E3" s="694"/>
    </row>
    <row r="4" spans="1:5" ht="38.1" customHeight="1" thickBot="1" x14ac:dyDescent="0.3">
      <c r="A4" s="690"/>
      <c r="B4" s="692"/>
      <c r="C4" s="46" t="s">
        <v>174</v>
      </c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396</v>
      </c>
      <c r="E5" s="308" t="s">
        <v>397</v>
      </c>
    </row>
    <row r="6" spans="1:5" s="298" customFormat="1" ht="12" customHeight="1" thickBot="1" x14ac:dyDescent="0.25">
      <c r="A6" s="256" t="s">
        <v>7</v>
      </c>
      <c r="B6" s="257" t="s">
        <v>285</v>
      </c>
      <c r="C6" s="288">
        <f>SUM(C7:C12)</f>
        <v>0</v>
      </c>
      <c r="D6" s="288">
        <f>SUM(D7:D12)</f>
        <v>0</v>
      </c>
      <c r="E6" s="271">
        <f>SUM(E7:E12)</f>
        <v>0</v>
      </c>
    </row>
    <row r="7" spans="1:5" s="298" customFormat="1" ht="12" customHeight="1" x14ac:dyDescent="0.2">
      <c r="A7" s="251" t="s">
        <v>69</v>
      </c>
      <c r="B7" s="299" t="s">
        <v>286</v>
      </c>
      <c r="C7" s="290"/>
      <c r="D7" s="290"/>
      <c r="E7" s="273"/>
    </row>
    <row r="8" spans="1:5" s="298" customFormat="1" ht="12" customHeight="1" x14ac:dyDescent="0.2">
      <c r="A8" s="250" t="s">
        <v>70</v>
      </c>
      <c r="B8" s="300" t="s">
        <v>287</v>
      </c>
      <c r="C8" s="289"/>
      <c r="D8" s="289"/>
      <c r="E8" s="272"/>
    </row>
    <row r="9" spans="1:5" s="298" customFormat="1" ht="12" customHeight="1" x14ac:dyDescent="0.2">
      <c r="A9" s="250" t="s">
        <v>71</v>
      </c>
      <c r="B9" s="300" t="s">
        <v>288</v>
      </c>
      <c r="C9" s="289"/>
      <c r="D9" s="289"/>
      <c r="E9" s="272"/>
    </row>
    <row r="10" spans="1:5" s="298" customFormat="1" ht="12" customHeight="1" x14ac:dyDescent="0.2">
      <c r="A10" s="250" t="s">
        <v>72</v>
      </c>
      <c r="B10" s="300" t="s">
        <v>289</v>
      </c>
      <c r="C10" s="289"/>
      <c r="D10" s="289"/>
      <c r="E10" s="272"/>
    </row>
    <row r="11" spans="1:5" s="298" customFormat="1" ht="12" customHeight="1" x14ac:dyDescent="0.2">
      <c r="A11" s="250" t="s">
        <v>105</v>
      </c>
      <c r="B11" s="300" t="s">
        <v>290</v>
      </c>
      <c r="C11" s="289"/>
      <c r="D11" s="289"/>
      <c r="E11" s="272"/>
    </row>
    <row r="12" spans="1:5" s="298" customFormat="1" ht="12" customHeight="1" thickBot="1" x14ac:dyDescent="0.25">
      <c r="A12" s="252" t="s">
        <v>73</v>
      </c>
      <c r="B12" s="301" t="s">
        <v>291</v>
      </c>
      <c r="C12" s="291"/>
      <c r="D12" s="291"/>
      <c r="E12" s="274"/>
    </row>
    <row r="13" spans="1:5" s="298" customFormat="1" ht="12" customHeight="1" thickBot="1" x14ac:dyDescent="0.25">
      <c r="A13" s="256" t="s">
        <v>8</v>
      </c>
      <c r="B13" s="278" t="s">
        <v>292</v>
      </c>
      <c r="C13" s="288">
        <f>SUM(C14:C18)</f>
        <v>0</v>
      </c>
      <c r="D13" s="288">
        <f>SUM(D14:D18)</f>
        <v>0</v>
      </c>
      <c r="E13" s="271">
        <f>SUM(E14:E18)</f>
        <v>0</v>
      </c>
    </row>
    <row r="14" spans="1:5" s="298" customFormat="1" ht="12" customHeight="1" x14ac:dyDescent="0.2">
      <c r="A14" s="251" t="s">
        <v>75</v>
      </c>
      <c r="B14" s="299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300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300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300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300" t="s">
        <v>297</v>
      </c>
      <c r="C18" s="289"/>
      <c r="D18" s="289"/>
      <c r="E18" s="272"/>
    </row>
    <row r="19" spans="1:5" s="298" customFormat="1" ht="12" customHeight="1" thickBot="1" x14ac:dyDescent="0.25">
      <c r="A19" s="252" t="s">
        <v>86</v>
      </c>
      <c r="B19" s="301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257" t="s">
        <v>299</v>
      </c>
      <c r="C20" s="288">
        <f>SUM(C21:C25)</f>
        <v>0</v>
      </c>
      <c r="D20" s="288">
        <f>SUM(D21:D25)</f>
        <v>0</v>
      </c>
      <c r="E20" s="271">
        <f>SUM(E21:E25)</f>
        <v>0</v>
      </c>
    </row>
    <row r="21" spans="1:5" s="298" customFormat="1" ht="12" customHeight="1" x14ac:dyDescent="0.2">
      <c r="A21" s="251" t="s">
        <v>58</v>
      </c>
      <c r="B21" s="299" t="s">
        <v>300</v>
      </c>
      <c r="C21" s="290"/>
      <c r="D21" s="290"/>
      <c r="E21" s="273"/>
    </row>
    <row r="22" spans="1:5" s="298" customFormat="1" ht="12" customHeight="1" x14ac:dyDescent="0.2">
      <c r="A22" s="250" t="s">
        <v>59</v>
      </c>
      <c r="B22" s="300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300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300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300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301" t="s">
        <v>305</v>
      </c>
      <c r="C26" s="291"/>
      <c r="D26" s="291"/>
      <c r="E26" s="274"/>
    </row>
    <row r="27" spans="1:5" s="298" customFormat="1" ht="12" customHeight="1" thickBot="1" x14ac:dyDescent="0.25">
      <c r="A27" s="256" t="s">
        <v>121</v>
      </c>
      <c r="B27" s="257" t="s">
        <v>695</v>
      </c>
      <c r="C27" s="294">
        <f>SUM(C28:C33)</f>
        <v>0</v>
      </c>
      <c r="D27" s="294">
        <f>SUM(D28:D33)</f>
        <v>0</v>
      </c>
      <c r="E27" s="307">
        <f>SUM(E28:E33)</f>
        <v>0</v>
      </c>
    </row>
    <row r="28" spans="1:5" s="298" customFormat="1" ht="12" customHeight="1" x14ac:dyDescent="0.2">
      <c r="A28" s="251" t="s">
        <v>306</v>
      </c>
      <c r="B28" s="299" t="s">
        <v>699</v>
      </c>
      <c r="C28" s="290"/>
      <c r="D28" s="290">
        <f>+D29+D30</f>
        <v>0</v>
      </c>
      <c r="E28" s="273">
        <f>+E29+E30</f>
        <v>0</v>
      </c>
    </row>
    <row r="29" spans="1:5" s="298" customFormat="1" ht="12" customHeight="1" x14ac:dyDescent="0.2">
      <c r="A29" s="250" t="s">
        <v>307</v>
      </c>
      <c r="B29" s="300" t="s">
        <v>700</v>
      </c>
      <c r="C29" s="289"/>
      <c r="D29" s="289"/>
      <c r="E29" s="272"/>
    </row>
    <row r="30" spans="1:5" s="298" customFormat="1" ht="12" customHeight="1" x14ac:dyDescent="0.2">
      <c r="A30" s="250" t="s">
        <v>308</v>
      </c>
      <c r="B30" s="300" t="s">
        <v>701</v>
      </c>
      <c r="C30" s="289"/>
      <c r="D30" s="289"/>
      <c r="E30" s="272"/>
    </row>
    <row r="31" spans="1:5" s="298" customFormat="1" ht="12" customHeight="1" x14ac:dyDescent="0.2">
      <c r="A31" s="250" t="s">
        <v>696</v>
      </c>
      <c r="B31" s="300" t="s">
        <v>702</v>
      </c>
      <c r="C31" s="289"/>
      <c r="D31" s="289"/>
      <c r="E31" s="272"/>
    </row>
    <row r="32" spans="1:5" s="298" customFormat="1" ht="12" customHeight="1" x14ac:dyDescent="0.2">
      <c r="A32" s="250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252" t="s">
        <v>698</v>
      </c>
      <c r="B33" s="280" t="s">
        <v>310</v>
      </c>
      <c r="C33" s="291"/>
      <c r="D33" s="291"/>
      <c r="E33" s="274"/>
    </row>
    <row r="34" spans="1:5" s="298" customFormat="1" ht="12" customHeight="1" thickBot="1" x14ac:dyDescent="0.25">
      <c r="A34" s="256" t="s">
        <v>11</v>
      </c>
      <c r="B34" s="257" t="s">
        <v>311</v>
      </c>
      <c r="C34" s="288">
        <f>SUM(C35:C44)</f>
        <v>0</v>
      </c>
      <c r="D34" s="288">
        <f>SUM(D35:D44)</f>
        <v>0</v>
      </c>
      <c r="E34" s="271">
        <f>SUM(E35:E44)</f>
        <v>0</v>
      </c>
    </row>
    <row r="35" spans="1:5" s="298" customFormat="1" ht="12" customHeight="1" x14ac:dyDescent="0.2">
      <c r="A35" s="251" t="s">
        <v>62</v>
      </c>
      <c r="B35" s="299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300" t="s">
        <v>313</v>
      </c>
      <c r="C36" s="289"/>
      <c r="D36" s="289"/>
      <c r="E36" s="272"/>
    </row>
    <row r="37" spans="1:5" s="298" customFormat="1" ht="12" customHeight="1" x14ac:dyDescent="0.2">
      <c r="A37" s="250" t="s">
        <v>64</v>
      </c>
      <c r="B37" s="300" t="s">
        <v>314</v>
      </c>
      <c r="C37" s="289"/>
      <c r="D37" s="289"/>
      <c r="E37" s="272"/>
    </row>
    <row r="38" spans="1:5" s="298" customFormat="1" ht="12" customHeight="1" x14ac:dyDescent="0.2">
      <c r="A38" s="250" t="s">
        <v>123</v>
      </c>
      <c r="B38" s="300" t="s">
        <v>315</v>
      </c>
      <c r="C38" s="289"/>
      <c r="D38" s="289"/>
      <c r="E38" s="272"/>
    </row>
    <row r="39" spans="1:5" s="298" customFormat="1" ht="12" customHeight="1" x14ac:dyDescent="0.2">
      <c r="A39" s="250" t="s">
        <v>124</v>
      </c>
      <c r="B39" s="300" t="s">
        <v>316</v>
      </c>
      <c r="C39" s="289"/>
      <c r="D39" s="289"/>
      <c r="E39" s="272"/>
    </row>
    <row r="40" spans="1:5" s="298" customFormat="1" ht="12" customHeight="1" x14ac:dyDescent="0.2">
      <c r="A40" s="250" t="s">
        <v>125</v>
      </c>
      <c r="B40" s="300" t="s">
        <v>317</v>
      </c>
      <c r="C40" s="289"/>
      <c r="D40" s="289"/>
      <c r="E40" s="272"/>
    </row>
    <row r="41" spans="1:5" s="298" customFormat="1" ht="12" customHeight="1" x14ac:dyDescent="0.2">
      <c r="A41" s="250" t="s">
        <v>126</v>
      </c>
      <c r="B41" s="300" t="s">
        <v>318</v>
      </c>
      <c r="C41" s="289"/>
      <c r="D41" s="289"/>
      <c r="E41" s="272"/>
    </row>
    <row r="42" spans="1:5" s="298" customFormat="1" ht="12" customHeight="1" x14ac:dyDescent="0.2">
      <c r="A42" s="250" t="s">
        <v>127</v>
      </c>
      <c r="B42" s="300" t="s">
        <v>319</v>
      </c>
      <c r="C42" s="289"/>
      <c r="D42" s="289"/>
      <c r="E42" s="272"/>
    </row>
    <row r="43" spans="1:5" s="298" customFormat="1" ht="12" customHeight="1" x14ac:dyDescent="0.2">
      <c r="A43" s="250" t="s">
        <v>320</v>
      </c>
      <c r="B43" s="300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301" t="s">
        <v>323</v>
      </c>
      <c r="C44" s="293"/>
      <c r="D44" s="293"/>
      <c r="E44" s="276"/>
    </row>
    <row r="45" spans="1:5" s="298" customFormat="1" ht="12" customHeight="1" thickBot="1" x14ac:dyDescent="0.25">
      <c r="A45" s="256" t="s">
        <v>12</v>
      </c>
      <c r="B45" s="257" t="s">
        <v>324</v>
      </c>
      <c r="C45" s="288">
        <f>SUM(C46:C50)</f>
        <v>0</v>
      </c>
      <c r="D45" s="288">
        <f>SUM(D46:D50)</f>
        <v>0</v>
      </c>
      <c r="E45" s="271">
        <f>SUM(E46:E50)</f>
        <v>0</v>
      </c>
    </row>
    <row r="46" spans="1:5" s="298" customFormat="1" ht="12" customHeight="1" x14ac:dyDescent="0.2">
      <c r="A46" s="251" t="s">
        <v>65</v>
      </c>
      <c r="B46" s="299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300" t="s">
        <v>326</v>
      </c>
      <c r="C47" s="292"/>
      <c r="D47" s="292"/>
      <c r="E47" s="275"/>
    </row>
    <row r="48" spans="1:5" s="298" customFormat="1" ht="12" customHeight="1" x14ac:dyDescent="0.2">
      <c r="A48" s="250" t="s">
        <v>327</v>
      </c>
      <c r="B48" s="300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300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301" t="s">
        <v>332</v>
      </c>
      <c r="C50" s="293"/>
      <c r="D50" s="293"/>
      <c r="E50" s="276"/>
    </row>
    <row r="51" spans="1:5" s="298" customFormat="1" ht="17.25" customHeight="1" thickBot="1" x14ac:dyDescent="0.25">
      <c r="A51" s="256" t="s">
        <v>128</v>
      </c>
      <c r="B51" s="257" t="s">
        <v>333</v>
      </c>
      <c r="C51" s="288">
        <f>SUM(C52:C54)</f>
        <v>0</v>
      </c>
      <c r="D51" s="288">
        <f>SUM(D52:D54)</f>
        <v>0</v>
      </c>
      <c r="E51" s="271">
        <f>SUM(E52:E54)</f>
        <v>0</v>
      </c>
    </row>
    <row r="52" spans="1:5" s="298" customFormat="1" ht="12" customHeight="1" x14ac:dyDescent="0.2">
      <c r="A52" s="251" t="s">
        <v>67</v>
      </c>
      <c r="B52" s="299" t="s">
        <v>334</v>
      </c>
      <c r="C52" s="290"/>
      <c r="D52" s="290"/>
      <c r="E52" s="273"/>
    </row>
    <row r="53" spans="1:5" s="298" customFormat="1" ht="12" customHeight="1" x14ac:dyDescent="0.2">
      <c r="A53" s="250" t="s">
        <v>68</v>
      </c>
      <c r="B53" s="300" t="s">
        <v>335</v>
      </c>
      <c r="C53" s="289"/>
      <c r="D53" s="289"/>
      <c r="E53" s="272"/>
    </row>
    <row r="54" spans="1:5" s="298" customFormat="1" ht="12" customHeight="1" x14ac:dyDescent="0.2">
      <c r="A54" s="250" t="s">
        <v>336</v>
      </c>
      <c r="B54" s="300" t="s">
        <v>337</v>
      </c>
      <c r="C54" s="289"/>
      <c r="D54" s="289"/>
      <c r="E54" s="272"/>
    </row>
    <row r="55" spans="1:5" s="298" customFormat="1" ht="12" customHeight="1" thickBot="1" x14ac:dyDescent="0.25">
      <c r="A55" s="252" t="s">
        <v>338</v>
      </c>
      <c r="B55" s="301" t="s">
        <v>339</v>
      </c>
      <c r="C55" s="291"/>
      <c r="D55" s="291"/>
      <c r="E55" s="274"/>
    </row>
    <row r="56" spans="1:5" s="298" customFormat="1" ht="12" customHeight="1" thickBot="1" x14ac:dyDescent="0.25">
      <c r="A56" s="256" t="s">
        <v>14</v>
      </c>
      <c r="B56" s="278" t="s">
        <v>340</v>
      </c>
      <c r="C56" s="288">
        <f>SUM(C57:C59)</f>
        <v>0</v>
      </c>
      <c r="D56" s="288">
        <f>SUM(D57:D59)</f>
        <v>0</v>
      </c>
      <c r="E56" s="271">
        <f>SUM(E57:E59)</f>
        <v>0</v>
      </c>
    </row>
    <row r="57" spans="1:5" s="298" customFormat="1" ht="12" customHeight="1" x14ac:dyDescent="0.2">
      <c r="A57" s="251" t="s">
        <v>129</v>
      </c>
      <c r="B57" s="299" t="s">
        <v>341</v>
      </c>
      <c r="C57" s="292"/>
      <c r="D57" s="292"/>
      <c r="E57" s="275"/>
    </row>
    <row r="58" spans="1:5" s="298" customFormat="1" ht="12" customHeight="1" x14ac:dyDescent="0.2">
      <c r="A58" s="250" t="s">
        <v>130</v>
      </c>
      <c r="B58" s="300" t="s">
        <v>342</v>
      </c>
      <c r="C58" s="292"/>
      <c r="D58" s="292"/>
      <c r="E58" s="275"/>
    </row>
    <row r="59" spans="1:5" s="298" customFormat="1" ht="12" customHeight="1" x14ac:dyDescent="0.2">
      <c r="A59" s="250" t="s">
        <v>155</v>
      </c>
      <c r="B59" s="300" t="s">
        <v>343</v>
      </c>
      <c r="C59" s="292"/>
      <c r="D59" s="292"/>
      <c r="E59" s="275"/>
    </row>
    <row r="60" spans="1:5" s="298" customFormat="1" ht="12" customHeight="1" thickBot="1" x14ac:dyDescent="0.25">
      <c r="A60" s="252" t="s">
        <v>344</v>
      </c>
      <c r="B60" s="301" t="s">
        <v>345</v>
      </c>
      <c r="C60" s="292"/>
      <c r="D60" s="292"/>
      <c r="E60" s="275"/>
    </row>
    <row r="61" spans="1:5" s="298" customFormat="1" ht="12" customHeight="1" thickBot="1" x14ac:dyDescent="0.25">
      <c r="A61" s="256" t="s">
        <v>15</v>
      </c>
      <c r="B61" s="257" t="s">
        <v>346</v>
      </c>
      <c r="C61" s="294">
        <f>+C6+C13+C20+C27+C34+C45+C51+C56</f>
        <v>0</v>
      </c>
      <c r="D61" s="294">
        <f>+D6+D13+D20+D27+D34+D45+D51+D56</f>
        <v>0</v>
      </c>
      <c r="E61" s="307">
        <f>+E6+E13+E20+E27+E34+E45+E51+E56</f>
        <v>0</v>
      </c>
    </row>
    <row r="62" spans="1:5" s="298" customFormat="1" ht="12" customHeight="1" thickBot="1" x14ac:dyDescent="0.25">
      <c r="A62" s="310" t="s">
        <v>347</v>
      </c>
      <c r="B62" s="278" t="s">
        <v>348</v>
      </c>
      <c r="C62" s="288">
        <f>+C63+C64+C65</f>
        <v>0</v>
      </c>
      <c r="D62" s="288">
        <f>+D63+D64+D65</f>
        <v>0</v>
      </c>
      <c r="E62" s="271">
        <f>+E63+E64+E65</f>
        <v>0</v>
      </c>
    </row>
    <row r="63" spans="1:5" s="298" customFormat="1" ht="12" customHeight="1" x14ac:dyDescent="0.2">
      <c r="A63" s="251" t="s">
        <v>349</v>
      </c>
      <c r="B63" s="299" t="s">
        <v>350</v>
      </c>
      <c r="C63" s="292"/>
      <c r="D63" s="292"/>
      <c r="E63" s="275"/>
    </row>
    <row r="64" spans="1:5" s="298" customFormat="1" ht="12" customHeight="1" x14ac:dyDescent="0.2">
      <c r="A64" s="250" t="s">
        <v>351</v>
      </c>
      <c r="B64" s="300" t="s">
        <v>352</v>
      </c>
      <c r="C64" s="292"/>
      <c r="D64" s="292"/>
      <c r="E64" s="275"/>
    </row>
    <row r="65" spans="1:5" s="298" customFormat="1" ht="12" customHeight="1" thickBot="1" x14ac:dyDescent="0.25">
      <c r="A65" s="252" t="s">
        <v>353</v>
      </c>
      <c r="B65" s="236" t="s">
        <v>398</v>
      </c>
      <c r="C65" s="292"/>
      <c r="D65" s="292"/>
      <c r="E65" s="275"/>
    </row>
    <row r="66" spans="1:5" s="298" customFormat="1" ht="12" customHeight="1" thickBot="1" x14ac:dyDescent="0.25">
      <c r="A66" s="310" t="s">
        <v>355</v>
      </c>
      <c r="B66" s="278" t="s">
        <v>356</v>
      </c>
      <c r="C66" s="288">
        <f>+C67+C68+C69+C70</f>
        <v>0</v>
      </c>
      <c r="D66" s="288">
        <f>+D67+D68+D69+D70</f>
        <v>0</v>
      </c>
      <c r="E66" s="271">
        <f>+E67+E68+E69+E70</f>
        <v>0</v>
      </c>
    </row>
    <row r="67" spans="1:5" s="298" customFormat="1" ht="13.5" customHeight="1" x14ac:dyDescent="0.2">
      <c r="A67" s="251" t="s">
        <v>106</v>
      </c>
      <c r="B67" s="299" t="s">
        <v>357</v>
      </c>
      <c r="C67" s="292"/>
      <c r="D67" s="292"/>
      <c r="E67" s="275"/>
    </row>
    <row r="68" spans="1:5" s="298" customFormat="1" ht="12" customHeight="1" x14ac:dyDescent="0.2">
      <c r="A68" s="250" t="s">
        <v>107</v>
      </c>
      <c r="B68" s="300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300" t="s">
        <v>360</v>
      </c>
      <c r="C69" s="292"/>
      <c r="D69" s="292"/>
      <c r="E69" s="275"/>
    </row>
    <row r="70" spans="1:5" s="298" customFormat="1" ht="12" customHeight="1" thickBot="1" x14ac:dyDescent="0.25">
      <c r="A70" s="252" t="s">
        <v>361</v>
      </c>
      <c r="B70" s="301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278" t="s">
        <v>364</v>
      </c>
      <c r="C71" s="288">
        <f>+C72+C73</f>
        <v>0</v>
      </c>
      <c r="D71" s="288">
        <f>+D72+D73</f>
        <v>0</v>
      </c>
      <c r="E71" s="271">
        <f>+E72+E73</f>
        <v>0</v>
      </c>
    </row>
    <row r="72" spans="1:5" s="298" customFormat="1" ht="12" customHeight="1" x14ac:dyDescent="0.2">
      <c r="A72" s="251" t="s">
        <v>365</v>
      </c>
      <c r="B72" s="299" t="s">
        <v>366</v>
      </c>
      <c r="C72" s="292"/>
      <c r="D72" s="292"/>
      <c r="E72" s="275"/>
    </row>
    <row r="73" spans="1:5" s="298" customFormat="1" ht="12" customHeight="1" thickBot="1" x14ac:dyDescent="0.25">
      <c r="A73" s="252" t="s">
        <v>367</v>
      </c>
      <c r="B73" s="301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278" t="s">
        <v>370</v>
      </c>
      <c r="C74" s="288">
        <f>+C75+C76+C77</f>
        <v>0</v>
      </c>
      <c r="D74" s="288">
        <f>+D75+D76+D77</f>
        <v>0</v>
      </c>
      <c r="E74" s="271">
        <f>+E75+E76+E77</f>
        <v>0</v>
      </c>
    </row>
    <row r="75" spans="1:5" s="298" customFormat="1" ht="12" customHeight="1" x14ac:dyDescent="0.2">
      <c r="A75" s="251" t="s">
        <v>371</v>
      </c>
      <c r="B75" s="299" t="s">
        <v>372</v>
      </c>
      <c r="C75" s="292"/>
      <c r="D75" s="292"/>
      <c r="E75" s="275"/>
    </row>
    <row r="76" spans="1:5" s="298" customFormat="1" ht="12" customHeight="1" x14ac:dyDescent="0.2">
      <c r="A76" s="250" t="s">
        <v>373</v>
      </c>
      <c r="B76" s="300" t="s">
        <v>374</v>
      </c>
      <c r="C76" s="292"/>
      <c r="D76" s="292"/>
      <c r="E76" s="275"/>
    </row>
    <row r="77" spans="1:5" s="298" customFormat="1" ht="12" customHeight="1" thickBot="1" x14ac:dyDescent="0.25">
      <c r="A77" s="252" t="s">
        <v>375</v>
      </c>
      <c r="B77" s="280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278" t="s">
        <v>378</v>
      </c>
      <c r="C78" s="288">
        <f>+C79+C80+C81+C82</f>
        <v>0</v>
      </c>
      <c r="D78" s="288">
        <f>+D79+D80+D81+D82</f>
        <v>0</v>
      </c>
      <c r="E78" s="271">
        <f>+E79+E80+E81+E82</f>
        <v>0</v>
      </c>
    </row>
    <row r="79" spans="1:5" s="298" customFormat="1" ht="12" customHeight="1" x14ac:dyDescent="0.2">
      <c r="A79" s="302" t="s">
        <v>379</v>
      </c>
      <c r="B79" s="299" t="s">
        <v>380</v>
      </c>
      <c r="C79" s="292"/>
      <c r="D79" s="292"/>
      <c r="E79" s="275"/>
    </row>
    <row r="80" spans="1:5" s="298" customFormat="1" ht="12" customHeight="1" x14ac:dyDescent="0.2">
      <c r="A80" s="303" t="s">
        <v>381</v>
      </c>
      <c r="B80" s="300" t="s">
        <v>382</v>
      </c>
      <c r="C80" s="292"/>
      <c r="D80" s="292"/>
      <c r="E80" s="275"/>
    </row>
    <row r="81" spans="1:5" s="298" customFormat="1" ht="12" customHeight="1" x14ac:dyDescent="0.2">
      <c r="A81" s="303" t="s">
        <v>383</v>
      </c>
      <c r="B81" s="300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280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278" t="s">
        <v>388</v>
      </c>
      <c r="C83" s="313"/>
      <c r="D83" s="313"/>
      <c r="E83" s="314"/>
    </row>
    <row r="84" spans="1:5" s="298" customFormat="1" ht="12" customHeight="1" thickBot="1" x14ac:dyDescent="0.25">
      <c r="A84" s="310" t="s">
        <v>389</v>
      </c>
      <c r="B84" s="234" t="s">
        <v>390</v>
      </c>
      <c r="C84" s="294">
        <f>+C62+C66+C71+C74+C78+C83</f>
        <v>0</v>
      </c>
      <c r="D84" s="294">
        <f>+D62+D66+D71+D74+D78+D83</f>
        <v>0</v>
      </c>
      <c r="E84" s="307">
        <f>+E62+E66+E71+E74+E78+E83</f>
        <v>0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0</v>
      </c>
      <c r="D85" s="294">
        <f>+D61+D84</f>
        <v>0</v>
      </c>
      <c r="E85" s="307">
        <f>+E61+E84</f>
        <v>0</v>
      </c>
    </row>
    <row r="86" spans="1:5" s="298" customFormat="1" ht="12" customHeight="1" x14ac:dyDescent="0.2">
      <c r="A86" s="232"/>
      <c r="B86" s="232"/>
      <c r="C86" s="233"/>
      <c r="D86" s="233"/>
      <c r="E86" s="233"/>
    </row>
    <row r="87" spans="1:5" ht="16.5" customHeight="1" x14ac:dyDescent="0.25">
      <c r="A87" s="688" t="s">
        <v>36</v>
      </c>
      <c r="B87" s="688"/>
      <c r="C87" s="688"/>
      <c r="D87" s="688"/>
      <c r="E87" s="688"/>
    </row>
    <row r="88" spans="1:5" s="304" customFormat="1" ht="16.5" customHeight="1" thickBot="1" x14ac:dyDescent="0.3">
      <c r="A88" s="45" t="s">
        <v>110</v>
      </c>
      <c r="B88" s="45"/>
      <c r="C88" s="265"/>
      <c r="D88" s="265"/>
      <c r="E88" s="265" t="str">
        <f>E2</f>
        <v>Forintban!</v>
      </c>
    </row>
    <row r="89" spans="1:5" s="304" customFormat="1" ht="16.5" customHeight="1" x14ac:dyDescent="0.25">
      <c r="A89" s="689" t="s">
        <v>57</v>
      </c>
      <c r="B89" s="691" t="s">
        <v>173</v>
      </c>
      <c r="C89" s="693" t="str">
        <f>+C3</f>
        <v>2016. évi</v>
      </c>
      <c r="D89" s="693"/>
      <c r="E89" s="694"/>
    </row>
    <row r="90" spans="1:5" ht="38.1" customHeight="1" thickBot="1" x14ac:dyDescent="0.3">
      <c r="A90" s="690"/>
      <c r="B90" s="692"/>
      <c r="C90" s="46" t="s">
        <v>174</v>
      </c>
      <c r="D90" s="46" t="s">
        <v>179</v>
      </c>
      <c r="E90" s="47" t="s">
        <v>180</v>
      </c>
    </row>
    <row r="91" spans="1:5" s="297" customFormat="1" ht="12" customHeight="1" thickBot="1" x14ac:dyDescent="0.25">
      <c r="A91" s="261" t="s">
        <v>393</v>
      </c>
      <c r="B91" s="262" t="s">
        <v>394</v>
      </c>
      <c r="C91" s="262" t="s">
        <v>395</v>
      </c>
      <c r="D91" s="262" t="s">
        <v>396</v>
      </c>
      <c r="E91" s="263" t="s">
        <v>397</v>
      </c>
    </row>
    <row r="92" spans="1:5" ht="12" customHeight="1" thickBot="1" x14ac:dyDescent="0.3">
      <c r="A92" s="258" t="s">
        <v>7</v>
      </c>
      <c r="B92" s="260" t="s">
        <v>399</v>
      </c>
      <c r="C92" s="287">
        <f>SUM(C93:C97)</f>
        <v>0</v>
      </c>
      <c r="D92" s="287">
        <f>SUM(D93:D97)</f>
        <v>0</v>
      </c>
      <c r="E92" s="242">
        <f>SUM(E93:E97)</f>
        <v>0</v>
      </c>
    </row>
    <row r="93" spans="1:5" ht="12" customHeight="1" x14ac:dyDescent="0.25">
      <c r="A93" s="253" t="s">
        <v>69</v>
      </c>
      <c r="B93" s="246" t="s">
        <v>37</v>
      </c>
      <c r="C93" s="76"/>
      <c r="D93" s="76"/>
      <c r="E93" s="241"/>
    </row>
    <row r="94" spans="1:5" ht="12" customHeight="1" x14ac:dyDescent="0.25">
      <c r="A94" s="250" t="s">
        <v>70</v>
      </c>
      <c r="B94" s="244" t="s">
        <v>131</v>
      </c>
      <c r="C94" s="289"/>
      <c r="D94" s="289"/>
      <c r="E94" s="272"/>
    </row>
    <row r="95" spans="1:5" ht="12" customHeight="1" x14ac:dyDescent="0.25">
      <c r="A95" s="250" t="s">
        <v>71</v>
      </c>
      <c r="B95" s="244" t="s">
        <v>98</v>
      </c>
      <c r="C95" s="291"/>
      <c r="D95" s="291"/>
      <c r="E95" s="274"/>
    </row>
    <row r="96" spans="1:5" ht="12" customHeight="1" x14ac:dyDescent="0.25">
      <c r="A96" s="250" t="s">
        <v>72</v>
      </c>
      <c r="B96" s="247" t="s">
        <v>132</v>
      </c>
      <c r="C96" s="291"/>
      <c r="D96" s="291"/>
      <c r="E96" s="274"/>
    </row>
    <row r="97" spans="1:5" ht="12" customHeight="1" x14ac:dyDescent="0.25">
      <c r="A97" s="250" t="s">
        <v>81</v>
      </c>
      <c r="B97" s="255" t="s">
        <v>133</v>
      </c>
      <c r="C97" s="291"/>
      <c r="D97" s="291"/>
      <c r="E97" s="274"/>
    </row>
    <row r="98" spans="1:5" ht="12" customHeight="1" x14ac:dyDescent="0.25">
      <c r="A98" s="250" t="s">
        <v>73</v>
      </c>
      <c r="B98" s="244" t="s">
        <v>400</v>
      </c>
      <c r="C98" s="291"/>
      <c r="D98" s="291"/>
      <c r="E98" s="274"/>
    </row>
    <row r="99" spans="1:5" ht="12" customHeight="1" x14ac:dyDescent="0.25">
      <c r="A99" s="250" t="s">
        <v>74</v>
      </c>
      <c r="B99" s="267" t="s">
        <v>401</v>
      </c>
      <c r="C99" s="291"/>
      <c r="D99" s="291"/>
      <c r="E99" s="274"/>
    </row>
    <row r="100" spans="1:5" ht="12" customHeight="1" x14ac:dyDescent="0.25">
      <c r="A100" s="250" t="s">
        <v>82</v>
      </c>
      <c r="B100" s="268" t="s">
        <v>402</v>
      </c>
      <c r="C100" s="291"/>
      <c r="D100" s="291"/>
      <c r="E100" s="274"/>
    </row>
    <row r="101" spans="1:5" ht="12" customHeight="1" x14ac:dyDescent="0.25">
      <c r="A101" s="250" t="s">
        <v>83</v>
      </c>
      <c r="B101" s="268" t="s">
        <v>403</v>
      </c>
      <c r="C101" s="291"/>
      <c r="D101" s="291"/>
      <c r="E101" s="274"/>
    </row>
    <row r="102" spans="1:5" ht="12" customHeight="1" x14ac:dyDescent="0.25">
      <c r="A102" s="250" t="s">
        <v>84</v>
      </c>
      <c r="B102" s="267" t="s">
        <v>404</v>
      </c>
      <c r="C102" s="291"/>
      <c r="D102" s="291"/>
      <c r="E102" s="274"/>
    </row>
    <row r="103" spans="1:5" ht="12" customHeight="1" x14ac:dyDescent="0.25">
      <c r="A103" s="250" t="s">
        <v>85</v>
      </c>
      <c r="B103" s="267" t="s">
        <v>405</v>
      </c>
      <c r="C103" s="291"/>
      <c r="D103" s="291"/>
      <c r="E103" s="274"/>
    </row>
    <row r="104" spans="1:5" ht="12" customHeight="1" x14ac:dyDescent="0.25">
      <c r="A104" s="250" t="s">
        <v>87</v>
      </c>
      <c r="B104" s="268" t="s">
        <v>406</v>
      </c>
      <c r="C104" s="291"/>
      <c r="D104" s="291"/>
      <c r="E104" s="274"/>
    </row>
    <row r="105" spans="1:5" ht="12" customHeight="1" x14ac:dyDescent="0.25">
      <c r="A105" s="249" t="s">
        <v>134</v>
      </c>
      <c r="B105" s="269" t="s">
        <v>407</v>
      </c>
      <c r="C105" s="291"/>
      <c r="D105" s="291"/>
      <c r="E105" s="274"/>
    </row>
    <row r="106" spans="1:5" ht="12" customHeight="1" x14ac:dyDescent="0.25">
      <c r="A106" s="250" t="s">
        <v>408</v>
      </c>
      <c r="B106" s="269" t="s">
        <v>409</v>
      </c>
      <c r="C106" s="291"/>
      <c r="D106" s="291"/>
      <c r="E106" s="274"/>
    </row>
    <row r="107" spans="1:5" ht="12" customHeight="1" thickBot="1" x14ac:dyDescent="0.3">
      <c r="A107" s="254" t="s">
        <v>410</v>
      </c>
      <c r="B107" s="270" t="s">
        <v>411</v>
      </c>
      <c r="C107" s="77"/>
      <c r="D107" s="77"/>
      <c r="E107" s="235"/>
    </row>
    <row r="108" spans="1:5" ht="12" customHeight="1" thickBot="1" x14ac:dyDescent="0.3">
      <c r="A108" s="256" t="s">
        <v>8</v>
      </c>
      <c r="B108" s="259" t="s">
        <v>412</v>
      </c>
      <c r="C108" s="288">
        <f>+C109+C111+C113</f>
        <v>0</v>
      </c>
      <c r="D108" s="288">
        <f>+D109+D111+D113</f>
        <v>0</v>
      </c>
      <c r="E108" s="271">
        <f>+E109+E111+E113</f>
        <v>0</v>
      </c>
    </row>
    <row r="109" spans="1:5" ht="12" customHeight="1" x14ac:dyDescent="0.25">
      <c r="A109" s="251" t="s">
        <v>75</v>
      </c>
      <c r="B109" s="244" t="s">
        <v>154</v>
      </c>
      <c r="C109" s="290"/>
      <c r="D109" s="290"/>
      <c r="E109" s="273"/>
    </row>
    <row r="110" spans="1:5" ht="12" customHeight="1" x14ac:dyDescent="0.25">
      <c r="A110" s="251" t="s">
        <v>76</v>
      </c>
      <c r="B110" s="248" t="s">
        <v>413</v>
      </c>
      <c r="C110" s="290"/>
      <c r="D110" s="290"/>
      <c r="E110" s="273"/>
    </row>
    <row r="111" spans="1:5" x14ac:dyDescent="0.25">
      <c r="A111" s="251" t="s">
        <v>77</v>
      </c>
      <c r="B111" s="248" t="s">
        <v>135</v>
      </c>
      <c r="C111" s="289"/>
      <c r="D111" s="289"/>
      <c r="E111" s="272"/>
    </row>
    <row r="112" spans="1:5" ht="12" customHeight="1" x14ac:dyDescent="0.25">
      <c r="A112" s="251" t="s">
        <v>78</v>
      </c>
      <c r="B112" s="248" t="s">
        <v>414</v>
      </c>
      <c r="C112" s="289"/>
      <c r="D112" s="289"/>
      <c r="E112" s="272"/>
    </row>
    <row r="113" spans="1:5" ht="12" customHeight="1" x14ac:dyDescent="0.25">
      <c r="A113" s="251" t="s">
        <v>79</v>
      </c>
      <c r="B113" s="280" t="s">
        <v>156</v>
      </c>
      <c r="C113" s="289"/>
      <c r="D113" s="289"/>
      <c r="E113" s="272"/>
    </row>
    <row r="114" spans="1:5" ht="21.75" customHeight="1" x14ac:dyDescent="0.25">
      <c r="A114" s="251" t="s">
        <v>86</v>
      </c>
      <c r="B114" s="279" t="s">
        <v>415</v>
      </c>
      <c r="C114" s="289"/>
      <c r="D114" s="289"/>
      <c r="E114" s="272"/>
    </row>
    <row r="115" spans="1:5" ht="24" customHeight="1" x14ac:dyDescent="0.25">
      <c r="A115" s="251" t="s">
        <v>88</v>
      </c>
      <c r="B115" s="295" t="s">
        <v>416</v>
      </c>
      <c r="C115" s="289"/>
      <c r="D115" s="289"/>
      <c r="E115" s="272"/>
    </row>
    <row r="116" spans="1:5" ht="12" customHeight="1" x14ac:dyDescent="0.25">
      <c r="A116" s="251" t="s">
        <v>136</v>
      </c>
      <c r="B116" s="268" t="s">
        <v>403</v>
      </c>
      <c r="C116" s="289"/>
      <c r="D116" s="289"/>
      <c r="E116" s="272"/>
    </row>
    <row r="117" spans="1:5" ht="12" customHeight="1" x14ac:dyDescent="0.25">
      <c r="A117" s="251" t="s">
        <v>137</v>
      </c>
      <c r="B117" s="268" t="s">
        <v>417</v>
      </c>
      <c r="C117" s="289"/>
      <c r="D117" s="289"/>
      <c r="E117" s="272"/>
    </row>
    <row r="118" spans="1:5" ht="12" customHeight="1" x14ac:dyDescent="0.25">
      <c r="A118" s="251" t="s">
        <v>138</v>
      </c>
      <c r="B118" s="268" t="s">
        <v>418</v>
      </c>
      <c r="C118" s="289"/>
      <c r="D118" s="289"/>
      <c r="E118" s="272"/>
    </row>
    <row r="119" spans="1:5" s="315" customFormat="1" ht="12" customHeight="1" x14ac:dyDescent="0.2">
      <c r="A119" s="251" t="s">
        <v>419</v>
      </c>
      <c r="B119" s="268" t="s">
        <v>406</v>
      </c>
      <c r="C119" s="289"/>
      <c r="D119" s="289"/>
      <c r="E119" s="272"/>
    </row>
    <row r="120" spans="1:5" ht="12" customHeight="1" x14ac:dyDescent="0.25">
      <c r="A120" s="251" t="s">
        <v>420</v>
      </c>
      <c r="B120" s="268" t="s">
        <v>421</v>
      </c>
      <c r="C120" s="289"/>
      <c r="D120" s="289"/>
      <c r="E120" s="272"/>
    </row>
    <row r="121" spans="1:5" ht="12" customHeight="1" thickBot="1" x14ac:dyDescent="0.3">
      <c r="A121" s="249" t="s">
        <v>422</v>
      </c>
      <c r="B121" s="268" t="s">
        <v>423</v>
      </c>
      <c r="C121" s="291"/>
      <c r="D121" s="291"/>
      <c r="E121" s="274"/>
    </row>
    <row r="122" spans="1:5" ht="12" customHeight="1" thickBot="1" x14ac:dyDescent="0.3">
      <c r="A122" s="256" t="s">
        <v>9</v>
      </c>
      <c r="B122" s="264" t="s">
        <v>424</v>
      </c>
      <c r="C122" s="288">
        <f>+C123+C124</f>
        <v>0</v>
      </c>
      <c r="D122" s="288">
        <f>+D123+D124</f>
        <v>0</v>
      </c>
      <c r="E122" s="271">
        <f>+E123+E124</f>
        <v>0</v>
      </c>
    </row>
    <row r="123" spans="1:5" ht="12" customHeight="1" x14ac:dyDescent="0.25">
      <c r="A123" s="251" t="s">
        <v>58</v>
      </c>
      <c r="B123" s="245" t="s">
        <v>45</v>
      </c>
      <c r="C123" s="290"/>
      <c r="D123" s="290"/>
      <c r="E123" s="273"/>
    </row>
    <row r="124" spans="1:5" ht="12" customHeight="1" thickBot="1" x14ac:dyDescent="0.3">
      <c r="A124" s="252" t="s">
        <v>59</v>
      </c>
      <c r="B124" s="248" t="s">
        <v>46</v>
      </c>
      <c r="C124" s="291"/>
      <c r="D124" s="291"/>
      <c r="E124" s="274"/>
    </row>
    <row r="125" spans="1:5" ht="12" customHeight="1" thickBot="1" x14ac:dyDescent="0.3">
      <c r="A125" s="256" t="s">
        <v>10</v>
      </c>
      <c r="B125" s="264" t="s">
        <v>425</v>
      </c>
      <c r="C125" s="288">
        <f>+C92+C108+C122</f>
        <v>0</v>
      </c>
      <c r="D125" s="288">
        <f>+D92+D108+D122</f>
        <v>0</v>
      </c>
      <c r="E125" s="271">
        <f>+E92+E108+E122</f>
        <v>0</v>
      </c>
    </row>
    <row r="126" spans="1:5" ht="12" customHeight="1" thickBot="1" x14ac:dyDescent="0.3">
      <c r="A126" s="256" t="s">
        <v>11</v>
      </c>
      <c r="B126" s="264" t="s">
        <v>426</v>
      </c>
      <c r="C126" s="288">
        <f>+C127+C128+C129</f>
        <v>0</v>
      </c>
      <c r="D126" s="288">
        <f>+D127+D128+D129</f>
        <v>0</v>
      </c>
      <c r="E126" s="271">
        <f>+E127+E128+E129</f>
        <v>0</v>
      </c>
    </row>
    <row r="127" spans="1:5" ht="12" customHeight="1" x14ac:dyDescent="0.25">
      <c r="A127" s="251" t="s">
        <v>62</v>
      </c>
      <c r="B127" s="245" t="s">
        <v>427</v>
      </c>
      <c r="C127" s="289"/>
      <c r="D127" s="289"/>
      <c r="E127" s="272"/>
    </row>
    <row r="128" spans="1:5" ht="12" customHeight="1" x14ac:dyDescent="0.25">
      <c r="A128" s="251" t="s">
        <v>63</v>
      </c>
      <c r="B128" s="245" t="s">
        <v>428</v>
      </c>
      <c r="C128" s="289"/>
      <c r="D128" s="289"/>
      <c r="E128" s="272"/>
    </row>
    <row r="129" spans="1:9" ht="12" customHeight="1" thickBot="1" x14ac:dyDescent="0.3">
      <c r="A129" s="249" t="s">
        <v>64</v>
      </c>
      <c r="B129" s="243" t="s">
        <v>429</v>
      </c>
      <c r="C129" s="289"/>
      <c r="D129" s="289"/>
      <c r="E129" s="272"/>
    </row>
    <row r="130" spans="1:9" ht="12" customHeight="1" thickBot="1" x14ac:dyDescent="0.3">
      <c r="A130" s="256" t="s">
        <v>12</v>
      </c>
      <c r="B130" s="264" t="s">
        <v>430</v>
      </c>
      <c r="C130" s="288">
        <f>+C131+C132+C134+C133</f>
        <v>0</v>
      </c>
      <c r="D130" s="288">
        <f>+D131+D132+D134+D133</f>
        <v>0</v>
      </c>
      <c r="E130" s="271">
        <f>+E131+E132+E134+E133</f>
        <v>0</v>
      </c>
    </row>
    <row r="131" spans="1:9" ht="12" customHeight="1" x14ac:dyDescent="0.25">
      <c r="A131" s="251" t="s">
        <v>65</v>
      </c>
      <c r="B131" s="245" t="s">
        <v>431</v>
      </c>
      <c r="C131" s="289"/>
      <c r="D131" s="289"/>
      <c r="E131" s="272"/>
    </row>
    <row r="132" spans="1:9" ht="12" customHeight="1" x14ac:dyDescent="0.25">
      <c r="A132" s="251" t="s">
        <v>66</v>
      </c>
      <c r="B132" s="245" t="s">
        <v>432</v>
      </c>
      <c r="C132" s="289"/>
      <c r="D132" s="289"/>
      <c r="E132" s="272"/>
    </row>
    <row r="133" spans="1:9" ht="12" customHeight="1" x14ac:dyDescent="0.25">
      <c r="A133" s="251" t="s">
        <v>327</v>
      </c>
      <c r="B133" s="245" t="s">
        <v>433</v>
      </c>
      <c r="C133" s="289"/>
      <c r="D133" s="289"/>
      <c r="E133" s="272"/>
    </row>
    <row r="134" spans="1:9" ht="12" customHeight="1" thickBot="1" x14ac:dyDescent="0.3">
      <c r="A134" s="249" t="s">
        <v>329</v>
      </c>
      <c r="B134" s="243" t="s">
        <v>434</v>
      </c>
      <c r="C134" s="289"/>
      <c r="D134" s="289"/>
      <c r="E134" s="272"/>
    </row>
    <row r="135" spans="1:9" ht="12" customHeight="1" thickBot="1" x14ac:dyDescent="0.3">
      <c r="A135" s="256" t="s">
        <v>13</v>
      </c>
      <c r="B135" s="264" t="s">
        <v>435</v>
      </c>
      <c r="C135" s="294">
        <f>+C136+C137+C138+C139</f>
        <v>0</v>
      </c>
      <c r="D135" s="294">
        <f>+D136+D137+D138+D139</f>
        <v>0</v>
      </c>
      <c r="E135" s="307">
        <f>+E136+E137+E138+E139</f>
        <v>0</v>
      </c>
    </row>
    <row r="136" spans="1:9" ht="12" customHeight="1" x14ac:dyDescent="0.25">
      <c r="A136" s="251" t="s">
        <v>67</v>
      </c>
      <c r="B136" s="245" t="s">
        <v>436</v>
      </c>
      <c r="C136" s="289"/>
      <c r="D136" s="289"/>
      <c r="E136" s="272"/>
    </row>
    <row r="137" spans="1:9" ht="12" customHeight="1" x14ac:dyDescent="0.25">
      <c r="A137" s="251" t="s">
        <v>68</v>
      </c>
      <c r="B137" s="245" t="s">
        <v>437</v>
      </c>
      <c r="C137" s="289"/>
      <c r="D137" s="289"/>
      <c r="E137" s="272"/>
    </row>
    <row r="138" spans="1:9" ht="12" customHeight="1" x14ac:dyDescent="0.25">
      <c r="A138" s="251" t="s">
        <v>336</v>
      </c>
      <c r="B138" s="245" t="s">
        <v>438</v>
      </c>
      <c r="C138" s="289"/>
      <c r="D138" s="289"/>
      <c r="E138" s="272"/>
    </row>
    <row r="139" spans="1:9" ht="12" customHeight="1" thickBot="1" x14ac:dyDescent="0.3">
      <c r="A139" s="249" t="s">
        <v>338</v>
      </c>
      <c r="B139" s="243" t="s">
        <v>439</v>
      </c>
      <c r="C139" s="289"/>
      <c r="D139" s="289"/>
      <c r="E139" s="272"/>
    </row>
    <row r="140" spans="1:9" ht="15" customHeight="1" thickBot="1" x14ac:dyDescent="0.3">
      <c r="A140" s="256" t="s">
        <v>14</v>
      </c>
      <c r="B140" s="264" t="s">
        <v>440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  <c r="F140" s="305"/>
      <c r="G140" s="306"/>
      <c r="H140" s="306"/>
      <c r="I140" s="306"/>
    </row>
    <row r="141" spans="1:9" s="298" customFormat="1" ht="12.95" customHeight="1" x14ac:dyDescent="0.2">
      <c r="A141" s="251" t="s">
        <v>129</v>
      </c>
      <c r="B141" s="245" t="s">
        <v>441</v>
      </c>
      <c r="C141" s="289"/>
      <c r="D141" s="289"/>
      <c r="E141" s="272"/>
    </row>
    <row r="142" spans="1:9" ht="12.75" customHeight="1" x14ac:dyDescent="0.25">
      <c r="A142" s="251" t="s">
        <v>130</v>
      </c>
      <c r="B142" s="245" t="s">
        <v>442</v>
      </c>
      <c r="C142" s="289"/>
      <c r="D142" s="289"/>
      <c r="E142" s="272"/>
    </row>
    <row r="143" spans="1:9" ht="12.75" customHeight="1" x14ac:dyDescent="0.25">
      <c r="A143" s="251" t="s">
        <v>155</v>
      </c>
      <c r="B143" s="245" t="s">
        <v>443</v>
      </c>
      <c r="C143" s="289"/>
      <c r="D143" s="289"/>
      <c r="E143" s="272"/>
    </row>
    <row r="144" spans="1:9" ht="12.75" customHeight="1" thickBot="1" x14ac:dyDescent="0.3">
      <c r="A144" s="251" t="s">
        <v>344</v>
      </c>
      <c r="B144" s="245" t="s">
        <v>444</v>
      </c>
      <c r="C144" s="289"/>
      <c r="D144" s="289"/>
      <c r="E144" s="272"/>
    </row>
    <row r="145" spans="1:5" ht="16.5" thickBot="1" x14ac:dyDescent="0.3">
      <c r="A145" s="256" t="s">
        <v>15</v>
      </c>
      <c r="B145" s="264" t="s">
        <v>445</v>
      </c>
      <c r="C145" s="238">
        <f>+C126+C130+C135+C140</f>
        <v>0</v>
      </c>
      <c r="D145" s="238">
        <f>+D126+D130+D135+D140</f>
        <v>0</v>
      </c>
      <c r="E145" s="239">
        <f>+E126+E130+E135+E140</f>
        <v>0</v>
      </c>
    </row>
    <row r="146" spans="1:5" ht="16.5" thickBot="1" x14ac:dyDescent="0.3">
      <c r="A146" s="281" t="s">
        <v>16</v>
      </c>
      <c r="B146" s="284" t="s">
        <v>446</v>
      </c>
      <c r="C146" s="238">
        <f>+C125+C145</f>
        <v>0</v>
      </c>
      <c r="D146" s="238">
        <f>+D125+D145</f>
        <v>0</v>
      </c>
      <c r="E146" s="239">
        <f>+E125+E145</f>
        <v>0</v>
      </c>
    </row>
    <row r="148" spans="1:5" ht="18.75" customHeight="1" x14ac:dyDescent="0.25">
      <c r="A148" s="687" t="s">
        <v>447</v>
      </c>
      <c r="B148" s="687"/>
      <c r="C148" s="687"/>
      <c r="D148" s="687"/>
      <c r="E148" s="687"/>
    </row>
    <row r="149" spans="1:5" ht="13.5" customHeight="1" thickBot="1" x14ac:dyDescent="0.3">
      <c r="A149" s="266" t="s">
        <v>111</v>
      </c>
      <c r="B149" s="266"/>
      <c r="C149" s="296"/>
      <c r="E149" s="283" t="str">
        <f>E88</f>
        <v>Forintban!</v>
      </c>
    </row>
    <row r="150" spans="1:5" ht="21.75" thickBot="1" x14ac:dyDescent="0.3">
      <c r="A150" s="256">
        <v>1</v>
      </c>
      <c r="B150" s="259" t="s">
        <v>448</v>
      </c>
      <c r="C150" s="282">
        <f>+C61-C125</f>
        <v>0</v>
      </c>
      <c r="D150" s="282">
        <f>+D61-D125</f>
        <v>0</v>
      </c>
      <c r="E150" s="282">
        <f>+E61-E125</f>
        <v>0</v>
      </c>
    </row>
    <row r="151" spans="1:5" ht="21.75" thickBot="1" x14ac:dyDescent="0.3">
      <c r="A151" s="256" t="s">
        <v>8</v>
      </c>
      <c r="B151" s="259" t="s">
        <v>449</v>
      </c>
      <c r="C151" s="282">
        <f>+C84-C145</f>
        <v>0</v>
      </c>
      <c r="D151" s="282">
        <f>+D84-D145</f>
        <v>0</v>
      </c>
      <c r="E151" s="282">
        <f>+E84-E145</f>
        <v>0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285" customFormat="1" ht="12.75" customHeight="1" x14ac:dyDescent="0.25">
      <c r="C161" s="286"/>
      <c r="D161" s="286"/>
      <c r="E161" s="286"/>
    </row>
  </sheetData>
  <sheetProtection sheet="1" objects="1" scenarios="1"/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Sajószöged Községi Önkormányzat
2016. ÉVI ZÁRSZÁMADÁS
ÁLLAMIGAZGATÁSI FELADATOK MÉRLEGE
&amp;R&amp;"Times New Roman CE,Félkövér dőlt"&amp;11 1.4. melléklet a 8/2017. (V.29.) önkormányzati rendelethez</oddHeader>
  </headerFooter>
  <rowBreaks count="1" manualBreakCount="1">
    <brk id="8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8F55-A6BD-4EE6-AFEB-B25808328C1A}">
  <sheetPr>
    <tabColor rgb="FF92D050"/>
  </sheetPr>
  <dimension ref="A1:J30"/>
  <sheetViews>
    <sheetView view="pageLayout" topLeftCell="B4" zoomScaleNormal="100" zoomScaleSheetLayoutView="100" workbookViewId="0">
      <selection activeCell="I15" sqref="I15"/>
    </sheetView>
  </sheetViews>
  <sheetFormatPr defaultRowHeight="12.75" x14ac:dyDescent="0.2"/>
  <cols>
    <col min="1" max="1" width="6.83203125" style="9" customWidth="1"/>
    <col min="2" max="2" width="55.1640625" style="25" customWidth="1"/>
    <col min="3" max="5" width="16.33203125" style="9" customWidth="1"/>
    <col min="6" max="6" width="55.1640625" style="9" customWidth="1"/>
    <col min="7" max="9" width="16.33203125" style="9" customWidth="1"/>
    <col min="10" max="10" width="4.83203125" style="9" customWidth="1"/>
    <col min="11" max="16384" width="9.33203125" style="9"/>
  </cols>
  <sheetData>
    <row r="1" spans="1:10" ht="39.75" customHeight="1" x14ac:dyDescent="0.2">
      <c r="B1" s="328" t="s">
        <v>115</v>
      </c>
      <c r="C1" s="329"/>
      <c r="D1" s="329"/>
      <c r="E1" s="329"/>
      <c r="F1" s="329"/>
      <c r="G1" s="329"/>
      <c r="H1" s="329"/>
      <c r="I1" s="329"/>
      <c r="J1" s="697" t="s">
        <v>798</v>
      </c>
    </row>
    <row r="2" spans="1:10" ht="14.25" thickBot="1" x14ac:dyDescent="0.25">
      <c r="G2" s="38"/>
      <c r="H2" s="38"/>
      <c r="I2" s="38" t="str">
        <f>'1.4.sz.mell.'!E2</f>
        <v>Forintban!</v>
      </c>
      <c r="J2" s="697"/>
    </row>
    <row r="3" spans="1:10" ht="18" customHeight="1" thickBot="1" x14ac:dyDescent="0.25">
      <c r="A3" s="695" t="s">
        <v>57</v>
      </c>
      <c r="B3" s="355" t="s">
        <v>42</v>
      </c>
      <c r="C3" s="356"/>
      <c r="D3" s="356"/>
      <c r="E3" s="356"/>
      <c r="F3" s="355" t="s">
        <v>43</v>
      </c>
      <c r="G3" s="357"/>
      <c r="H3" s="357"/>
      <c r="I3" s="357"/>
      <c r="J3" s="697"/>
    </row>
    <row r="4" spans="1:10" s="330" customFormat="1" ht="35.25" customHeight="1" thickBot="1" x14ac:dyDescent="0.25">
      <c r="A4" s="696"/>
      <c r="B4" s="26" t="s">
        <v>50</v>
      </c>
      <c r="C4" s="27" t="str">
        <f>+CONCATENATE(LEFT('1.1.sz.mell.'!C3,4),". évi eredeti előirányzat")</f>
        <v>2016. évi eredeti előirányzat</v>
      </c>
      <c r="D4" s="316" t="str">
        <f>+CONCATENATE(LEFT('1.1.sz.mell.'!C3,4),". évi módosított előirányzat")</f>
        <v>2016. évi módosított előirányzat</v>
      </c>
      <c r="E4" s="27" t="str">
        <f>+CONCATENATE(LEFT('1.1.sz.mell.'!C3,4),". évi teljesítés")</f>
        <v>2016. évi teljesítés</v>
      </c>
      <c r="F4" s="26" t="s">
        <v>50</v>
      </c>
      <c r="G4" s="27" t="str">
        <f>+C4</f>
        <v>2016. évi eredeti előirányzat</v>
      </c>
      <c r="H4" s="316" t="str">
        <f>+D4</f>
        <v>2016. évi módosított előirányzat</v>
      </c>
      <c r="I4" s="345" t="str">
        <f>+E4</f>
        <v>2016. évi teljesítés</v>
      </c>
      <c r="J4" s="697"/>
    </row>
    <row r="5" spans="1:10" s="331" customFormat="1" ht="12" customHeight="1" thickBot="1" x14ac:dyDescent="0.25">
      <c r="A5" s="358" t="s">
        <v>393</v>
      </c>
      <c r="B5" s="359" t="s">
        <v>394</v>
      </c>
      <c r="C5" s="360" t="s">
        <v>395</v>
      </c>
      <c r="D5" s="360" t="s">
        <v>396</v>
      </c>
      <c r="E5" s="360" t="s">
        <v>397</v>
      </c>
      <c r="F5" s="359" t="s">
        <v>474</v>
      </c>
      <c r="G5" s="360" t="s">
        <v>475</v>
      </c>
      <c r="H5" s="360" t="s">
        <v>476</v>
      </c>
      <c r="I5" s="361" t="s">
        <v>477</v>
      </c>
      <c r="J5" s="697"/>
    </row>
    <row r="6" spans="1:10" ht="15" customHeight="1" x14ac:dyDescent="0.2">
      <c r="A6" s="332" t="s">
        <v>7</v>
      </c>
      <c r="B6" s="333" t="s">
        <v>450</v>
      </c>
      <c r="C6" s="319">
        <v>76532385</v>
      </c>
      <c r="D6" s="319">
        <v>75519365</v>
      </c>
      <c r="E6" s="319">
        <v>75519365</v>
      </c>
      <c r="F6" s="333" t="s">
        <v>51</v>
      </c>
      <c r="G6" s="319">
        <v>100875716</v>
      </c>
      <c r="H6" s="319">
        <v>107190361</v>
      </c>
      <c r="I6" s="325">
        <v>105299578</v>
      </c>
      <c r="J6" s="697"/>
    </row>
    <row r="7" spans="1:10" ht="15" customHeight="1" x14ac:dyDescent="0.2">
      <c r="A7" s="334" t="s">
        <v>8</v>
      </c>
      <c r="B7" s="335" t="s">
        <v>451</v>
      </c>
      <c r="C7" s="320">
        <v>16444100</v>
      </c>
      <c r="D7" s="320">
        <v>22722438</v>
      </c>
      <c r="E7" s="320">
        <v>22722438</v>
      </c>
      <c r="F7" s="335" t="s">
        <v>131</v>
      </c>
      <c r="G7" s="320">
        <v>24775344</v>
      </c>
      <c r="H7" s="320">
        <v>26988909</v>
      </c>
      <c r="I7" s="326">
        <v>26988909</v>
      </c>
      <c r="J7" s="697"/>
    </row>
    <row r="8" spans="1:10" ht="15" customHeight="1" x14ac:dyDescent="0.2">
      <c r="A8" s="334" t="s">
        <v>9</v>
      </c>
      <c r="B8" s="335" t="s">
        <v>452</v>
      </c>
      <c r="C8" s="320"/>
      <c r="D8" s="320"/>
      <c r="E8" s="320"/>
      <c r="F8" s="335" t="s">
        <v>159</v>
      </c>
      <c r="G8" s="320">
        <v>102860972</v>
      </c>
      <c r="H8" s="320">
        <v>102263762</v>
      </c>
      <c r="I8" s="326">
        <v>99526084</v>
      </c>
      <c r="J8" s="697"/>
    </row>
    <row r="9" spans="1:10" ht="15" customHeight="1" x14ac:dyDescent="0.2">
      <c r="A9" s="334" t="s">
        <v>10</v>
      </c>
      <c r="B9" s="335" t="s">
        <v>122</v>
      </c>
      <c r="C9" s="320">
        <v>124730000</v>
      </c>
      <c r="D9" s="320">
        <v>140167300</v>
      </c>
      <c r="E9" s="320">
        <v>133181150</v>
      </c>
      <c r="F9" s="335" t="s">
        <v>132</v>
      </c>
      <c r="G9" s="320">
        <v>26148500</v>
      </c>
      <c r="H9" s="320">
        <v>10203003</v>
      </c>
      <c r="I9" s="326">
        <v>10203003</v>
      </c>
      <c r="J9" s="697"/>
    </row>
    <row r="10" spans="1:10" ht="15" customHeight="1" x14ac:dyDescent="0.2">
      <c r="A10" s="334" t="s">
        <v>11</v>
      </c>
      <c r="B10" s="336" t="s">
        <v>453</v>
      </c>
      <c r="C10" s="320"/>
      <c r="D10" s="320">
        <v>520000</v>
      </c>
      <c r="E10" s="320">
        <v>520000</v>
      </c>
      <c r="F10" s="335" t="s">
        <v>133</v>
      </c>
      <c r="G10" s="320">
        <v>34962000</v>
      </c>
      <c r="H10" s="320">
        <v>34992477</v>
      </c>
      <c r="I10" s="326">
        <v>34992477</v>
      </c>
      <c r="J10" s="697"/>
    </row>
    <row r="11" spans="1:10" ht="15" customHeight="1" x14ac:dyDescent="0.2">
      <c r="A11" s="334" t="s">
        <v>12</v>
      </c>
      <c r="B11" s="335" t="s">
        <v>645</v>
      </c>
      <c r="C11" s="321"/>
      <c r="D11" s="321"/>
      <c r="E11" s="321"/>
      <c r="F11" s="335" t="s">
        <v>38</v>
      </c>
      <c r="G11" s="320">
        <v>5000000</v>
      </c>
      <c r="H11" s="320"/>
      <c r="I11" s="326"/>
      <c r="J11" s="697"/>
    </row>
    <row r="12" spans="1:10" ht="15" customHeight="1" x14ac:dyDescent="0.2">
      <c r="A12" s="334" t="s">
        <v>13</v>
      </c>
      <c r="B12" s="335" t="s">
        <v>323</v>
      </c>
      <c r="C12" s="320">
        <v>23216800</v>
      </c>
      <c r="D12" s="320">
        <v>32690577</v>
      </c>
      <c r="E12" s="320">
        <v>31650308</v>
      </c>
      <c r="F12" s="6"/>
      <c r="G12" s="320"/>
      <c r="H12" s="320"/>
      <c r="I12" s="326"/>
      <c r="J12" s="697"/>
    </row>
    <row r="13" spans="1:10" ht="15" customHeight="1" x14ac:dyDescent="0.2">
      <c r="A13" s="334" t="s">
        <v>14</v>
      </c>
      <c r="B13" s="6"/>
      <c r="C13" s="320"/>
      <c r="D13" s="320"/>
      <c r="E13" s="320"/>
      <c r="F13" s="6"/>
      <c r="G13" s="320"/>
      <c r="H13" s="320"/>
      <c r="I13" s="326"/>
      <c r="J13" s="697"/>
    </row>
    <row r="14" spans="1:10" ht="15" customHeight="1" x14ac:dyDescent="0.2">
      <c r="A14" s="334" t="s">
        <v>15</v>
      </c>
      <c r="B14" s="344"/>
      <c r="C14" s="321"/>
      <c r="D14" s="321"/>
      <c r="E14" s="321"/>
      <c r="F14" s="6"/>
      <c r="G14" s="320"/>
      <c r="H14" s="320"/>
      <c r="I14" s="326"/>
      <c r="J14" s="697"/>
    </row>
    <row r="15" spans="1:10" ht="15" customHeight="1" x14ac:dyDescent="0.2">
      <c r="A15" s="334" t="s">
        <v>16</v>
      </c>
      <c r="B15" s="6"/>
      <c r="C15" s="320"/>
      <c r="D15" s="320"/>
      <c r="E15" s="320"/>
      <c r="F15" s="6"/>
      <c r="G15" s="320"/>
      <c r="H15" s="320"/>
      <c r="I15" s="326"/>
      <c r="J15" s="697"/>
    </row>
    <row r="16" spans="1:10" ht="15" customHeight="1" x14ac:dyDescent="0.2">
      <c r="A16" s="334" t="s">
        <v>17</v>
      </c>
      <c r="B16" s="6"/>
      <c r="C16" s="320"/>
      <c r="D16" s="320"/>
      <c r="E16" s="320"/>
      <c r="F16" s="6"/>
      <c r="G16" s="320"/>
      <c r="H16" s="320"/>
      <c r="I16" s="326"/>
      <c r="J16" s="697"/>
    </row>
    <row r="17" spans="1:10" ht="15" customHeight="1" thickBot="1" x14ac:dyDescent="0.25">
      <c r="A17" s="334" t="s">
        <v>18</v>
      </c>
      <c r="B17" s="11"/>
      <c r="C17" s="322"/>
      <c r="D17" s="322"/>
      <c r="E17" s="322"/>
      <c r="F17" s="6"/>
      <c r="G17" s="322"/>
      <c r="H17" s="322"/>
      <c r="I17" s="327"/>
      <c r="J17" s="697"/>
    </row>
    <row r="18" spans="1:10" ht="17.25" customHeight="1" thickBot="1" x14ac:dyDescent="0.25">
      <c r="A18" s="337" t="s">
        <v>19</v>
      </c>
      <c r="B18" s="318" t="s">
        <v>454</v>
      </c>
      <c r="C18" s="323">
        <f>+C6+C7+C9+C10+C12+C13+C14+C15+C16+C17</f>
        <v>240923285</v>
      </c>
      <c r="D18" s="323">
        <f>+D6+D7+D9+D10+D12+D13+D14+D15+D16+D17</f>
        <v>271619680</v>
      </c>
      <c r="E18" s="323">
        <f>+E6+E7+E9+E10+E12+E13+E14+E15+E16+E17</f>
        <v>263593261</v>
      </c>
      <c r="F18" s="318" t="s">
        <v>461</v>
      </c>
      <c r="G18" s="323">
        <f>SUM(G6:G17)</f>
        <v>294622532</v>
      </c>
      <c r="H18" s="323">
        <f>SUM(H6:H17)</f>
        <v>281638512</v>
      </c>
      <c r="I18" s="323">
        <f>SUM(I6:I17)</f>
        <v>277010051</v>
      </c>
      <c r="J18" s="697"/>
    </row>
    <row r="19" spans="1:10" ht="15" customHeight="1" x14ac:dyDescent="0.2">
      <c r="A19" s="338" t="s">
        <v>20</v>
      </c>
      <c r="B19" s="339" t="s">
        <v>455</v>
      </c>
      <c r="C19" s="39">
        <f>+C20+C21+C22+C23</f>
        <v>9923000</v>
      </c>
      <c r="D19" s="39">
        <f>+D20+D21+D22+D23</f>
        <v>9928171</v>
      </c>
      <c r="E19" s="39">
        <f>+E20+E21+E22+E23</f>
        <v>13205470</v>
      </c>
      <c r="F19" s="340" t="s">
        <v>139</v>
      </c>
      <c r="G19" s="324"/>
      <c r="H19" s="324"/>
      <c r="I19" s="324"/>
      <c r="J19" s="697"/>
    </row>
    <row r="20" spans="1:10" ht="15" customHeight="1" x14ac:dyDescent="0.2">
      <c r="A20" s="341" t="s">
        <v>21</v>
      </c>
      <c r="B20" s="340" t="s">
        <v>152</v>
      </c>
      <c r="C20" s="317">
        <v>9923000</v>
      </c>
      <c r="D20" s="317">
        <v>9928171</v>
      </c>
      <c r="E20" s="317">
        <v>9928171</v>
      </c>
      <c r="F20" s="340" t="s">
        <v>462</v>
      </c>
      <c r="G20" s="317"/>
      <c r="H20" s="317"/>
      <c r="I20" s="317"/>
      <c r="J20" s="697"/>
    </row>
    <row r="21" spans="1:10" ht="15" customHeight="1" x14ac:dyDescent="0.2">
      <c r="A21" s="341" t="s">
        <v>22</v>
      </c>
      <c r="B21" s="340" t="s">
        <v>153</v>
      </c>
      <c r="C21" s="317"/>
      <c r="D21" s="317"/>
      <c r="E21" s="317"/>
      <c r="F21" s="340" t="s">
        <v>113</v>
      </c>
      <c r="G21" s="317"/>
      <c r="H21" s="317"/>
      <c r="I21" s="317"/>
      <c r="J21" s="697"/>
    </row>
    <row r="22" spans="1:10" ht="15" customHeight="1" x14ac:dyDescent="0.2">
      <c r="A22" s="341" t="s">
        <v>23</v>
      </c>
      <c r="B22" s="340" t="s">
        <v>157</v>
      </c>
      <c r="C22" s="317"/>
      <c r="D22" s="317"/>
      <c r="E22" s="317"/>
      <c r="F22" s="340" t="s">
        <v>114</v>
      </c>
      <c r="G22" s="317"/>
      <c r="H22" s="317"/>
      <c r="I22" s="317"/>
      <c r="J22" s="697"/>
    </row>
    <row r="23" spans="1:10" ht="15" customHeight="1" x14ac:dyDescent="0.2">
      <c r="A23" s="341" t="s">
        <v>24</v>
      </c>
      <c r="B23" s="340" t="s">
        <v>158</v>
      </c>
      <c r="C23" s="317"/>
      <c r="D23" s="317"/>
      <c r="E23" s="317">
        <v>3277299</v>
      </c>
      <c r="F23" s="339" t="s">
        <v>437</v>
      </c>
      <c r="G23" s="317"/>
      <c r="H23" s="317">
        <v>2711561</v>
      </c>
      <c r="I23" s="317">
        <v>2711561</v>
      </c>
      <c r="J23" s="697"/>
    </row>
    <row r="24" spans="1:10" ht="15" customHeight="1" x14ac:dyDescent="0.2">
      <c r="A24" s="341" t="s">
        <v>25</v>
      </c>
      <c r="B24" s="340" t="s">
        <v>456</v>
      </c>
      <c r="C24" s="342">
        <f>+C25+C26</f>
        <v>49676247</v>
      </c>
      <c r="D24" s="342">
        <f>+D25+D26</f>
        <v>115945929</v>
      </c>
      <c r="E24" s="342">
        <f>+E25+E26</f>
        <v>115945929</v>
      </c>
      <c r="F24" s="340" t="s">
        <v>140</v>
      </c>
      <c r="G24" s="317"/>
      <c r="H24" s="317">
        <v>85015109</v>
      </c>
      <c r="I24" s="317">
        <v>85015109</v>
      </c>
      <c r="J24" s="697"/>
    </row>
    <row r="25" spans="1:10" ht="15" customHeight="1" x14ac:dyDescent="0.2">
      <c r="A25" s="338" t="s">
        <v>26</v>
      </c>
      <c r="B25" s="339" t="s">
        <v>457</v>
      </c>
      <c r="C25" s="324"/>
      <c r="D25" s="324"/>
      <c r="E25" s="324"/>
      <c r="F25" s="333" t="s">
        <v>141</v>
      </c>
      <c r="G25" s="324"/>
      <c r="H25" s="324"/>
      <c r="I25" s="324"/>
      <c r="J25" s="697"/>
    </row>
    <row r="26" spans="1:10" ht="15" customHeight="1" thickBot="1" x14ac:dyDescent="0.25">
      <c r="A26" s="341" t="s">
        <v>27</v>
      </c>
      <c r="B26" s="340" t="s">
        <v>458</v>
      </c>
      <c r="C26" s="317">
        <v>49676247</v>
      </c>
      <c r="D26" s="317">
        <v>115945929</v>
      </c>
      <c r="E26" s="317">
        <v>115945929</v>
      </c>
      <c r="F26" s="6"/>
      <c r="G26" s="317"/>
      <c r="H26" s="317"/>
      <c r="I26" s="317"/>
      <c r="J26" s="697"/>
    </row>
    <row r="27" spans="1:10" ht="17.25" customHeight="1" thickBot="1" x14ac:dyDescent="0.25">
      <c r="A27" s="337" t="s">
        <v>28</v>
      </c>
      <c r="B27" s="318" t="s">
        <v>459</v>
      </c>
      <c r="C27" s="323">
        <f>+C19+C24</f>
        <v>59599247</v>
      </c>
      <c r="D27" s="323">
        <f>+D19+D24</f>
        <v>125874100</v>
      </c>
      <c r="E27" s="323">
        <f>+E19+E24</f>
        <v>129151399</v>
      </c>
      <c r="F27" s="318" t="s">
        <v>463</v>
      </c>
      <c r="G27" s="323">
        <f>SUM(G19:G26)</f>
        <v>0</v>
      </c>
      <c r="H27" s="323">
        <f>SUM(H19:H26)</f>
        <v>87726670</v>
      </c>
      <c r="I27" s="323">
        <f>SUM(I19:I26)</f>
        <v>87726670</v>
      </c>
      <c r="J27" s="697"/>
    </row>
    <row r="28" spans="1:10" ht="17.25" customHeight="1" thickBot="1" x14ac:dyDescent="0.25">
      <c r="A28" s="337" t="s">
        <v>29</v>
      </c>
      <c r="B28" s="343" t="s">
        <v>460</v>
      </c>
      <c r="C28" s="547">
        <f>+C18+C27</f>
        <v>300522532</v>
      </c>
      <c r="D28" s="547">
        <f>+D18+D27</f>
        <v>397493780</v>
      </c>
      <c r="E28" s="548">
        <f>+E18+E27</f>
        <v>392744660</v>
      </c>
      <c r="F28" s="343" t="s">
        <v>464</v>
      </c>
      <c r="G28" s="547">
        <f>+G18+G27</f>
        <v>294622532</v>
      </c>
      <c r="H28" s="547">
        <f>+H18+H27</f>
        <v>369365182</v>
      </c>
      <c r="I28" s="547">
        <f>+I18+I27</f>
        <v>364736721</v>
      </c>
      <c r="J28" s="697"/>
    </row>
    <row r="29" spans="1:10" ht="17.25" customHeight="1" thickBot="1" x14ac:dyDescent="0.25">
      <c r="A29" s="337" t="s">
        <v>30</v>
      </c>
      <c r="B29" s="343" t="s">
        <v>117</v>
      </c>
      <c r="C29" s="547">
        <f>IF(C18-G18&lt;0,G18-C18,"-")</f>
        <v>53699247</v>
      </c>
      <c r="D29" s="547">
        <f>IF(D18-H18&lt;0,H18-D18,"-")</f>
        <v>10018832</v>
      </c>
      <c r="E29" s="548">
        <f>IF(E18-I18&lt;0,I18-E18,"-")</f>
        <v>13416790</v>
      </c>
      <c r="F29" s="343" t="s">
        <v>118</v>
      </c>
      <c r="G29" s="547" t="str">
        <f>IF(C18-G18&gt;0,C18-G18,"-")</f>
        <v>-</v>
      </c>
      <c r="H29" s="547" t="str">
        <f>IF(D18-H18&gt;0,D18-H18,"-")</f>
        <v>-</v>
      </c>
      <c r="I29" s="547" t="str">
        <f>IF(E18-I18&gt;0,E18-I18,"-")</f>
        <v>-</v>
      </c>
      <c r="J29" s="697"/>
    </row>
    <row r="30" spans="1:10" ht="17.25" customHeight="1" thickBot="1" x14ac:dyDescent="0.25">
      <c r="A30" s="337" t="s">
        <v>31</v>
      </c>
      <c r="B30" s="343" t="s">
        <v>711</v>
      </c>
      <c r="C30" s="547" t="str">
        <f>IF(C28-G28&lt;0,G28-C28,"-")</f>
        <v>-</v>
      </c>
      <c r="D30" s="547" t="str">
        <f>IF(D28-H28&lt;0,H28-D28,"-")</f>
        <v>-</v>
      </c>
      <c r="E30" s="548" t="str">
        <f>IF(E28-I28&lt;0,I28-E28,"-")</f>
        <v>-</v>
      </c>
      <c r="F30" s="343" t="s">
        <v>712</v>
      </c>
      <c r="G30" s="547">
        <f>IF(C28-G28&gt;0,C28-G28,"-")</f>
        <v>5900000</v>
      </c>
      <c r="H30" s="547">
        <f>IF(D28-H28&gt;0,D28-H28,"-")</f>
        <v>28128598</v>
      </c>
      <c r="I30" s="547">
        <f>IF(E28-I28&gt;0,E28-I28,"-")</f>
        <v>28007939</v>
      </c>
      <c r="J30" s="697"/>
    </row>
  </sheetData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570C-5590-49A4-AE2C-5631DC4F46C2}">
  <sheetPr>
    <tabColor rgb="FF92D050"/>
  </sheetPr>
  <dimension ref="A1:J33"/>
  <sheetViews>
    <sheetView view="pageLayout" topLeftCell="B1" zoomScaleNormal="100" zoomScaleSheetLayoutView="115" workbookViewId="0">
      <selection activeCell="J1" sqref="J1:J33"/>
    </sheetView>
  </sheetViews>
  <sheetFormatPr defaultRowHeight="12.75" x14ac:dyDescent="0.2"/>
  <cols>
    <col min="1" max="1" width="6.83203125" style="9" customWidth="1"/>
    <col min="2" max="2" width="55.1640625" style="25" customWidth="1"/>
    <col min="3" max="5" width="16.33203125" style="9" customWidth="1"/>
    <col min="6" max="6" width="55.1640625" style="9" customWidth="1"/>
    <col min="7" max="9" width="16.33203125" style="9" customWidth="1"/>
    <col min="10" max="10" width="4.83203125" style="9" customWidth="1"/>
    <col min="11" max="16384" width="9.33203125" style="9"/>
  </cols>
  <sheetData>
    <row r="1" spans="1:10" ht="39.75" customHeight="1" x14ac:dyDescent="0.2">
      <c r="B1" s="328" t="s">
        <v>116</v>
      </c>
      <c r="C1" s="329"/>
      <c r="D1" s="329"/>
      <c r="E1" s="329"/>
      <c r="F1" s="329"/>
      <c r="G1" s="329"/>
      <c r="H1" s="329"/>
      <c r="I1" s="329"/>
      <c r="J1" s="700" t="s">
        <v>799</v>
      </c>
    </row>
    <row r="2" spans="1:10" ht="14.25" thickBot="1" x14ac:dyDescent="0.25">
      <c r="G2" s="38"/>
      <c r="H2" s="38"/>
      <c r="I2" s="38" t="str">
        <f>'2.1.sz.mell  '!I2</f>
        <v>Forintban!</v>
      </c>
      <c r="J2" s="700"/>
    </row>
    <row r="3" spans="1:10" ht="24" customHeight="1" thickBot="1" x14ac:dyDescent="0.25">
      <c r="A3" s="698" t="s">
        <v>57</v>
      </c>
      <c r="B3" s="355" t="s">
        <v>42</v>
      </c>
      <c r="C3" s="356"/>
      <c r="D3" s="356"/>
      <c r="E3" s="356"/>
      <c r="F3" s="355" t="s">
        <v>43</v>
      </c>
      <c r="G3" s="357"/>
      <c r="H3" s="357"/>
      <c r="I3" s="357"/>
      <c r="J3" s="700"/>
    </row>
    <row r="4" spans="1:10" s="330" customFormat="1" ht="35.25" customHeight="1" thickBot="1" x14ac:dyDescent="0.25">
      <c r="A4" s="699"/>
      <c r="B4" s="26" t="s">
        <v>50</v>
      </c>
      <c r="C4" s="27" t="str">
        <f>+'2.1.sz.mell  '!C4</f>
        <v>2016. évi eredeti előirányzat</v>
      </c>
      <c r="D4" s="316" t="str">
        <f>+'2.1.sz.mell  '!D4</f>
        <v>2016. évi módosított előirányzat</v>
      </c>
      <c r="E4" s="27" t="str">
        <f>+'2.1.sz.mell  '!E4</f>
        <v>2016. évi teljesítés</v>
      </c>
      <c r="F4" s="26" t="s">
        <v>50</v>
      </c>
      <c r="G4" s="27" t="str">
        <f>+'2.1.sz.mell  '!C4</f>
        <v>2016. évi eredeti előirányzat</v>
      </c>
      <c r="H4" s="316" t="str">
        <f>+'2.1.sz.mell  '!D4</f>
        <v>2016. évi módosított előirányzat</v>
      </c>
      <c r="I4" s="345" t="str">
        <f>+'2.1.sz.mell  '!E4</f>
        <v>2016. évi teljesítés</v>
      </c>
      <c r="J4" s="700"/>
    </row>
    <row r="5" spans="1:10" s="330" customFormat="1" ht="13.5" thickBot="1" x14ac:dyDescent="0.25">
      <c r="A5" s="358" t="s">
        <v>393</v>
      </c>
      <c r="B5" s="359" t="s">
        <v>394</v>
      </c>
      <c r="C5" s="360" t="s">
        <v>395</v>
      </c>
      <c r="D5" s="360" t="s">
        <v>396</v>
      </c>
      <c r="E5" s="360" t="s">
        <v>397</v>
      </c>
      <c r="F5" s="359" t="s">
        <v>474</v>
      </c>
      <c r="G5" s="360" t="s">
        <v>475</v>
      </c>
      <c r="H5" s="360" t="s">
        <v>476</v>
      </c>
      <c r="I5" s="361" t="s">
        <v>477</v>
      </c>
      <c r="J5" s="700"/>
    </row>
    <row r="6" spans="1:10" ht="12.95" customHeight="1" x14ac:dyDescent="0.2">
      <c r="A6" s="332" t="s">
        <v>7</v>
      </c>
      <c r="B6" s="333" t="s">
        <v>465</v>
      </c>
      <c r="C6" s="319"/>
      <c r="D6" s="319"/>
      <c r="E6" s="319"/>
      <c r="F6" s="333" t="s">
        <v>154</v>
      </c>
      <c r="G6" s="319">
        <v>9554400</v>
      </c>
      <c r="H6" s="319">
        <v>14276098</v>
      </c>
      <c r="I6" s="325">
        <v>11512098</v>
      </c>
      <c r="J6" s="700"/>
    </row>
    <row r="7" spans="1:10" x14ac:dyDescent="0.2">
      <c r="A7" s="334" t="s">
        <v>8</v>
      </c>
      <c r="B7" s="335" t="s">
        <v>466</v>
      </c>
      <c r="C7" s="320"/>
      <c r="D7" s="320"/>
      <c r="E7" s="320"/>
      <c r="F7" s="335" t="s">
        <v>478</v>
      </c>
      <c r="G7" s="320"/>
      <c r="H7" s="320"/>
      <c r="I7" s="326"/>
      <c r="J7" s="700"/>
    </row>
    <row r="8" spans="1:10" ht="12.95" customHeight="1" x14ac:dyDescent="0.2">
      <c r="A8" s="334" t="s">
        <v>9</v>
      </c>
      <c r="B8" s="335" t="s">
        <v>467</v>
      </c>
      <c r="C8" s="320">
        <v>15000000</v>
      </c>
      <c r="D8" s="320">
        <v>2150000</v>
      </c>
      <c r="E8" s="320">
        <v>2150000</v>
      </c>
      <c r="F8" s="335" t="s">
        <v>135</v>
      </c>
      <c r="G8" s="320">
        <v>5445600</v>
      </c>
      <c r="H8" s="320">
        <v>13685930</v>
      </c>
      <c r="I8" s="326">
        <v>6727229</v>
      </c>
      <c r="J8" s="700"/>
    </row>
    <row r="9" spans="1:10" ht="12.95" customHeight="1" x14ac:dyDescent="0.2">
      <c r="A9" s="334" t="s">
        <v>10</v>
      </c>
      <c r="B9" s="335" t="s">
        <v>468</v>
      </c>
      <c r="C9" s="320"/>
      <c r="D9" s="320">
        <v>6000000</v>
      </c>
      <c r="E9" s="320">
        <v>6000000</v>
      </c>
      <c r="F9" s="335" t="s">
        <v>479</v>
      </c>
      <c r="G9" s="320"/>
      <c r="H9" s="320"/>
      <c r="I9" s="326"/>
      <c r="J9" s="700"/>
    </row>
    <row r="10" spans="1:10" ht="12.75" customHeight="1" x14ac:dyDescent="0.2">
      <c r="A10" s="334" t="s">
        <v>11</v>
      </c>
      <c r="B10" s="335" t="s">
        <v>469</v>
      </c>
      <c r="C10" s="320"/>
      <c r="D10" s="320">
        <v>6000000</v>
      </c>
      <c r="E10" s="320">
        <v>6000000</v>
      </c>
      <c r="F10" s="335" t="s">
        <v>156</v>
      </c>
      <c r="G10" s="320">
        <v>5900000</v>
      </c>
      <c r="H10" s="320">
        <v>8900000</v>
      </c>
      <c r="I10" s="326">
        <v>8900000</v>
      </c>
      <c r="J10" s="700"/>
    </row>
    <row r="11" spans="1:10" ht="12.95" customHeight="1" x14ac:dyDescent="0.2">
      <c r="A11" s="334" t="s">
        <v>12</v>
      </c>
      <c r="B11" s="335" t="s">
        <v>470</v>
      </c>
      <c r="C11" s="321"/>
      <c r="D11" s="321">
        <v>583430</v>
      </c>
      <c r="E11" s="321">
        <v>583430</v>
      </c>
      <c r="F11" s="376"/>
      <c r="G11" s="320"/>
      <c r="H11" s="320"/>
      <c r="I11" s="326"/>
      <c r="J11" s="700"/>
    </row>
    <row r="12" spans="1:10" ht="12.95" customHeight="1" x14ac:dyDescent="0.2">
      <c r="A12" s="334" t="s">
        <v>13</v>
      </c>
      <c r="B12" s="6"/>
      <c r="C12" s="320"/>
      <c r="D12" s="320"/>
      <c r="E12" s="320"/>
      <c r="F12" s="376"/>
      <c r="G12" s="320"/>
      <c r="H12" s="320"/>
      <c r="I12" s="326"/>
      <c r="J12" s="700"/>
    </row>
    <row r="13" spans="1:10" ht="12.95" customHeight="1" x14ac:dyDescent="0.2">
      <c r="A13" s="334" t="s">
        <v>14</v>
      </c>
      <c r="B13" s="6"/>
      <c r="C13" s="320"/>
      <c r="D13" s="320"/>
      <c r="E13" s="320"/>
      <c r="F13" s="377"/>
      <c r="G13" s="320"/>
      <c r="H13" s="320"/>
      <c r="I13" s="326"/>
      <c r="J13" s="700"/>
    </row>
    <row r="14" spans="1:10" ht="12.95" customHeight="1" x14ac:dyDescent="0.2">
      <c r="A14" s="334" t="s">
        <v>15</v>
      </c>
      <c r="B14" s="374"/>
      <c r="C14" s="321"/>
      <c r="D14" s="321"/>
      <c r="E14" s="321"/>
      <c r="F14" s="376"/>
      <c r="G14" s="320"/>
      <c r="H14" s="320"/>
      <c r="I14" s="326"/>
      <c r="J14" s="700"/>
    </row>
    <row r="15" spans="1:10" x14ac:dyDescent="0.2">
      <c r="A15" s="334" t="s">
        <v>16</v>
      </c>
      <c r="B15" s="6"/>
      <c r="C15" s="321"/>
      <c r="D15" s="321"/>
      <c r="E15" s="321"/>
      <c r="F15" s="376"/>
      <c r="G15" s="320"/>
      <c r="H15" s="320"/>
      <c r="I15" s="326"/>
      <c r="J15" s="700"/>
    </row>
    <row r="16" spans="1:10" ht="12.95" customHeight="1" thickBot="1" x14ac:dyDescent="0.25">
      <c r="A16" s="371" t="s">
        <v>17</v>
      </c>
      <c r="B16" s="375"/>
      <c r="C16" s="373"/>
      <c r="D16" s="84"/>
      <c r="E16" s="91"/>
      <c r="F16" s="372" t="s">
        <v>38</v>
      </c>
      <c r="G16" s="320"/>
      <c r="H16" s="320"/>
      <c r="I16" s="326"/>
      <c r="J16" s="700"/>
    </row>
    <row r="17" spans="1:10" ht="15.95" customHeight="1" thickBot="1" x14ac:dyDescent="0.25">
      <c r="A17" s="337" t="s">
        <v>18</v>
      </c>
      <c r="B17" s="318" t="s">
        <v>471</v>
      </c>
      <c r="C17" s="323">
        <f>+C6+C8+C9+C11+C12+C13+C14+C15+C16</f>
        <v>15000000</v>
      </c>
      <c r="D17" s="323">
        <f>+D6+D8+D9+D11+D12+D13+D14+D15+D16</f>
        <v>8733430</v>
      </c>
      <c r="E17" s="323">
        <f>+E6+E8+E9+E11+E12+E13+E14+E15+E16</f>
        <v>8733430</v>
      </c>
      <c r="F17" s="318" t="s">
        <v>480</v>
      </c>
      <c r="G17" s="323">
        <f>+G6+G8+G10+G11+G12+G13+G14+G15+G16</f>
        <v>20900000</v>
      </c>
      <c r="H17" s="323">
        <f>+H6+H8+H10+H11+H12+H13+H14+H15+H16</f>
        <v>36862028</v>
      </c>
      <c r="I17" s="354">
        <f>+I6+I8+I10+I11+I12+I13+I14+I15+I16</f>
        <v>27139327</v>
      </c>
      <c r="J17" s="700"/>
    </row>
    <row r="18" spans="1:10" ht="12.95" customHeight="1" x14ac:dyDescent="0.2">
      <c r="A18" s="332" t="s">
        <v>19</v>
      </c>
      <c r="B18" s="363" t="s">
        <v>172</v>
      </c>
      <c r="C18" s="370">
        <f>+C19+C20+C21+C22+C23</f>
        <v>0</v>
      </c>
      <c r="D18" s="370">
        <f>+D19+D20+D21+D22+D23</f>
        <v>0</v>
      </c>
      <c r="E18" s="370">
        <f>+E19+E20+E21+E22+E23</f>
        <v>0</v>
      </c>
      <c r="F18" s="340" t="s">
        <v>139</v>
      </c>
      <c r="G18" s="79"/>
      <c r="H18" s="79"/>
      <c r="I18" s="349"/>
      <c r="J18" s="700"/>
    </row>
    <row r="19" spans="1:10" ht="12.95" customHeight="1" x14ac:dyDescent="0.2">
      <c r="A19" s="334" t="s">
        <v>20</v>
      </c>
      <c r="B19" s="364" t="s">
        <v>161</v>
      </c>
      <c r="C19" s="317"/>
      <c r="D19" s="317"/>
      <c r="E19" s="317"/>
      <c r="F19" s="340" t="s">
        <v>142</v>
      </c>
      <c r="G19" s="317"/>
      <c r="H19" s="317"/>
      <c r="I19" s="350"/>
      <c r="J19" s="700"/>
    </row>
    <row r="20" spans="1:10" ht="12.95" customHeight="1" x14ac:dyDescent="0.2">
      <c r="A20" s="332" t="s">
        <v>21</v>
      </c>
      <c r="B20" s="364" t="s">
        <v>162</v>
      </c>
      <c r="C20" s="317"/>
      <c r="D20" s="317"/>
      <c r="E20" s="317"/>
      <c r="F20" s="340" t="s">
        <v>113</v>
      </c>
      <c r="G20" s="317"/>
      <c r="H20" s="317"/>
      <c r="I20" s="350"/>
      <c r="J20" s="700"/>
    </row>
    <row r="21" spans="1:10" ht="12.95" customHeight="1" x14ac:dyDescent="0.2">
      <c r="A21" s="334" t="s">
        <v>22</v>
      </c>
      <c r="B21" s="364" t="s">
        <v>163</v>
      </c>
      <c r="C21" s="317"/>
      <c r="D21" s="317"/>
      <c r="E21" s="317"/>
      <c r="F21" s="340" t="s">
        <v>114</v>
      </c>
      <c r="G21" s="317"/>
      <c r="H21" s="317"/>
      <c r="I21" s="350"/>
      <c r="J21" s="700"/>
    </row>
    <row r="22" spans="1:10" ht="12.95" customHeight="1" x14ac:dyDescent="0.2">
      <c r="A22" s="332" t="s">
        <v>23</v>
      </c>
      <c r="B22" s="364" t="s">
        <v>164</v>
      </c>
      <c r="C22" s="317"/>
      <c r="D22" s="317"/>
      <c r="E22" s="317"/>
      <c r="F22" s="339" t="s">
        <v>160</v>
      </c>
      <c r="G22" s="317"/>
      <c r="H22" s="317"/>
      <c r="I22" s="350"/>
      <c r="J22" s="700"/>
    </row>
    <row r="23" spans="1:10" ht="12.95" customHeight="1" x14ac:dyDescent="0.2">
      <c r="A23" s="334" t="s">
        <v>24</v>
      </c>
      <c r="B23" s="365" t="s">
        <v>165</v>
      </c>
      <c r="C23" s="317"/>
      <c r="D23" s="317"/>
      <c r="E23" s="317"/>
      <c r="F23" s="340" t="s">
        <v>143</v>
      </c>
      <c r="G23" s="317"/>
      <c r="H23" s="317"/>
      <c r="I23" s="350"/>
      <c r="J23" s="700"/>
    </row>
    <row r="24" spans="1:10" ht="12.95" customHeight="1" x14ac:dyDescent="0.2">
      <c r="A24" s="332" t="s">
        <v>25</v>
      </c>
      <c r="B24" s="366" t="s">
        <v>166</v>
      </c>
      <c r="C24" s="342">
        <f>+C25+C26+C27+C28+C29</f>
        <v>0</v>
      </c>
      <c r="D24" s="342">
        <f>+D25+D26+D27+D28+D29</f>
        <v>0</v>
      </c>
      <c r="E24" s="342">
        <f>+E25+E26+E27+E28+E29</f>
        <v>0</v>
      </c>
      <c r="F24" s="367" t="s">
        <v>141</v>
      </c>
      <c r="G24" s="317"/>
      <c r="H24" s="317"/>
      <c r="I24" s="350"/>
      <c r="J24" s="700"/>
    </row>
    <row r="25" spans="1:10" ht="12.95" customHeight="1" x14ac:dyDescent="0.2">
      <c r="A25" s="334" t="s">
        <v>26</v>
      </c>
      <c r="B25" s="365" t="s">
        <v>167</v>
      </c>
      <c r="C25" s="317"/>
      <c r="D25" s="317"/>
      <c r="E25" s="317"/>
      <c r="F25" s="367" t="s">
        <v>481</v>
      </c>
      <c r="G25" s="317"/>
      <c r="H25" s="317"/>
      <c r="I25" s="350"/>
      <c r="J25" s="700"/>
    </row>
    <row r="26" spans="1:10" ht="12.95" customHeight="1" x14ac:dyDescent="0.2">
      <c r="A26" s="332" t="s">
        <v>27</v>
      </c>
      <c r="B26" s="365" t="s">
        <v>168</v>
      </c>
      <c r="C26" s="317"/>
      <c r="D26" s="317"/>
      <c r="E26" s="317"/>
      <c r="F26" s="362"/>
      <c r="G26" s="317"/>
      <c r="H26" s="317"/>
      <c r="I26" s="350"/>
      <c r="J26" s="700"/>
    </row>
    <row r="27" spans="1:10" ht="12.95" customHeight="1" x14ac:dyDescent="0.2">
      <c r="A27" s="334" t="s">
        <v>28</v>
      </c>
      <c r="B27" s="364" t="s">
        <v>169</v>
      </c>
      <c r="C27" s="317"/>
      <c r="D27" s="317"/>
      <c r="E27" s="317"/>
      <c r="F27" s="351"/>
      <c r="G27" s="317"/>
      <c r="H27" s="317"/>
      <c r="I27" s="350"/>
      <c r="J27" s="700"/>
    </row>
    <row r="28" spans="1:10" ht="12.95" customHeight="1" x14ac:dyDescent="0.2">
      <c r="A28" s="332" t="s">
        <v>29</v>
      </c>
      <c r="B28" s="368" t="s">
        <v>170</v>
      </c>
      <c r="C28" s="317"/>
      <c r="D28" s="317"/>
      <c r="E28" s="317"/>
      <c r="F28" s="6"/>
      <c r="G28" s="317"/>
      <c r="H28" s="317"/>
      <c r="I28" s="350"/>
      <c r="J28" s="700"/>
    </row>
    <row r="29" spans="1:10" ht="12.95" customHeight="1" thickBot="1" x14ac:dyDescent="0.25">
      <c r="A29" s="334" t="s">
        <v>30</v>
      </c>
      <c r="B29" s="369" t="s">
        <v>171</v>
      </c>
      <c r="C29" s="317"/>
      <c r="D29" s="317"/>
      <c r="E29" s="317"/>
      <c r="F29" s="351"/>
      <c r="G29" s="317"/>
      <c r="H29" s="317"/>
      <c r="I29" s="350"/>
      <c r="J29" s="700"/>
    </row>
    <row r="30" spans="1:10" ht="24.75" customHeight="1" thickBot="1" x14ac:dyDescent="0.25">
      <c r="A30" s="337" t="s">
        <v>31</v>
      </c>
      <c r="B30" s="318" t="s">
        <v>472</v>
      </c>
      <c r="C30" s="323">
        <f>+C18+C24</f>
        <v>0</v>
      </c>
      <c r="D30" s="323">
        <f>+D18+D24</f>
        <v>0</v>
      </c>
      <c r="E30" s="323">
        <f>+E18+E24</f>
        <v>0</v>
      </c>
      <c r="F30" s="318" t="s">
        <v>483</v>
      </c>
      <c r="G30" s="323">
        <f>SUM(G18:G29)</f>
        <v>0</v>
      </c>
      <c r="H30" s="323">
        <f>SUM(H18:H29)</f>
        <v>0</v>
      </c>
      <c r="I30" s="354">
        <f>SUM(I18:I29)</f>
        <v>0</v>
      </c>
      <c r="J30" s="700"/>
    </row>
    <row r="31" spans="1:10" ht="16.5" customHeight="1" thickBot="1" x14ac:dyDescent="0.25">
      <c r="A31" s="337" t="s">
        <v>32</v>
      </c>
      <c r="B31" s="343" t="s">
        <v>473</v>
      </c>
      <c r="C31" s="547">
        <f>+C17+C30</f>
        <v>15000000</v>
      </c>
      <c r="D31" s="547">
        <f>+D17+D30</f>
        <v>8733430</v>
      </c>
      <c r="E31" s="548">
        <f>+E17+E30</f>
        <v>8733430</v>
      </c>
      <c r="F31" s="343" t="s">
        <v>482</v>
      </c>
      <c r="G31" s="547">
        <f>+G17+G30</f>
        <v>20900000</v>
      </c>
      <c r="H31" s="547">
        <f>+H17+H30</f>
        <v>36862028</v>
      </c>
      <c r="I31" s="549">
        <f>+I17+I30</f>
        <v>27139327</v>
      </c>
      <c r="J31" s="700"/>
    </row>
    <row r="32" spans="1:10" ht="16.5" customHeight="1" thickBot="1" x14ac:dyDescent="0.25">
      <c r="A32" s="337" t="s">
        <v>33</v>
      </c>
      <c r="B32" s="343" t="s">
        <v>117</v>
      </c>
      <c r="C32" s="547">
        <f>IF(C17-G17&lt;0,G17-C17,"-")</f>
        <v>5900000</v>
      </c>
      <c r="D32" s="547">
        <f>IF(D17-H17&lt;0,H17-D17,"-")</f>
        <v>28128598</v>
      </c>
      <c r="E32" s="548">
        <f>IF(E17-I17&lt;0,I17-E17,"-")</f>
        <v>18405897</v>
      </c>
      <c r="F32" s="343" t="s">
        <v>118</v>
      </c>
      <c r="G32" s="547" t="str">
        <f>IF(C17-G17&gt;0,C17-G17,"-")</f>
        <v>-</v>
      </c>
      <c r="H32" s="547" t="str">
        <f>IF(D17-H17&gt;0,D17-H17,"-")</f>
        <v>-</v>
      </c>
      <c r="I32" s="549" t="str">
        <f>IF(E17-I17&gt;0,E17-I17,"-")</f>
        <v>-</v>
      </c>
      <c r="J32" s="700"/>
    </row>
    <row r="33" spans="1:10" ht="16.5" customHeight="1" thickBot="1" x14ac:dyDescent="0.25">
      <c r="A33" s="337" t="s">
        <v>34</v>
      </c>
      <c r="B33" s="343" t="s">
        <v>711</v>
      </c>
      <c r="C33" s="547">
        <f>IF(C31-G31&lt;0,G31-C31,"-")</f>
        <v>5900000</v>
      </c>
      <c r="D33" s="547">
        <f>IF(D31-H31&lt;0,H31-D31,"-")</f>
        <v>28128598</v>
      </c>
      <c r="E33" s="547">
        <f>IF(E31-I31&lt;0,I31-E31,"-")</f>
        <v>18405897</v>
      </c>
      <c r="F33" s="343" t="s">
        <v>712</v>
      </c>
      <c r="G33" s="547" t="str">
        <f>IF(C31-G31&gt;0,C31-G31,"-")</f>
        <v>-</v>
      </c>
      <c r="H33" s="547" t="str">
        <f>IF(D31-H31&gt;0,D31-H31,"-")</f>
        <v>-</v>
      </c>
      <c r="I33" s="547" t="str">
        <f>IF(E31-I31&gt;0,E31-I31,"-")</f>
        <v>-</v>
      </c>
      <c r="J33" s="700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EEC8-3B49-4049-AB23-2E6D425FC802}">
  <sheetPr>
    <tabColor rgb="FF92D050"/>
    <pageSetUpPr fitToPage="1"/>
  </sheetPr>
  <dimension ref="A1:E38"/>
  <sheetViews>
    <sheetView zoomScaleNormal="100" zoomScaleSheetLayoutView="115" workbookViewId="0">
      <selection activeCell="E12" sqref="E12"/>
    </sheetView>
  </sheetViews>
  <sheetFormatPr defaultRowHeight="12.75" x14ac:dyDescent="0.2"/>
  <cols>
    <col min="1" max="1" width="46.33203125" style="191" customWidth="1"/>
    <col min="2" max="2" width="13.83203125" style="191" customWidth="1"/>
    <col min="3" max="3" width="66.1640625" style="191" customWidth="1"/>
    <col min="4" max="5" width="13.83203125" style="191" customWidth="1"/>
    <col min="6" max="16384" width="9.33203125" style="191"/>
  </cols>
  <sheetData>
    <row r="1" spans="1:5" ht="18.75" x14ac:dyDescent="0.3">
      <c r="A1" s="378" t="s">
        <v>108</v>
      </c>
      <c r="E1" s="384" t="s">
        <v>112</v>
      </c>
    </row>
    <row r="3" spans="1:5" x14ac:dyDescent="0.2">
      <c r="A3" s="379"/>
      <c r="B3" s="385"/>
      <c r="C3" s="379"/>
      <c r="D3" s="386"/>
      <c r="E3" s="385"/>
    </row>
    <row r="4" spans="1:5" ht="15.75" x14ac:dyDescent="0.25">
      <c r="A4" s="353" t="str">
        <f>+ÖSSZEFÜGGÉSEK!A4</f>
        <v>2016. évi eredeti előirányzat BEVÉTELEK</v>
      </c>
      <c r="B4" s="387"/>
      <c r="C4" s="380"/>
      <c r="D4" s="386"/>
      <c r="E4" s="385"/>
    </row>
    <row r="5" spans="1:5" x14ac:dyDescent="0.2">
      <c r="A5" s="379"/>
      <c r="B5" s="385"/>
      <c r="C5" s="379"/>
      <c r="D5" s="386"/>
      <c r="E5" s="385"/>
    </row>
    <row r="6" spans="1:5" x14ac:dyDescent="0.2">
      <c r="A6" s="379" t="s">
        <v>487</v>
      </c>
      <c r="B6" s="385">
        <f>+'1.1.sz.mell.'!C61</f>
        <v>255923285</v>
      </c>
      <c r="C6" s="379" t="s">
        <v>488</v>
      </c>
      <c r="D6" s="386">
        <f>+'2.1.sz.mell  '!C18+'2.2.sz.mell  '!C17</f>
        <v>255923285</v>
      </c>
      <c r="E6" s="385">
        <f>+B6-D6</f>
        <v>0</v>
      </c>
    </row>
    <row r="7" spans="1:5" x14ac:dyDescent="0.2">
      <c r="A7" s="379" t="s">
        <v>489</v>
      </c>
      <c r="B7" s="385">
        <f>+'1.1.sz.mell.'!C84</f>
        <v>59599247</v>
      </c>
      <c r="C7" s="379" t="s">
        <v>490</v>
      </c>
      <c r="D7" s="386">
        <f>+'2.1.sz.mell  '!C27+'2.2.sz.mell  '!C30</f>
        <v>59599247</v>
      </c>
      <c r="E7" s="385">
        <f>+B7-D7</f>
        <v>0</v>
      </c>
    </row>
    <row r="8" spans="1:5" x14ac:dyDescent="0.2">
      <c r="A8" s="379" t="s">
        <v>491</v>
      </c>
      <c r="B8" s="385">
        <f>+'1.1.sz.mell.'!C85</f>
        <v>315522532</v>
      </c>
      <c r="C8" s="379" t="s">
        <v>492</v>
      </c>
      <c r="D8" s="386">
        <f>+'2.1.sz.mell  '!C28+'2.2.sz.mell  '!C31</f>
        <v>315522532</v>
      </c>
      <c r="E8" s="385">
        <f>+B8-D8</f>
        <v>0</v>
      </c>
    </row>
    <row r="9" spans="1:5" x14ac:dyDescent="0.2">
      <c r="A9" s="379"/>
      <c r="B9" s="385"/>
      <c r="C9" s="379"/>
      <c r="D9" s="386"/>
      <c r="E9" s="385"/>
    </row>
    <row r="10" spans="1:5" ht="15.75" x14ac:dyDescent="0.25">
      <c r="A10" s="353" t="str">
        <f>+ÖSSZEFÜGGÉSEK!A10</f>
        <v>2016. évi módosított előirányzat BEVÉTELEK</v>
      </c>
      <c r="B10" s="387"/>
      <c r="C10" s="380"/>
      <c r="D10" s="386"/>
      <c r="E10" s="385"/>
    </row>
    <row r="11" spans="1:5" x14ac:dyDescent="0.2">
      <c r="A11" s="379"/>
      <c r="B11" s="385"/>
      <c r="C11" s="379"/>
      <c r="D11" s="386"/>
      <c r="E11" s="385"/>
    </row>
    <row r="12" spans="1:5" x14ac:dyDescent="0.2">
      <c r="A12" s="379" t="s">
        <v>493</v>
      </c>
      <c r="B12" s="385">
        <f>+'1.1.sz.mell.'!D61</f>
        <v>280353110</v>
      </c>
      <c r="C12" s="379" t="s">
        <v>499</v>
      </c>
      <c r="D12" s="386">
        <f>+'2.1.sz.mell  '!D18+'2.2.sz.mell  '!D17</f>
        <v>280353110</v>
      </c>
      <c r="E12" s="385">
        <f>+B12-D12</f>
        <v>0</v>
      </c>
    </row>
    <row r="13" spans="1:5" x14ac:dyDescent="0.2">
      <c r="A13" s="379" t="s">
        <v>494</v>
      </c>
      <c r="B13" s="385">
        <f>+'1.1.sz.mell.'!D84</f>
        <v>125874100</v>
      </c>
      <c r="C13" s="379" t="s">
        <v>500</v>
      </c>
      <c r="D13" s="386">
        <f>+'2.1.sz.mell  '!D27+'2.2.sz.mell  '!D30</f>
        <v>125874100</v>
      </c>
      <c r="E13" s="385">
        <f>+B13-D13</f>
        <v>0</v>
      </c>
    </row>
    <row r="14" spans="1:5" x14ac:dyDescent="0.2">
      <c r="A14" s="379" t="s">
        <v>495</v>
      </c>
      <c r="B14" s="385">
        <f>+'1.1.sz.mell.'!D85</f>
        <v>406227210</v>
      </c>
      <c r="C14" s="379" t="s">
        <v>501</v>
      </c>
      <c r="D14" s="386">
        <f>+'2.1.sz.mell  '!D28+'2.2.sz.mell  '!D31</f>
        <v>406227210</v>
      </c>
      <c r="E14" s="385">
        <f>+B14-D14</f>
        <v>0</v>
      </c>
    </row>
    <row r="15" spans="1:5" x14ac:dyDescent="0.2">
      <c r="A15" s="379"/>
      <c r="B15" s="385"/>
      <c r="C15" s="379"/>
      <c r="D15" s="386"/>
      <c r="E15" s="385"/>
    </row>
    <row r="16" spans="1:5" ht="14.25" x14ac:dyDescent="0.2">
      <c r="A16" s="388" t="str">
        <f>+ÖSSZEFÜGGÉSEK!A16</f>
        <v>2016. évi teljesítés BEVÉTELEK</v>
      </c>
      <c r="B16" s="352"/>
      <c r="C16" s="380"/>
      <c r="D16" s="386"/>
      <c r="E16" s="385"/>
    </row>
    <row r="17" spans="1:5" x14ac:dyDescent="0.2">
      <c r="A17" s="379"/>
      <c r="B17" s="385"/>
      <c r="C17" s="379"/>
      <c r="D17" s="386"/>
      <c r="E17" s="385"/>
    </row>
    <row r="18" spans="1:5" x14ac:dyDescent="0.2">
      <c r="A18" s="379" t="s">
        <v>496</v>
      </c>
      <c r="B18" s="385">
        <f>+'1.1.sz.mell.'!E61</f>
        <v>272326691</v>
      </c>
      <c r="C18" s="379" t="s">
        <v>502</v>
      </c>
      <c r="D18" s="386">
        <f>+'2.1.sz.mell  '!E18+'2.2.sz.mell  '!E17</f>
        <v>272326691</v>
      </c>
      <c r="E18" s="385">
        <f>+B18-D18</f>
        <v>0</v>
      </c>
    </row>
    <row r="19" spans="1:5" x14ac:dyDescent="0.2">
      <c r="A19" s="379" t="s">
        <v>497</v>
      </c>
      <c r="B19" s="385">
        <f>+'1.1.sz.mell.'!E84</f>
        <v>129151399</v>
      </c>
      <c r="C19" s="379" t="s">
        <v>503</v>
      </c>
      <c r="D19" s="386">
        <f>+'2.1.sz.mell  '!E27+'2.2.sz.mell  '!E30</f>
        <v>129151399</v>
      </c>
      <c r="E19" s="385">
        <f>+B19-D19</f>
        <v>0</v>
      </c>
    </row>
    <row r="20" spans="1:5" x14ac:dyDescent="0.2">
      <c r="A20" s="379" t="s">
        <v>498</v>
      </c>
      <c r="B20" s="385">
        <f>+'1.1.sz.mell.'!E85</f>
        <v>401478090</v>
      </c>
      <c r="C20" s="379" t="s">
        <v>504</v>
      </c>
      <c r="D20" s="386">
        <f>+'2.1.sz.mell  '!E28+'2.2.sz.mell  '!E31</f>
        <v>401478090</v>
      </c>
      <c r="E20" s="385">
        <f>+B20-D20</f>
        <v>0</v>
      </c>
    </row>
    <row r="21" spans="1:5" x14ac:dyDescent="0.2">
      <c r="A21" s="379"/>
      <c r="B21" s="385"/>
      <c r="C21" s="379"/>
      <c r="D21" s="386"/>
      <c r="E21" s="385"/>
    </row>
    <row r="22" spans="1:5" ht="15.75" x14ac:dyDescent="0.25">
      <c r="A22" s="353" t="str">
        <f>+ÖSSZEFÜGGÉSEK!A22</f>
        <v>2016. évi eredeti előirányzat KIADÁSOK</v>
      </c>
      <c r="B22" s="387"/>
      <c r="C22" s="380"/>
      <c r="D22" s="386"/>
      <c r="E22" s="385"/>
    </row>
    <row r="23" spans="1:5" x14ac:dyDescent="0.2">
      <c r="A23" s="379"/>
      <c r="B23" s="385"/>
      <c r="C23" s="379"/>
      <c r="D23" s="386"/>
      <c r="E23" s="385"/>
    </row>
    <row r="24" spans="1:5" x14ac:dyDescent="0.2">
      <c r="A24" s="379" t="s">
        <v>505</v>
      </c>
      <c r="B24" s="385">
        <f>+'1.1.sz.mell.'!C125</f>
        <v>315522532</v>
      </c>
      <c r="C24" s="379" t="s">
        <v>511</v>
      </c>
      <c r="D24" s="386">
        <f>+'2.1.sz.mell  '!G18+'2.2.sz.mell  '!G17</f>
        <v>315522532</v>
      </c>
      <c r="E24" s="385">
        <f>+B24-D24</f>
        <v>0</v>
      </c>
    </row>
    <row r="25" spans="1:5" x14ac:dyDescent="0.2">
      <c r="A25" s="379" t="s">
        <v>484</v>
      </c>
      <c r="B25" s="385">
        <f>+'1.1.sz.mell.'!C145</f>
        <v>0</v>
      </c>
      <c r="C25" s="379" t="s">
        <v>512</v>
      </c>
      <c r="D25" s="386">
        <f>+'2.1.sz.mell  '!G27+'2.2.sz.mell  '!G30</f>
        <v>0</v>
      </c>
      <c r="E25" s="385">
        <f>+B25-D25</f>
        <v>0</v>
      </c>
    </row>
    <row r="26" spans="1:5" x14ac:dyDescent="0.2">
      <c r="A26" s="379" t="s">
        <v>506</v>
      </c>
      <c r="B26" s="385">
        <f>+'1.1.sz.mell.'!C146</f>
        <v>315522532</v>
      </c>
      <c r="C26" s="379" t="s">
        <v>513</v>
      </c>
      <c r="D26" s="386">
        <f>+'2.1.sz.mell  '!G28+'2.2.sz.mell  '!G31</f>
        <v>315522532</v>
      </c>
      <c r="E26" s="385">
        <f>+B26-D26</f>
        <v>0</v>
      </c>
    </row>
    <row r="27" spans="1:5" x14ac:dyDescent="0.2">
      <c r="A27" s="379"/>
      <c r="B27" s="385"/>
      <c r="C27" s="379"/>
      <c r="D27" s="386"/>
      <c r="E27" s="385"/>
    </row>
    <row r="28" spans="1:5" ht="15.75" x14ac:dyDescent="0.25">
      <c r="A28" s="353" t="str">
        <f>+ÖSSZEFÜGGÉSEK!A28</f>
        <v>2016. évi módosított előirányzat KIADÁSOK</v>
      </c>
      <c r="B28" s="387"/>
      <c r="C28" s="380"/>
      <c r="D28" s="386"/>
      <c r="E28" s="385"/>
    </row>
    <row r="29" spans="1:5" x14ac:dyDescent="0.2">
      <c r="A29" s="379"/>
      <c r="B29" s="385"/>
      <c r="C29" s="379"/>
      <c r="D29" s="386"/>
      <c r="E29" s="385"/>
    </row>
    <row r="30" spans="1:5" x14ac:dyDescent="0.2">
      <c r="A30" s="379" t="s">
        <v>507</v>
      </c>
      <c r="B30" s="385">
        <f>+'1.1.sz.mell.'!D125</f>
        <v>318500540</v>
      </c>
      <c r="C30" s="379" t="s">
        <v>518</v>
      </c>
      <c r="D30" s="386">
        <f>+'2.1.sz.mell  '!H18+'2.2.sz.mell  '!H17</f>
        <v>318500540</v>
      </c>
      <c r="E30" s="385">
        <f>+B30-D30</f>
        <v>0</v>
      </c>
    </row>
    <row r="31" spans="1:5" x14ac:dyDescent="0.2">
      <c r="A31" s="379" t="s">
        <v>485</v>
      </c>
      <c r="B31" s="385">
        <f>+'1.1.sz.mell.'!D145</f>
        <v>87726670</v>
      </c>
      <c r="C31" s="379" t="s">
        <v>515</v>
      </c>
      <c r="D31" s="386">
        <f>+'2.1.sz.mell  '!H27+'2.2.sz.mell  '!H30</f>
        <v>87726670</v>
      </c>
      <c r="E31" s="385">
        <f>+B31-D31</f>
        <v>0</v>
      </c>
    </row>
    <row r="32" spans="1:5" x14ac:dyDescent="0.2">
      <c r="A32" s="379" t="s">
        <v>508</v>
      </c>
      <c r="B32" s="385">
        <f>+'1.1.sz.mell.'!D146</f>
        <v>406227210</v>
      </c>
      <c r="C32" s="379" t="s">
        <v>514</v>
      </c>
      <c r="D32" s="386">
        <f>+'2.1.sz.mell  '!H28+'2.2.sz.mell  '!H31</f>
        <v>406227210</v>
      </c>
      <c r="E32" s="385">
        <f>+B32-D32</f>
        <v>0</v>
      </c>
    </row>
    <row r="33" spans="1:5" x14ac:dyDescent="0.2">
      <c r="A33" s="379"/>
      <c r="B33" s="385"/>
      <c r="C33" s="379"/>
      <c r="D33" s="386"/>
      <c r="E33" s="385"/>
    </row>
    <row r="34" spans="1:5" ht="15.75" x14ac:dyDescent="0.25">
      <c r="A34" s="383" t="str">
        <f>+ÖSSZEFÜGGÉSEK!A34</f>
        <v>2016. évi teljesítés KIADÁSOK</v>
      </c>
      <c r="B34" s="387"/>
      <c r="C34" s="380"/>
      <c r="D34" s="386"/>
      <c r="E34" s="385"/>
    </row>
    <row r="35" spans="1:5" x14ac:dyDescent="0.2">
      <c r="A35" s="379"/>
      <c r="B35" s="385"/>
      <c r="C35" s="379"/>
      <c r="D35" s="386"/>
      <c r="E35" s="385"/>
    </row>
    <row r="36" spans="1:5" x14ac:dyDescent="0.2">
      <c r="A36" s="379" t="s">
        <v>509</v>
      </c>
      <c r="B36" s="385">
        <f>+'1.1.sz.mell.'!E125</f>
        <v>304149378</v>
      </c>
      <c r="C36" s="379" t="s">
        <v>519</v>
      </c>
      <c r="D36" s="386">
        <f>+'2.1.sz.mell  '!I18+'2.2.sz.mell  '!I17</f>
        <v>304149378</v>
      </c>
      <c r="E36" s="385">
        <f>+B36-D36</f>
        <v>0</v>
      </c>
    </row>
    <row r="37" spans="1:5" x14ac:dyDescent="0.2">
      <c r="A37" s="379" t="s">
        <v>486</v>
      </c>
      <c r="B37" s="385">
        <f>+'1.1.sz.mell.'!E145</f>
        <v>87726670</v>
      </c>
      <c r="C37" s="379" t="s">
        <v>517</v>
      </c>
      <c r="D37" s="386">
        <f>+'2.1.sz.mell  '!I27+'2.2.sz.mell  '!I30</f>
        <v>87726670</v>
      </c>
      <c r="E37" s="385">
        <f>+B37-D37</f>
        <v>0</v>
      </c>
    </row>
    <row r="38" spans="1:5" x14ac:dyDescent="0.2">
      <c r="A38" s="379" t="s">
        <v>510</v>
      </c>
      <c r="B38" s="385">
        <f>+'1.1.sz.mell.'!E146</f>
        <v>391876048</v>
      </c>
      <c r="C38" s="379" t="s">
        <v>516</v>
      </c>
      <c r="D38" s="386">
        <f>+'2.1.sz.mell  '!I28+'2.2.sz.mell  '!I31</f>
        <v>391876048</v>
      </c>
      <c r="E38" s="385">
        <f>+B38-D38</f>
        <v>0</v>
      </c>
    </row>
  </sheetData>
  <sheetProtection sheet="1" objects="1" scenarios="1"/>
  <phoneticPr fontId="26" type="noConversion"/>
  <conditionalFormatting sqref="E3:E38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7F936-D3F8-4493-B00F-7D0A841DF279}">
  <sheetPr>
    <tabColor rgb="FF92D050"/>
  </sheetPr>
  <dimension ref="A1:K35"/>
  <sheetViews>
    <sheetView zoomScaleNormal="100" workbookViewId="0">
      <selection activeCell="H1" sqref="H1:H24"/>
    </sheetView>
  </sheetViews>
  <sheetFormatPr defaultRowHeight="12.75" x14ac:dyDescent="0.2"/>
  <cols>
    <col min="1" max="1" width="39.6640625" style="4" customWidth="1"/>
    <col min="2" max="7" width="15.6640625" style="3" customWidth="1"/>
    <col min="8" max="8" width="5.1640625" style="3" customWidth="1"/>
    <col min="9" max="16384" width="9.33203125" style="3"/>
  </cols>
  <sheetData>
    <row r="1" spans="1:8" ht="18" customHeight="1" x14ac:dyDescent="0.2">
      <c r="A1" s="701" t="s">
        <v>1</v>
      </c>
      <c r="B1" s="701"/>
      <c r="C1" s="701"/>
      <c r="D1" s="701"/>
      <c r="E1" s="701"/>
      <c r="F1" s="701"/>
      <c r="G1" s="701"/>
      <c r="H1" s="702" t="s">
        <v>800</v>
      </c>
    </row>
    <row r="2" spans="1:8" ht="22.5" customHeight="1" thickBot="1" x14ac:dyDescent="0.3">
      <c r="A2" s="25"/>
      <c r="B2" s="9"/>
      <c r="C2" s="9"/>
      <c r="D2" s="9"/>
      <c r="E2" s="9"/>
      <c r="F2" s="545"/>
      <c r="G2" s="543" t="str">
        <f>'2.2.sz.mell  '!I2</f>
        <v>Forintban!</v>
      </c>
      <c r="H2" s="702"/>
    </row>
    <row r="3" spans="1:8" s="5" customFormat="1" ht="50.25" customHeight="1" thickBot="1" x14ac:dyDescent="0.25">
      <c r="A3" s="26" t="s">
        <v>53</v>
      </c>
      <c r="B3" s="27" t="s">
        <v>54</v>
      </c>
      <c r="C3" s="27" t="s">
        <v>55</v>
      </c>
      <c r="D3" s="27" t="str">
        <f>+CONCATENATE("Felhasználás ",LEFT(ÖSSZEFÜGGÉSEK!A4,4)-1,". XII.31-ig")</f>
        <v>Felhasználás 2015. XII.31-ig</v>
      </c>
      <c r="E3" s="27" t="str">
        <f>+CONCATENATE(LEFT(ÖSSZEFÜGGÉSEK!A4,4),". évi módosított előirányzat")</f>
        <v>2016. évi módosított előirányzat</v>
      </c>
      <c r="F3" s="81" t="str">
        <f>+CONCATENATE(LEFT(ÖSSZEFÜGGÉSEK!A4,4),". évi teljesítés")</f>
        <v>2016. évi teljesítés</v>
      </c>
      <c r="G3" s="80" t="str">
        <f>+CONCATENATE("Összes teljesítés ",LEFT(ÖSSZEFÜGGÉSEK!A4,4),". dec. 31-ig")</f>
        <v>Összes teljesítés 2016. dec. 31-ig</v>
      </c>
      <c r="H3" s="702"/>
    </row>
    <row r="4" spans="1:8" s="9" customFormat="1" ht="12" customHeight="1" thickBot="1" x14ac:dyDescent="0.25">
      <c r="A4" s="346" t="s">
        <v>393</v>
      </c>
      <c r="B4" s="347" t="s">
        <v>394</v>
      </c>
      <c r="C4" s="347" t="s">
        <v>395</v>
      </c>
      <c r="D4" s="347" t="s">
        <v>396</v>
      </c>
      <c r="E4" s="347" t="s">
        <v>397</v>
      </c>
      <c r="F4" s="48" t="s">
        <v>474</v>
      </c>
      <c r="G4" s="348" t="s">
        <v>520</v>
      </c>
      <c r="H4" s="702"/>
    </row>
    <row r="5" spans="1:8" ht="15.95" customHeight="1" x14ac:dyDescent="0.2">
      <c r="A5" s="6" t="s">
        <v>743</v>
      </c>
      <c r="B5" s="1">
        <v>3665000</v>
      </c>
      <c r="C5" s="10" t="s">
        <v>744</v>
      </c>
      <c r="D5" s="1">
        <v>2439593</v>
      </c>
      <c r="E5" s="1"/>
      <c r="F5" s="49"/>
      <c r="G5" s="50">
        <f>+D5+F5</f>
        <v>2439593</v>
      </c>
      <c r="H5" s="702"/>
    </row>
    <row r="6" spans="1:8" ht="15.95" customHeight="1" x14ac:dyDescent="0.2">
      <c r="A6" s="6" t="s">
        <v>749</v>
      </c>
      <c r="B6" s="1">
        <v>4916400</v>
      </c>
      <c r="C6" s="10" t="s">
        <v>745</v>
      </c>
      <c r="D6" s="1"/>
      <c r="E6" s="1">
        <v>4916400</v>
      </c>
      <c r="F6" s="49">
        <v>4916400</v>
      </c>
      <c r="G6" s="50">
        <f t="shared" ref="G6:G23" si="0">+D6+F6</f>
        <v>4916400</v>
      </c>
      <c r="H6" s="702"/>
    </row>
    <row r="7" spans="1:8" ht="15.95" customHeight="1" x14ac:dyDescent="0.2">
      <c r="A7" s="6" t="s">
        <v>746</v>
      </c>
      <c r="B7" s="1">
        <v>97500</v>
      </c>
      <c r="C7" s="10" t="s">
        <v>745</v>
      </c>
      <c r="D7" s="1"/>
      <c r="E7" s="1">
        <v>97500</v>
      </c>
      <c r="F7" s="49">
        <v>97500</v>
      </c>
      <c r="G7" s="50">
        <f t="shared" si="0"/>
        <v>97500</v>
      </c>
      <c r="H7" s="702"/>
    </row>
    <row r="8" spans="1:8" ht="15.95" customHeight="1" x14ac:dyDescent="0.2">
      <c r="A8" s="579" t="s">
        <v>747</v>
      </c>
      <c r="B8" s="1">
        <v>292500</v>
      </c>
      <c r="C8" s="10" t="s">
        <v>745</v>
      </c>
      <c r="D8" s="1"/>
      <c r="E8" s="1">
        <v>292500</v>
      </c>
      <c r="F8" s="49">
        <v>292500</v>
      </c>
      <c r="G8" s="50">
        <f t="shared" si="0"/>
        <v>292500</v>
      </c>
      <c r="H8" s="702"/>
    </row>
    <row r="9" spans="1:8" ht="15.95" customHeight="1" x14ac:dyDescent="0.2">
      <c r="A9" s="6" t="s">
        <v>748</v>
      </c>
      <c r="B9" s="1">
        <v>351282</v>
      </c>
      <c r="C9" s="10" t="s">
        <v>745</v>
      </c>
      <c r="D9" s="1"/>
      <c r="E9" s="1">
        <v>351282</v>
      </c>
      <c r="F9" s="49">
        <v>351382</v>
      </c>
      <c r="G9" s="50">
        <f t="shared" si="0"/>
        <v>351382</v>
      </c>
      <c r="H9" s="702"/>
    </row>
    <row r="10" spans="1:8" ht="15.95" customHeight="1" x14ac:dyDescent="0.2">
      <c r="A10" s="579" t="s">
        <v>750</v>
      </c>
      <c r="B10" s="1">
        <v>215900</v>
      </c>
      <c r="C10" s="10" t="s">
        <v>745</v>
      </c>
      <c r="D10" s="1"/>
      <c r="E10" s="1">
        <v>215900</v>
      </c>
      <c r="F10" s="49">
        <v>215900</v>
      </c>
      <c r="G10" s="50">
        <f t="shared" si="0"/>
        <v>215900</v>
      </c>
      <c r="H10" s="702"/>
    </row>
    <row r="11" spans="1:8" ht="15.95" customHeight="1" x14ac:dyDescent="0.2">
      <c r="A11" s="6" t="s">
        <v>751</v>
      </c>
      <c r="B11" s="1">
        <v>549078</v>
      </c>
      <c r="C11" s="10" t="s">
        <v>745</v>
      </c>
      <c r="D11" s="1"/>
      <c r="E11" s="1">
        <v>549078</v>
      </c>
      <c r="F11" s="49">
        <v>549078</v>
      </c>
      <c r="G11" s="50">
        <f t="shared" si="0"/>
        <v>549078</v>
      </c>
      <c r="H11" s="702"/>
    </row>
    <row r="12" spans="1:8" ht="15.95" customHeight="1" x14ac:dyDescent="0.2">
      <c r="A12" s="6" t="s">
        <v>752</v>
      </c>
      <c r="B12" s="1">
        <v>256818</v>
      </c>
      <c r="C12" s="10" t="s">
        <v>745</v>
      </c>
      <c r="D12" s="1"/>
      <c r="E12" s="1">
        <v>256818</v>
      </c>
      <c r="F12" s="49">
        <v>256818</v>
      </c>
      <c r="G12" s="50">
        <f t="shared" si="0"/>
        <v>256818</v>
      </c>
      <c r="H12" s="702"/>
    </row>
    <row r="13" spans="1:8" ht="15.95" customHeight="1" x14ac:dyDescent="0.2">
      <c r="A13" s="6" t="s">
        <v>753</v>
      </c>
      <c r="B13" s="1">
        <v>1455626</v>
      </c>
      <c r="C13" s="10" t="s">
        <v>745</v>
      </c>
      <c r="D13" s="1"/>
      <c r="E13" s="1">
        <v>1455626</v>
      </c>
      <c r="F13" s="49">
        <v>1455626</v>
      </c>
      <c r="G13" s="50">
        <f t="shared" si="0"/>
        <v>1455626</v>
      </c>
      <c r="H13" s="702"/>
    </row>
    <row r="14" spans="1:8" ht="15.95" customHeight="1" x14ac:dyDescent="0.2">
      <c r="A14" s="6" t="s">
        <v>754</v>
      </c>
      <c r="B14" s="1">
        <v>240490</v>
      </c>
      <c r="C14" s="10" t="s">
        <v>745</v>
      </c>
      <c r="D14" s="1"/>
      <c r="E14" s="1">
        <v>240490</v>
      </c>
      <c r="F14" s="49">
        <v>240490</v>
      </c>
      <c r="G14" s="50">
        <f t="shared" si="0"/>
        <v>240490</v>
      </c>
      <c r="H14" s="702"/>
    </row>
    <row r="15" spans="1:8" ht="15.95" customHeight="1" x14ac:dyDescent="0.2">
      <c r="A15" s="6" t="s">
        <v>755</v>
      </c>
      <c r="B15" s="1">
        <v>469000</v>
      </c>
      <c r="C15" s="10" t="s">
        <v>745</v>
      </c>
      <c r="D15" s="1"/>
      <c r="E15" s="1">
        <v>469000</v>
      </c>
      <c r="F15" s="49">
        <v>469000</v>
      </c>
      <c r="G15" s="50">
        <f t="shared" si="0"/>
        <v>469000</v>
      </c>
      <c r="H15" s="702"/>
    </row>
    <row r="16" spans="1:8" ht="15.95" customHeight="1" x14ac:dyDescent="0.2">
      <c r="A16" s="6" t="s">
        <v>756</v>
      </c>
      <c r="B16" s="1">
        <v>728802</v>
      </c>
      <c r="C16" s="10" t="s">
        <v>745</v>
      </c>
      <c r="D16" s="1"/>
      <c r="E16" s="1">
        <v>728802</v>
      </c>
      <c r="F16" s="49">
        <v>728802</v>
      </c>
      <c r="G16" s="50">
        <f t="shared" si="0"/>
        <v>728802</v>
      </c>
      <c r="H16" s="702"/>
    </row>
    <row r="17" spans="1:8" ht="15.95" customHeight="1" x14ac:dyDescent="0.2">
      <c r="A17" s="6" t="s">
        <v>757</v>
      </c>
      <c r="B17" s="1">
        <v>173989</v>
      </c>
      <c r="C17" s="10" t="s">
        <v>745</v>
      </c>
      <c r="D17" s="1"/>
      <c r="E17" s="1">
        <v>173989</v>
      </c>
      <c r="F17" s="49">
        <v>173989</v>
      </c>
      <c r="G17" s="50">
        <f t="shared" si="0"/>
        <v>173989</v>
      </c>
      <c r="H17" s="702"/>
    </row>
    <row r="18" spans="1:8" ht="15.95" customHeight="1" x14ac:dyDescent="0.2">
      <c r="A18" s="6" t="s">
        <v>758</v>
      </c>
      <c r="B18" s="1">
        <v>167640</v>
      </c>
      <c r="C18" s="10" t="s">
        <v>745</v>
      </c>
      <c r="D18" s="1"/>
      <c r="E18" s="1">
        <v>167640</v>
      </c>
      <c r="F18" s="49">
        <v>167640</v>
      </c>
      <c r="G18" s="50">
        <f t="shared" si="0"/>
        <v>167640</v>
      </c>
      <c r="H18" s="702"/>
    </row>
    <row r="19" spans="1:8" ht="15.95" customHeight="1" x14ac:dyDescent="0.2">
      <c r="A19" s="6" t="s">
        <v>759</v>
      </c>
      <c r="B19" s="1">
        <v>248525</v>
      </c>
      <c r="C19" s="10" t="s">
        <v>745</v>
      </c>
      <c r="D19" s="1"/>
      <c r="E19" s="1">
        <v>248525</v>
      </c>
      <c r="F19" s="49">
        <v>248525</v>
      </c>
      <c r="G19" s="50">
        <f t="shared" si="0"/>
        <v>248525</v>
      </c>
      <c r="H19" s="702"/>
    </row>
    <row r="20" spans="1:8" ht="15.95" customHeight="1" x14ac:dyDescent="0.2">
      <c r="A20" s="6" t="s">
        <v>760</v>
      </c>
      <c r="B20" s="1">
        <v>952348</v>
      </c>
      <c r="C20" s="10" t="s">
        <v>745</v>
      </c>
      <c r="D20" s="1"/>
      <c r="E20" s="1">
        <v>952348</v>
      </c>
      <c r="F20" s="49">
        <v>952348</v>
      </c>
      <c r="G20" s="50">
        <f t="shared" si="0"/>
        <v>952348</v>
      </c>
      <c r="H20" s="702"/>
    </row>
    <row r="21" spans="1:8" ht="15.95" customHeight="1" x14ac:dyDescent="0.2">
      <c r="A21" s="6" t="s">
        <v>761</v>
      </c>
      <c r="B21" s="1">
        <v>215900</v>
      </c>
      <c r="C21" s="10" t="s">
        <v>745</v>
      </c>
      <c r="D21" s="1"/>
      <c r="E21" s="1">
        <v>215900</v>
      </c>
      <c r="F21" s="49">
        <v>215900</v>
      </c>
      <c r="G21" s="50">
        <f t="shared" si="0"/>
        <v>215900</v>
      </c>
      <c r="H21" s="702"/>
    </row>
    <row r="22" spans="1:8" ht="15.95" customHeight="1" x14ac:dyDescent="0.2">
      <c r="A22" s="6" t="s">
        <v>762</v>
      </c>
      <c r="B22" s="1">
        <v>180200</v>
      </c>
      <c r="C22" s="10" t="s">
        <v>745</v>
      </c>
      <c r="D22" s="1"/>
      <c r="E22" s="1">
        <v>180200</v>
      </c>
      <c r="F22" s="49">
        <v>180200</v>
      </c>
      <c r="G22" s="50">
        <f t="shared" si="0"/>
        <v>180200</v>
      </c>
      <c r="H22" s="702"/>
    </row>
    <row r="23" spans="1:8" ht="15.95" customHeight="1" thickBot="1" x14ac:dyDescent="0.25">
      <c r="A23" s="11"/>
      <c r="B23" s="2"/>
      <c r="C23" s="12"/>
      <c r="D23" s="2"/>
      <c r="E23" s="2"/>
      <c r="F23" s="51"/>
      <c r="G23" s="50">
        <f t="shared" si="0"/>
        <v>0</v>
      </c>
      <c r="H23" s="702"/>
    </row>
    <row r="24" spans="1:8" s="15" customFormat="1" ht="18" customHeight="1" thickBot="1" x14ac:dyDescent="0.25">
      <c r="A24" s="28" t="s">
        <v>52</v>
      </c>
      <c r="B24" s="13">
        <f>SUM(B5:B23)</f>
        <v>15176998</v>
      </c>
      <c r="C24" s="20"/>
      <c r="D24" s="13">
        <f>SUM(D5:D23)</f>
        <v>2439593</v>
      </c>
      <c r="E24" s="13">
        <f>SUM(E5:E23)</f>
        <v>11511998</v>
      </c>
      <c r="F24" s="13">
        <f>SUM(F5:F23)</f>
        <v>11512098</v>
      </c>
      <c r="G24" s="14">
        <f>SUM(G5:G23)</f>
        <v>13951691</v>
      </c>
      <c r="H24" s="702"/>
    </row>
    <row r="25" spans="1:8" x14ac:dyDescent="0.2">
      <c r="F25" s="15"/>
      <c r="G25" s="15"/>
      <c r="H25" s="525"/>
    </row>
    <row r="26" spans="1:8" x14ac:dyDescent="0.2">
      <c r="H26" s="525"/>
    </row>
    <row r="27" spans="1:8" x14ac:dyDescent="0.2">
      <c r="H27" s="525"/>
    </row>
    <row r="28" spans="1:8" x14ac:dyDescent="0.2">
      <c r="H28" s="525"/>
    </row>
    <row r="29" spans="1:8" x14ac:dyDescent="0.2">
      <c r="H29" s="525"/>
    </row>
    <row r="30" spans="1:8" x14ac:dyDescent="0.2">
      <c r="H30" s="525"/>
    </row>
    <row r="31" spans="1:8" x14ac:dyDescent="0.2">
      <c r="H31" s="525"/>
    </row>
    <row r="32" spans="1:8" x14ac:dyDescent="0.2">
      <c r="H32" s="525"/>
    </row>
    <row r="33" spans="2:11" x14ac:dyDescent="0.2">
      <c r="H33" s="525"/>
    </row>
    <row r="35" spans="2:1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980D-7C9D-4B03-BC74-1BB7DBBE0FAF}">
  <sheetPr>
    <tabColor rgb="FF92D050"/>
    <pageSetUpPr fitToPage="1"/>
  </sheetPr>
  <dimension ref="A1:H24"/>
  <sheetViews>
    <sheetView zoomScaleNormal="100" zoomScaleSheetLayoutView="130" workbookViewId="0">
      <selection activeCell="H1" sqref="H1:H24"/>
    </sheetView>
  </sheetViews>
  <sheetFormatPr defaultRowHeight="12.75" x14ac:dyDescent="0.2"/>
  <cols>
    <col min="1" max="1" width="48.1640625" style="4" customWidth="1"/>
    <col min="2" max="7" width="15.83203125" style="3" customWidth="1"/>
    <col min="8" max="8" width="4.1640625" style="3" customWidth="1"/>
    <col min="9" max="9" width="13.83203125" style="3" customWidth="1"/>
    <col min="10" max="16384" width="9.33203125" style="3"/>
  </cols>
  <sheetData>
    <row r="1" spans="1:8" ht="24.75" customHeight="1" x14ac:dyDescent="0.2">
      <c r="A1" s="701" t="s">
        <v>2</v>
      </c>
      <c r="B1" s="701"/>
      <c r="C1" s="701"/>
      <c r="D1" s="701"/>
      <c r="E1" s="701"/>
      <c r="F1" s="701"/>
      <c r="G1" s="701"/>
      <c r="H1" s="703" t="s">
        <v>816</v>
      </c>
    </row>
    <row r="2" spans="1:8" ht="23.25" customHeight="1" thickBot="1" x14ac:dyDescent="0.3">
      <c r="A2" s="25"/>
      <c r="B2" s="9"/>
      <c r="C2" s="9"/>
      <c r="D2" s="9"/>
      <c r="E2" s="9"/>
      <c r="F2" s="545"/>
      <c r="G2" s="543" t="str">
        <f>'3.sz.mell.'!G2</f>
        <v>Forintban!</v>
      </c>
      <c r="H2" s="703"/>
    </row>
    <row r="3" spans="1:8" s="5" customFormat="1" ht="48.75" customHeight="1" thickBot="1" x14ac:dyDescent="0.25">
      <c r="A3" s="26" t="s">
        <v>56</v>
      </c>
      <c r="B3" s="27" t="s">
        <v>54</v>
      </c>
      <c r="C3" s="27" t="s">
        <v>55</v>
      </c>
      <c r="D3" s="27" t="str">
        <f>+'3.sz.mell.'!D3</f>
        <v>Felhasználás 2015. XII.31-ig</v>
      </c>
      <c r="E3" s="27" t="str">
        <f>+'3.sz.mell.'!E3</f>
        <v>2016. évi módosított előirányzat</v>
      </c>
      <c r="F3" s="81" t="str">
        <f>+'3.sz.mell.'!F3</f>
        <v>2016. évi teljesítés</v>
      </c>
      <c r="G3" s="80" t="str">
        <f>+'3.sz.mell.'!G3</f>
        <v>Összes teljesítés 2016. dec. 31-ig</v>
      </c>
      <c r="H3" s="703"/>
    </row>
    <row r="4" spans="1:8" s="9" customFormat="1" ht="15" customHeight="1" thickBot="1" x14ac:dyDescent="0.25">
      <c r="A4" s="346" t="s">
        <v>393</v>
      </c>
      <c r="B4" s="347" t="s">
        <v>394</v>
      </c>
      <c r="C4" s="347" t="s">
        <v>395</v>
      </c>
      <c r="D4" s="347" t="s">
        <v>396</v>
      </c>
      <c r="E4" s="347" t="s">
        <v>397</v>
      </c>
      <c r="F4" s="48" t="s">
        <v>474</v>
      </c>
      <c r="G4" s="348" t="s">
        <v>520</v>
      </c>
      <c r="H4" s="703"/>
    </row>
    <row r="5" spans="1:8" ht="15.95" customHeight="1" x14ac:dyDescent="0.2">
      <c r="A5" s="16" t="s">
        <v>763</v>
      </c>
      <c r="B5" s="1">
        <v>1077595</v>
      </c>
      <c r="C5" s="215" t="s">
        <v>745</v>
      </c>
      <c r="D5" s="1"/>
      <c r="E5" s="1">
        <v>1077595</v>
      </c>
      <c r="F5" s="49">
        <v>1077595</v>
      </c>
      <c r="G5" s="50">
        <f>+D5+F5</f>
        <v>1077595</v>
      </c>
      <c r="H5" s="703"/>
    </row>
    <row r="6" spans="1:8" ht="15.95" customHeight="1" x14ac:dyDescent="0.2">
      <c r="A6" s="16" t="s">
        <v>764</v>
      </c>
      <c r="B6" s="1">
        <v>1240790</v>
      </c>
      <c r="C6" s="215" t="s">
        <v>745</v>
      </c>
      <c r="D6" s="1"/>
      <c r="E6" s="1">
        <v>1240790</v>
      </c>
      <c r="F6" s="49">
        <v>1240790</v>
      </c>
      <c r="G6" s="50">
        <f t="shared" ref="G6:G23" si="0">+D6+F6</f>
        <v>1240790</v>
      </c>
      <c r="H6" s="703"/>
    </row>
    <row r="7" spans="1:8" ht="15.95" customHeight="1" x14ac:dyDescent="0.2">
      <c r="A7" s="16" t="s">
        <v>765</v>
      </c>
      <c r="B7" s="1">
        <v>1352141</v>
      </c>
      <c r="C7" s="215" t="s">
        <v>745</v>
      </c>
      <c r="D7" s="1"/>
      <c r="E7" s="1">
        <v>1352141</v>
      </c>
      <c r="F7" s="49">
        <v>1352141</v>
      </c>
      <c r="G7" s="50">
        <f t="shared" si="0"/>
        <v>1352141</v>
      </c>
      <c r="H7" s="703"/>
    </row>
    <row r="8" spans="1:8" ht="15.95" customHeight="1" x14ac:dyDescent="0.2">
      <c r="A8" s="16" t="s">
        <v>766</v>
      </c>
      <c r="B8" s="1">
        <v>4834830</v>
      </c>
      <c r="C8" s="215" t="s">
        <v>767</v>
      </c>
      <c r="D8" s="1"/>
      <c r="E8" s="1">
        <v>3056703</v>
      </c>
      <c r="F8" s="49">
        <v>3056703</v>
      </c>
      <c r="G8" s="50">
        <f t="shared" si="0"/>
        <v>3056703</v>
      </c>
      <c r="H8" s="703"/>
    </row>
    <row r="9" spans="1:8" ht="15.95" customHeight="1" x14ac:dyDescent="0.2">
      <c r="A9" s="16"/>
      <c r="B9" s="1"/>
      <c r="C9" s="215"/>
      <c r="D9" s="1"/>
      <c r="E9" s="1"/>
      <c r="F9" s="49"/>
      <c r="G9" s="50">
        <f t="shared" si="0"/>
        <v>0</v>
      </c>
      <c r="H9" s="703"/>
    </row>
    <row r="10" spans="1:8" ht="15.95" customHeight="1" x14ac:dyDescent="0.2">
      <c r="A10" s="16"/>
      <c r="B10" s="1"/>
      <c r="C10" s="215"/>
      <c r="D10" s="1"/>
      <c r="E10" s="1"/>
      <c r="F10" s="49"/>
      <c r="G10" s="50">
        <f t="shared" si="0"/>
        <v>0</v>
      </c>
      <c r="H10" s="703"/>
    </row>
    <row r="11" spans="1:8" ht="15.95" customHeight="1" x14ac:dyDescent="0.2">
      <c r="A11" s="16"/>
      <c r="B11" s="1"/>
      <c r="C11" s="215"/>
      <c r="D11" s="1"/>
      <c r="E11" s="1"/>
      <c r="F11" s="49"/>
      <c r="G11" s="50">
        <f t="shared" si="0"/>
        <v>0</v>
      </c>
      <c r="H11" s="703"/>
    </row>
    <row r="12" spans="1:8" ht="15.95" customHeight="1" x14ac:dyDescent="0.2">
      <c r="A12" s="16"/>
      <c r="B12" s="1"/>
      <c r="C12" s="215"/>
      <c r="D12" s="1"/>
      <c r="E12" s="1"/>
      <c r="F12" s="49"/>
      <c r="G12" s="50">
        <f t="shared" si="0"/>
        <v>0</v>
      </c>
      <c r="H12" s="703"/>
    </row>
    <row r="13" spans="1:8" ht="15.95" customHeight="1" x14ac:dyDescent="0.2">
      <c r="A13" s="16"/>
      <c r="B13" s="1"/>
      <c r="C13" s="215"/>
      <c r="D13" s="1"/>
      <c r="E13" s="1"/>
      <c r="F13" s="49"/>
      <c r="G13" s="50">
        <f t="shared" si="0"/>
        <v>0</v>
      </c>
      <c r="H13" s="703"/>
    </row>
    <row r="14" spans="1:8" ht="15.95" customHeight="1" x14ac:dyDescent="0.2">
      <c r="A14" s="16"/>
      <c r="B14" s="1"/>
      <c r="C14" s="215"/>
      <c r="D14" s="1"/>
      <c r="E14" s="1"/>
      <c r="F14" s="49"/>
      <c r="G14" s="50">
        <f t="shared" si="0"/>
        <v>0</v>
      </c>
      <c r="H14" s="703"/>
    </row>
    <row r="15" spans="1:8" ht="15.95" customHeight="1" x14ac:dyDescent="0.2">
      <c r="A15" s="16"/>
      <c r="B15" s="1"/>
      <c r="C15" s="215"/>
      <c r="D15" s="1"/>
      <c r="E15" s="1"/>
      <c r="F15" s="49"/>
      <c r="G15" s="50">
        <f t="shared" si="0"/>
        <v>0</v>
      </c>
      <c r="H15" s="703"/>
    </row>
    <row r="16" spans="1:8" ht="15.95" customHeight="1" x14ac:dyDescent="0.2">
      <c r="A16" s="16"/>
      <c r="B16" s="1"/>
      <c r="C16" s="215"/>
      <c r="D16" s="1"/>
      <c r="E16" s="1"/>
      <c r="F16" s="49"/>
      <c r="G16" s="50">
        <f t="shared" si="0"/>
        <v>0</v>
      </c>
      <c r="H16" s="703"/>
    </row>
    <row r="17" spans="1:8" ht="15.95" customHeight="1" x14ac:dyDescent="0.2">
      <c r="A17" s="16"/>
      <c r="B17" s="1"/>
      <c r="C17" s="215"/>
      <c r="D17" s="1"/>
      <c r="E17" s="1"/>
      <c r="F17" s="49"/>
      <c r="G17" s="50">
        <f t="shared" si="0"/>
        <v>0</v>
      </c>
      <c r="H17" s="703"/>
    </row>
    <row r="18" spans="1:8" ht="15.95" customHeight="1" x14ac:dyDescent="0.2">
      <c r="A18" s="16"/>
      <c r="B18" s="1"/>
      <c r="C18" s="215"/>
      <c r="D18" s="1"/>
      <c r="E18" s="1"/>
      <c r="F18" s="49"/>
      <c r="G18" s="50">
        <f t="shared" si="0"/>
        <v>0</v>
      </c>
      <c r="H18" s="703"/>
    </row>
    <row r="19" spans="1:8" ht="15.95" customHeight="1" x14ac:dyDescent="0.2">
      <c r="A19" s="16"/>
      <c r="B19" s="1"/>
      <c r="C19" s="215"/>
      <c r="D19" s="1"/>
      <c r="E19" s="1"/>
      <c r="F19" s="49"/>
      <c r="G19" s="50">
        <f t="shared" si="0"/>
        <v>0</v>
      </c>
      <c r="H19" s="703"/>
    </row>
    <row r="20" spans="1:8" ht="15.95" customHeight="1" x14ac:dyDescent="0.2">
      <c r="A20" s="16"/>
      <c r="B20" s="1"/>
      <c r="C20" s="215"/>
      <c r="D20" s="1"/>
      <c r="E20" s="1"/>
      <c r="F20" s="49"/>
      <c r="G20" s="50">
        <f t="shared" si="0"/>
        <v>0</v>
      </c>
      <c r="H20" s="703"/>
    </row>
    <row r="21" spans="1:8" ht="15.95" customHeight="1" x14ac:dyDescent="0.2">
      <c r="A21" s="16"/>
      <c r="B21" s="1"/>
      <c r="C21" s="215"/>
      <c r="D21" s="1"/>
      <c r="E21" s="1"/>
      <c r="F21" s="49"/>
      <c r="G21" s="50">
        <f t="shared" si="0"/>
        <v>0</v>
      </c>
      <c r="H21" s="703"/>
    </row>
    <row r="22" spans="1:8" ht="15.95" customHeight="1" x14ac:dyDescent="0.2">
      <c r="A22" s="16"/>
      <c r="B22" s="1"/>
      <c r="C22" s="215"/>
      <c r="D22" s="1"/>
      <c r="E22" s="1"/>
      <c r="F22" s="49"/>
      <c r="G22" s="50">
        <f t="shared" si="0"/>
        <v>0</v>
      </c>
      <c r="H22" s="703"/>
    </row>
    <row r="23" spans="1:8" ht="15.95" customHeight="1" thickBot="1" x14ac:dyDescent="0.25">
      <c r="A23" s="17"/>
      <c r="B23" s="2"/>
      <c r="C23" s="216"/>
      <c r="D23" s="2"/>
      <c r="E23" s="2"/>
      <c r="F23" s="51"/>
      <c r="G23" s="50">
        <f t="shared" si="0"/>
        <v>0</v>
      </c>
      <c r="H23" s="703"/>
    </row>
    <row r="24" spans="1:8" s="15" customFormat="1" ht="18" customHeight="1" thickBot="1" x14ac:dyDescent="0.25">
      <c r="A24" s="28" t="s">
        <v>52</v>
      </c>
      <c r="B24" s="13">
        <f>SUM(B5:B23)</f>
        <v>8505356</v>
      </c>
      <c r="C24" s="20"/>
      <c r="D24" s="13">
        <f>SUM(D5:D23)</f>
        <v>0</v>
      </c>
      <c r="E24" s="13">
        <f>SUM(E5:E23)</f>
        <v>6727229</v>
      </c>
      <c r="F24" s="13">
        <f>SUM(F5:F23)</f>
        <v>6727229</v>
      </c>
      <c r="G24" s="14">
        <f>SUM(G5:G23)</f>
        <v>6727229</v>
      </c>
      <c r="H24" s="703"/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8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24F1-7277-4DAA-9810-0CED7D92808B}">
  <sheetPr>
    <tabColor rgb="FF92D050"/>
  </sheetPr>
  <dimension ref="A1:N48"/>
  <sheetViews>
    <sheetView zoomScale="130" zoomScaleNormal="130" zoomScaleSheetLayoutView="100" workbookViewId="0">
      <selection activeCell="N1" sqref="N1:N33"/>
    </sheetView>
  </sheetViews>
  <sheetFormatPr defaultRowHeight="12.75" x14ac:dyDescent="0.2"/>
  <cols>
    <col min="1" max="1" width="28.5" style="7" customWidth="1"/>
    <col min="2" max="13" width="10" style="7" customWidth="1"/>
    <col min="14" max="14" width="4" style="7" customWidth="1"/>
    <col min="15" max="16384" width="9.33203125" style="7"/>
  </cols>
  <sheetData>
    <row r="1" spans="1:14" ht="15.75" customHeight="1" x14ac:dyDescent="0.2">
      <c r="A1" s="718" t="s">
        <v>0</v>
      </c>
      <c r="B1" s="718"/>
      <c r="C1" s="718"/>
      <c r="D1" s="719"/>
      <c r="E1" s="719"/>
      <c r="F1" s="719"/>
      <c r="G1" s="719"/>
      <c r="H1" s="719"/>
      <c r="I1" s="719"/>
      <c r="J1" s="719"/>
      <c r="K1" s="719"/>
      <c r="L1" s="719"/>
      <c r="M1" s="719"/>
      <c r="N1" s="708" t="s">
        <v>801</v>
      </c>
    </row>
    <row r="2" spans="1:14" ht="15.75" thickBot="1" x14ac:dyDescent="0.3">
      <c r="A2" s="666" t="s">
        <v>774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546"/>
      <c r="M2" s="544" t="str">
        <f>'4.sz.mell.'!G2</f>
        <v>Forintban!</v>
      </c>
      <c r="N2" s="708"/>
    </row>
    <row r="3" spans="1:14" ht="13.5" thickBot="1" x14ac:dyDescent="0.25">
      <c r="A3" s="724" t="s">
        <v>90</v>
      </c>
      <c r="B3" s="722" t="s">
        <v>178</v>
      </c>
      <c r="C3" s="722"/>
      <c r="D3" s="722"/>
      <c r="E3" s="722"/>
      <c r="F3" s="722"/>
      <c r="G3" s="722"/>
      <c r="H3" s="722"/>
      <c r="I3" s="722"/>
      <c r="J3" s="713" t="s">
        <v>180</v>
      </c>
      <c r="K3" s="713"/>
      <c r="L3" s="713"/>
      <c r="M3" s="713"/>
      <c r="N3" s="708"/>
    </row>
    <row r="4" spans="1:14" ht="15" customHeight="1" thickBot="1" x14ac:dyDescent="0.25">
      <c r="A4" s="725"/>
      <c r="B4" s="704" t="s">
        <v>181</v>
      </c>
      <c r="C4" s="721" t="s">
        <v>182</v>
      </c>
      <c r="D4" s="717" t="s">
        <v>176</v>
      </c>
      <c r="E4" s="717"/>
      <c r="F4" s="717"/>
      <c r="G4" s="717"/>
      <c r="H4" s="717"/>
      <c r="I4" s="717"/>
      <c r="J4" s="714"/>
      <c r="K4" s="714"/>
      <c r="L4" s="714"/>
      <c r="M4" s="714"/>
      <c r="N4" s="708"/>
    </row>
    <row r="5" spans="1:14" ht="21.75" thickBot="1" x14ac:dyDescent="0.25">
      <c r="A5" s="725"/>
      <c r="B5" s="704"/>
      <c r="C5" s="721"/>
      <c r="D5" s="53" t="s">
        <v>181</v>
      </c>
      <c r="E5" s="53" t="s">
        <v>182</v>
      </c>
      <c r="F5" s="53" t="s">
        <v>181</v>
      </c>
      <c r="G5" s="53" t="s">
        <v>182</v>
      </c>
      <c r="H5" s="53" t="s">
        <v>181</v>
      </c>
      <c r="I5" s="53" t="s">
        <v>182</v>
      </c>
      <c r="J5" s="714"/>
      <c r="K5" s="714"/>
      <c r="L5" s="714"/>
      <c r="M5" s="714"/>
      <c r="N5" s="708"/>
    </row>
    <row r="6" spans="1:14" ht="32.25" thickBot="1" x14ac:dyDescent="0.25">
      <c r="A6" s="726"/>
      <c r="B6" s="721" t="s">
        <v>177</v>
      </c>
      <c r="C6" s="721"/>
      <c r="D6" s="721" t="str">
        <f>+CONCATENATE(LEFT(ÖSSZEFÜGGÉSEK!A4,4),". előtt")</f>
        <v>2016. előtt</v>
      </c>
      <c r="E6" s="721"/>
      <c r="F6" s="721" t="str">
        <f>+CONCATENATE(LEFT(ÖSSZEFÜGGÉSEK!A4,4),". évi")</f>
        <v>2016. évi</v>
      </c>
      <c r="G6" s="721"/>
      <c r="H6" s="704" t="str">
        <f>+CONCATENATE(LEFT(ÖSSZEFÜGGÉSEK!A4,4),". után")</f>
        <v>2016. után</v>
      </c>
      <c r="I6" s="704"/>
      <c r="J6" s="52" t="str">
        <f>+D6</f>
        <v>2016. előtt</v>
      </c>
      <c r="K6" s="53" t="str">
        <f>+F6</f>
        <v>2016. évi</v>
      </c>
      <c r="L6" s="52" t="s">
        <v>39</v>
      </c>
      <c r="M6" s="53" t="str">
        <f>+CONCATENATE("Teljesítés %-a ",LEFT(ÖSSZEFÜGGÉSEK!A4,4),". XII. 31-ig")</f>
        <v>Teljesítés %-a 2016. XII. 31-ig</v>
      </c>
      <c r="N6" s="708"/>
    </row>
    <row r="7" spans="1:14" ht="13.5" thickBot="1" x14ac:dyDescent="0.25">
      <c r="A7" s="54" t="s">
        <v>393</v>
      </c>
      <c r="B7" s="52" t="s">
        <v>394</v>
      </c>
      <c r="C7" s="52" t="s">
        <v>395</v>
      </c>
      <c r="D7" s="55" t="s">
        <v>396</v>
      </c>
      <c r="E7" s="53" t="s">
        <v>397</v>
      </c>
      <c r="F7" s="53" t="s">
        <v>474</v>
      </c>
      <c r="G7" s="53" t="s">
        <v>475</v>
      </c>
      <c r="H7" s="52" t="s">
        <v>476</v>
      </c>
      <c r="I7" s="55" t="s">
        <v>477</v>
      </c>
      <c r="J7" s="55" t="s">
        <v>521</v>
      </c>
      <c r="K7" s="55" t="s">
        <v>522</v>
      </c>
      <c r="L7" s="55" t="s">
        <v>523</v>
      </c>
      <c r="M7" s="56" t="s">
        <v>524</v>
      </c>
      <c r="N7" s="708"/>
    </row>
    <row r="8" spans="1:14" x14ac:dyDescent="0.2">
      <c r="A8" s="57" t="s">
        <v>91</v>
      </c>
      <c r="B8" s="550"/>
      <c r="C8" s="551"/>
      <c r="D8" s="551"/>
      <c r="E8" s="552"/>
      <c r="F8" s="551"/>
      <c r="G8" s="551"/>
      <c r="H8" s="551"/>
      <c r="I8" s="551"/>
      <c r="J8" s="551"/>
      <c r="K8" s="551"/>
      <c r="L8" s="553">
        <f t="shared" ref="L8:L14" si="0">+J8+K8</f>
        <v>0</v>
      </c>
      <c r="M8" s="554" t="str">
        <f>IF((C8&lt;&gt;0),ROUND((L8/C8)*100,1),"")</f>
        <v/>
      </c>
      <c r="N8" s="708"/>
    </row>
    <row r="9" spans="1:14" x14ac:dyDescent="0.2">
      <c r="A9" s="58" t="s">
        <v>103</v>
      </c>
      <c r="B9" s="555"/>
      <c r="C9" s="556"/>
      <c r="D9" s="556"/>
      <c r="E9" s="556"/>
      <c r="F9" s="556"/>
      <c r="G9" s="556"/>
      <c r="H9" s="556"/>
      <c r="I9" s="556"/>
      <c r="J9" s="556"/>
      <c r="K9" s="556"/>
      <c r="L9" s="557">
        <f t="shared" si="0"/>
        <v>0</v>
      </c>
      <c r="M9" s="558" t="str">
        <f t="shared" ref="M9:M14" si="1">IF((C9&lt;&gt;0),ROUND((L9/C9)*100,1),"")</f>
        <v/>
      </c>
      <c r="N9" s="708"/>
    </row>
    <row r="10" spans="1:14" x14ac:dyDescent="0.2">
      <c r="A10" s="59" t="s">
        <v>92</v>
      </c>
      <c r="B10" s="559"/>
      <c r="C10" s="560">
        <v>6000000</v>
      </c>
      <c r="D10" s="560"/>
      <c r="E10" s="560"/>
      <c r="F10" s="560"/>
      <c r="G10" s="560">
        <v>6000000</v>
      </c>
      <c r="H10" s="560"/>
      <c r="I10" s="560"/>
      <c r="J10" s="560"/>
      <c r="K10" s="560">
        <v>6000000</v>
      </c>
      <c r="L10" s="557">
        <f t="shared" si="0"/>
        <v>6000000</v>
      </c>
      <c r="M10" s="558">
        <f t="shared" si="1"/>
        <v>100</v>
      </c>
      <c r="N10" s="708"/>
    </row>
    <row r="11" spans="1:14" x14ac:dyDescent="0.2">
      <c r="A11" s="59" t="s">
        <v>104</v>
      </c>
      <c r="B11" s="559"/>
      <c r="C11" s="560"/>
      <c r="D11" s="560"/>
      <c r="E11" s="560"/>
      <c r="F11" s="560"/>
      <c r="G11" s="560"/>
      <c r="H11" s="560"/>
      <c r="I11" s="560"/>
      <c r="J11" s="560"/>
      <c r="K11" s="560"/>
      <c r="L11" s="557">
        <f t="shared" si="0"/>
        <v>0</v>
      </c>
      <c r="M11" s="558" t="str">
        <f t="shared" si="1"/>
        <v/>
      </c>
      <c r="N11" s="708"/>
    </row>
    <row r="12" spans="1:14" x14ac:dyDescent="0.2">
      <c r="A12" s="59" t="s">
        <v>93</v>
      </c>
      <c r="B12" s="559"/>
      <c r="C12" s="560"/>
      <c r="D12" s="560"/>
      <c r="E12" s="560"/>
      <c r="F12" s="560"/>
      <c r="G12" s="560"/>
      <c r="H12" s="560"/>
      <c r="I12" s="560"/>
      <c r="J12" s="560"/>
      <c r="K12" s="560"/>
      <c r="L12" s="557">
        <f t="shared" si="0"/>
        <v>0</v>
      </c>
      <c r="M12" s="558" t="str">
        <f t="shared" si="1"/>
        <v/>
      </c>
      <c r="N12" s="708"/>
    </row>
    <row r="13" spans="1:14" x14ac:dyDescent="0.2">
      <c r="A13" s="59" t="s">
        <v>94</v>
      </c>
      <c r="B13" s="559"/>
      <c r="C13" s="560"/>
      <c r="D13" s="560"/>
      <c r="E13" s="560"/>
      <c r="F13" s="560"/>
      <c r="G13" s="560"/>
      <c r="H13" s="560"/>
      <c r="I13" s="560"/>
      <c r="J13" s="560"/>
      <c r="K13" s="560"/>
      <c r="L13" s="557">
        <f t="shared" si="0"/>
        <v>0</v>
      </c>
      <c r="M13" s="558" t="str">
        <f t="shared" si="1"/>
        <v/>
      </c>
      <c r="N13" s="708"/>
    </row>
    <row r="14" spans="1:14" ht="15" customHeight="1" thickBot="1" x14ac:dyDescent="0.25">
      <c r="A14" s="60"/>
      <c r="B14" s="561"/>
      <c r="C14" s="562"/>
      <c r="D14" s="562"/>
      <c r="E14" s="562"/>
      <c r="F14" s="562"/>
      <c r="G14" s="562"/>
      <c r="H14" s="562"/>
      <c r="I14" s="562"/>
      <c r="J14" s="562"/>
      <c r="K14" s="562"/>
      <c r="L14" s="557">
        <f t="shared" si="0"/>
        <v>0</v>
      </c>
      <c r="M14" s="563" t="str">
        <f t="shared" si="1"/>
        <v/>
      </c>
      <c r="N14" s="708"/>
    </row>
    <row r="15" spans="1:14" ht="13.5" thickBot="1" x14ac:dyDescent="0.25">
      <c r="A15" s="61" t="s">
        <v>96</v>
      </c>
      <c r="B15" s="564">
        <f>B8+SUM(B10:B14)</f>
        <v>0</v>
      </c>
      <c r="C15" s="564">
        <f t="shared" ref="C15:L15" si="2">C8+SUM(C10:C14)</f>
        <v>6000000</v>
      </c>
      <c r="D15" s="564">
        <f t="shared" si="2"/>
        <v>0</v>
      </c>
      <c r="E15" s="564">
        <f t="shared" si="2"/>
        <v>0</v>
      </c>
      <c r="F15" s="564">
        <f t="shared" si="2"/>
        <v>0</v>
      </c>
      <c r="G15" s="564">
        <f t="shared" si="2"/>
        <v>6000000</v>
      </c>
      <c r="H15" s="564">
        <f t="shared" si="2"/>
        <v>0</v>
      </c>
      <c r="I15" s="564">
        <f t="shared" si="2"/>
        <v>0</v>
      </c>
      <c r="J15" s="564">
        <f t="shared" si="2"/>
        <v>0</v>
      </c>
      <c r="K15" s="564">
        <f t="shared" si="2"/>
        <v>6000000</v>
      </c>
      <c r="L15" s="564">
        <f t="shared" si="2"/>
        <v>6000000</v>
      </c>
      <c r="M15" s="565">
        <f>IF((C15&lt;&gt;0),ROUND((L15/C15)*100,1),"")</f>
        <v>100</v>
      </c>
      <c r="N15" s="708"/>
    </row>
    <row r="16" spans="1:14" x14ac:dyDescent="0.2">
      <c r="A16" s="62"/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708"/>
    </row>
    <row r="17" spans="1:14" ht="13.5" thickBot="1" x14ac:dyDescent="0.25">
      <c r="A17" s="65" t="s">
        <v>95</v>
      </c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708"/>
    </row>
    <row r="18" spans="1:14" x14ac:dyDescent="0.2">
      <c r="A18" s="68" t="s">
        <v>99</v>
      </c>
      <c r="B18" s="550"/>
      <c r="C18" s="551"/>
      <c r="D18" s="551"/>
      <c r="E18" s="552"/>
      <c r="F18" s="551"/>
      <c r="G18" s="551"/>
      <c r="H18" s="551"/>
      <c r="I18" s="551"/>
      <c r="J18" s="551"/>
      <c r="K18" s="551"/>
      <c r="L18" s="566">
        <f t="shared" ref="L18:L23" si="3">+J18+K18</f>
        <v>0</v>
      </c>
      <c r="M18" s="554" t="str">
        <f t="shared" ref="M18:M24" si="4">IF((C18&lt;&gt;0),ROUND((L18/C18)*100,1),"")</f>
        <v/>
      </c>
      <c r="N18" s="708"/>
    </row>
    <row r="19" spans="1:14" x14ac:dyDescent="0.2">
      <c r="A19" s="69" t="s">
        <v>100</v>
      </c>
      <c r="B19" s="555"/>
      <c r="C19" s="560"/>
      <c r="D19" s="560"/>
      <c r="E19" s="560">
        <v>2565705</v>
      </c>
      <c r="F19" s="560"/>
      <c r="G19" s="560">
        <v>728802</v>
      </c>
      <c r="H19" s="560"/>
      <c r="I19" s="560"/>
      <c r="J19" s="560">
        <v>2565705</v>
      </c>
      <c r="K19" s="560">
        <v>728802</v>
      </c>
      <c r="L19" s="567">
        <f t="shared" si="3"/>
        <v>3294507</v>
      </c>
      <c r="M19" s="558" t="str">
        <f t="shared" si="4"/>
        <v/>
      </c>
      <c r="N19" s="708"/>
    </row>
    <row r="20" spans="1:14" x14ac:dyDescent="0.2">
      <c r="A20" s="69" t="s">
        <v>101</v>
      </c>
      <c r="B20" s="559"/>
      <c r="C20" s="560"/>
      <c r="D20" s="560"/>
      <c r="E20" s="560"/>
      <c r="F20" s="560"/>
      <c r="G20" s="560"/>
      <c r="H20" s="560"/>
      <c r="I20" s="560"/>
      <c r="J20" s="560"/>
      <c r="K20" s="560"/>
      <c r="L20" s="567">
        <f t="shared" si="3"/>
        <v>0</v>
      </c>
      <c r="M20" s="558" t="str">
        <f t="shared" si="4"/>
        <v/>
      </c>
      <c r="N20" s="708"/>
    </row>
    <row r="21" spans="1:14" x14ac:dyDescent="0.2">
      <c r="A21" s="69" t="s">
        <v>102</v>
      </c>
      <c r="B21" s="559"/>
      <c r="C21" s="560"/>
      <c r="D21" s="560"/>
      <c r="E21" s="560"/>
      <c r="F21" s="560"/>
      <c r="G21" s="560"/>
      <c r="H21" s="560"/>
      <c r="I21" s="560"/>
      <c r="J21" s="560"/>
      <c r="K21" s="560"/>
      <c r="L21" s="567">
        <f t="shared" si="3"/>
        <v>0</v>
      </c>
      <c r="M21" s="558" t="str">
        <f t="shared" si="4"/>
        <v/>
      </c>
      <c r="N21" s="708"/>
    </row>
    <row r="22" spans="1:14" x14ac:dyDescent="0.2">
      <c r="A22" s="70"/>
      <c r="B22" s="559"/>
      <c r="C22" s="560"/>
      <c r="D22" s="560"/>
      <c r="E22" s="560"/>
      <c r="F22" s="560"/>
      <c r="G22" s="560"/>
      <c r="H22" s="560"/>
      <c r="I22" s="560"/>
      <c r="J22" s="560"/>
      <c r="K22" s="560"/>
      <c r="L22" s="567">
        <f t="shared" si="3"/>
        <v>0</v>
      </c>
      <c r="M22" s="558" t="str">
        <f t="shared" si="4"/>
        <v/>
      </c>
      <c r="N22" s="708"/>
    </row>
    <row r="23" spans="1:14" ht="13.5" thickBot="1" x14ac:dyDescent="0.25">
      <c r="A23" s="71"/>
      <c r="B23" s="561"/>
      <c r="C23" s="562"/>
      <c r="D23" s="562"/>
      <c r="E23" s="562"/>
      <c r="F23" s="562"/>
      <c r="G23" s="562"/>
      <c r="H23" s="562"/>
      <c r="I23" s="562"/>
      <c r="J23" s="562"/>
      <c r="K23" s="562"/>
      <c r="L23" s="567">
        <f t="shared" si="3"/>
        <v>0</v>
      </c>
      <c r="M23" s="563" t="str">
        <f t="shared" si="4"/>
        <v/>
      </c>
      <c r="N23" s="708"/>
    </row>
    <row r="24" spans="1:14" ht="13.5" thickBot="1" x14ac:dyDescent="0.25">
      <c r="A24" s="72" t="s">
        <v>80</v>
      </c>
      <c r="B24" s="564">
        <f t="shared" ref="B24:L24" si="5">SUM(B18:B23)</f>
        <v>0</v>
      </c>
      <c r="C24" s="564">
        <f t="shared" si="5"/>
        <v>0</v>
      </c>
      <c r="D24" s="564">
        <f t="shared" si="5"/>
        <v>0</v>
      </c>
      <c r="E24" s="564">
        <f t="shared" si="5"/>
        <v>2565705</v>
      </c>
      <c r="F24" s="564">
        <f t="shared" si="5"/>
        <v>0</v>
      </c>
      <c r="G24" s="564">
        <f t="shared" si="5"/>
        <v>728802</v>
      </c>
      <c r="H24" s="564">
        <f t="shared" si="5"/>
        <v>0</v>
      </c>
      <c r="I24" s="564">
        <f t="shared" si="5"/>
        <v>0</v>
      </c>
      <c r="J24" s="564">
        <f t="shared" si="5"/>
        <v>2565705</v>
      </c>
      <c r="K24" s="564">
        <f t="shared" si="5"/>
        <v>728802</v>
      </c>
      <c r="L24" s="564">
        <f t="shared" si="5"/>
        <v>3294507</v>
      </c>
      <c r="M24" s="565" t="str">
        <f t="shared" si="4"/>
        <v/>
      </c>
      <c r="N24" s="708"/>
    </row>
    <row r="25" spans="1:14" x14ac:dyDescent="0.2">
      <c r="A25" s="720" t="s">
        <v>175</v>
      </c>
      <c r="B25" s="720"/>
      <c r="C25" s="720"/>
      <c r="D25" s="720"/>
      <c r="E25" s="720"/>
      <c r="F25" s="720"/>
      <c r="G25" s="720"/>
      <c r="H25" s="720"/>
      <c r="I25" s="720"/>
      <c r="J25" s="720"/>
      <c r="K25" s="720"/>
      <c r="L25" s="720"/>
      <c r="M25" s="720"/>
      <c r="N25" s="708"/>
    </row>
    <row r="26" spans="1:14" ht="5.25" customHeight="1" x14ac:dyDescent="0.2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08"/>
    </row>
    <row r="27" spans="1:14" ht="15.75" x14ac:dyDescent="0.2">
      <c r="A27" s="707" t="str">
        <f>+CONCATENATE("Önkormányzaton kívüli EU-s projekthez történő hozzájárulás ",LEFT(ÖSSZEFÜGGÉSEK!A4,4),". évi előirányzata és teljesítése")</f>
        <v>Önkormányzaton kívüli EU-s projekthez történő hozzájárulás 2016. évi előirányzata és teljesítése</v>
      </c>
      <c r="B27" s="707"/>
      <c r="C27" s="707"/>
      <c r="D27" s="707"/>
      <c r="E27" s="707"/>
      <c r="F27" s="707"/>
      <c r="G27" s="707"/>
      <c r="H27" s="707"/>
      <c r="I27" s="707"/>
      <c r="J27" s="707"/>
      <c r="K27" s="707"/>
      <c r="L27" s="707"/>
      <c r="M27" s="707"/>
      <c r="N27" s="708"/>
    </row>
    <row r="28" spans="1:14" ht="12" customHeight="1" thickBo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723" t="str">
        <f>M2</f>
        <v>Forintban!</v>
      </c>
      <c r="M28" s="723"/>
      <c r="N28" s="708"/>
    </row>
    <row r="29" spans="1:14" ht="21.75" thickBot="1" x14ac:dyDescent="0.25">
      <c r="A29" s="715" t="s">
        <v>97</v>
      </c>
      <c r="B29" s="716"/>
      <c r="C29" s="716"/>
      <c r="D29" s="716"/>
      <c r="E29" s="716"/>
      <c r="F29" s="716"/>
      <c r="G29" s="716"/>
      <c r="H29" s="716"/>
      <c r="I29" s="716"/>
      <c r="J29" s="716"/>
      <c r="K29" s="74" t="s">
        <v>647</v>
      </c>
      <c r="L29" s="74" t="s">
        <v>646</v>
      </c>
      <c r="M29" s="74" t="s">
        <v>180</v>
      </c>
      <c r="N29" s="708"/>
    </row>
    <row r="30" spans="1:14" x14ac:dyDescent="0.2">
      <c r="A30" s="709"/>
      <c r="B30" s="710"/>
      <c r="C30" s="710"/>
      <c r="D30" s="710"/>
      <c r="E30" s="710"/>
      <c r="F30" s="710"/>
      <c r="G30" s="710"/>
      <c r="H30" s="710"/>
      <c r="I30" s="710"/>
      <c r="J30" s="710"/>
      <c r="K30" s="552"/>
      <c r="L30" s="568"/>
      <c r="M30" s="568"/>
      <c r="N30" s="708"/>
    </row>
    <row r="31" spans="1:14" ht="13.5" thickBot="1" x14ac:dyDescent="0.25">
      <c r="A31" s="711"/>
      <c r="B31" s="712"/>
      <c r="C31" s="712"/>
      <c r="D31" s="712"/>
      <c r="E31" s="712"/>
      <c r="F31" s="712"/>
      <c r="G31" s="712"/>
      <c r="H31" s="712"/>
      <c r="I31" s="712"/>
      <c r="J31" s="712"/>
      <c r="K31" s="569"/>
      <c r="L31" s="562"/>
      <c r="M31" s="562"/>
      <c r="N31" s="708"/>
    </row>
    <row r="32" spans="1:14" ht="13.5" thickBot="1" x14ac:dyDescent="0.25">
      <c r="A32" s="705" t="s">
        <v>40</v>
      </c>
      <c r="B32" s="706"/>
      <c r="C32" s="706"/>
      <c r="D32" s="706"/>
      <c r="E32" s="706"/>
      <c r="F32" s="706"/>
      <c r="G32" s="706"/>
      <c r="H32" s="706"/>
      <c r="I32" s="706"/>
      <c r="J32" s="706"/>
      <c r="K32" s="570">
        <f>SUM(K30:K31)</f>
        <v>0</v>
      </c>
      <c r="L32" s="570">
        <f>SUM(L30:L31)</f>
        <v>0</v>
      </c>
      <c r="M32" s="570">
        <f>SUM(M30:M31)</f>
        <v>0</v>
      </c>
      <c r="N32" s="708"/>
    </row>
    <row r="33" spans="1:14" x14ac:dyDescent="0.2">
      <c r="N33" s="708"/>
    </row>
    <row r="48" spans="1:14" x14ac:dyDescent="0.2">
      <c r="A48" s="8"/>
    </row>
  </sheetData>
  <mergeCells count="20">
    <mergeCell ref="A1:C1"/>
    <mergeCell ref="D1:M1"/>
    <mergeCell ref="A25:M25"/>
    <mergeCell ref="B6:C6"/>
    <mergeCell ref="B3:I3"/>
    <mergeCell ref="L28:M28"/>
    <mergeCell ref="F6:G6"/>
    <mergeCell ref="C4:C5"/>
    <mergeCell ref="D6:E6"/>
    <mergeCell ref="A3:A6"/>
    <mergeCell ref="H6:I6"/>
    <mergeCell ref="A32:J32"/>
    <mergeCell ref="B4:B5"/>
    <mergeCell ref="A27:M27"/>
    <mergeCell ref="N1:N33"/>
    <mergeCell ref="A30:J30"/>
    <mergeCell ref="A31:J31"/>
    <mergeCell ref="J3:M5"/>
    <mergeCell ref="A29:J29"/>
    <mergeCell ref="D4:I4"/>
  </mergeCells>
  <phoneticPr fontId="26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15C5-1E8B-4958-AB9F-725F10F2A38A}">
  <sheetPr codeName="Munka4">
    <tabColor rgb="FF92D050"/>
  </sheetPr>
  <dimension ref="A1:K149"/>
  <sheetViews>
    <sheetView zoomScaleNormal="100" zoomScaleSheetLayoutView="100" workbookViewId="0">
      <selection activeCell="G6" sqref="G6"/>
    </sheetView>
  </sheetViews>
  <sheetFormatPr defaultRowHeight="12.75" x14ac:dyDescent="0.2"/>
  <cols>
    <col min="1" max="1" width="14.83203125" style="418" customWidth="1"/>
    <col min="2" max="2" width="65.332031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">
        <v>802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525</v>
      </c>
      <c r="C3" s="734"/>
      <c r="D3" s="735"/>
      <c r="E3" s="389" t="s">
        <v>41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'5. sz. mell. '!M2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SUM(C9:C13)</f>
        <v>76532385</v>
      </c>
      <c r="D8" s="288">
        <f>SUM(D9:D14)</f>
        <v>75519365</v>
      </c>
      <c r="E8" s="271">
        <f>SUM(E9:E14)</f>
        <v>75519365</v>
      </c>
    </row>
    <row r="9" spans="1:5" s="417" customFormat="1" ht="12" customHeight="1" x14ac:dyDescent="0.2">
      <c r="A9" s="427" t="s">
        <v>69</v>
      </c>
      <c r="B9" s="299" t="s">
        <v>286</v>
      </c>
      <c r="C9" s="290">
        <v>20129106</v>
      </c>
      <c r="D9" s="290">
        <v>20129106</v>
      </c>
      <c r="E9" s="273">
        <v>20129106</v>
      </c>
    </row>
    <row r="10" spans="1:5" s="444" customFormat="1" ht="12" customHeight="1" x14ac:dyDescent="0.2">
      <c r="A10" s="428" t="s">
        <v>70</v>
      </c>
      <c r="B10" s="300" t="s">
        <v>287</v>
      </c>
      <c r="C10" s="289">
        <v>24828566</v>
      </c>
      <c r="D10" s="289">
        <v>26445800</v>
      </c>
      <c r="E10" s="272">
        <v>26445800</v>
      </c>
    </row>
    <row r="11" spans="1:5" s="444" customFormat="1" ht="12" customHeight="1" x14ac:dyDescent="0.2">
      <c r="A11" s="428" t="s">
        <v>71</v>
      </c>
      <c r="B11" s="300" t="s">
        <v>288</v>
      </c>
      <c r="C11" s="289">
        <v>29065573</v>
      </c>
      <c r="D11" s="289">
        <v>24500716</v>
      </c>
      <c r="E11" s="272">
        <v>24500716</v>
      </c>
    </row>
    <row r="12" spans="1:5" s="444" customFormat="1" ht="12" customHeight="1" x14ac:dyDescent="0.2">
      <c r="A12" s="428" t="s">
        <v>72</v>
      </c>
      <c r="B12" s="300" t="s">
        <v>289</v>
      </c>
      <c r="C12" s="289">
        <v>2509140</v>
      </c>
      <c r="D12" s="289">
        <v>2644990</v>
      </c>
      <c r="E12" s="272">
        <v>2644990</v>
      </c>
    </row>
    <row r="13" spans="1:5" s="444" customFormat="1" ht="12" customHeight="1" x14ac:dyDescent="0.2">
      <c r="A13" s="428" t="s">
        <v>105</v>
      </c>
      <c r="B13" s="280" t="s">
        <v>291</v>
      </c>
      <c r="C13" s="291"/>
      <c r="D13" s="291">
        <v>1794129</v>
      </c>
      <c r="E13" s="274">
        <v>1794129</v>
      </c>
    </row>
    <row r="14" spans="1:5" s="417" customFormat="1" ht="12" customHeight="1" thickBot="1" x14ac:dyDescent="0.25">
      <c r="A14" s="429" t="s">
        <v>73</v>
      </c>
      <c r="B14" s="30" t="s">
        <v>714</v>
      </c>
      <c r="C14" s="574"/>
      <c r="D14" s="575">
        <v>4624</v>
      </c>
      <c r="E14" s="575">
        <v>4624</v>
      </c>
    </row>
    <row r="15" spans="1:5" s="417" customFormat="1" ht="12" customHeight="1" thickBot="1" x14ac:dyDescent="0.25">
      <c r="A15" s="261" t="s">
        <v>8</v>
      </c>
      <c r="B15" s="571" t="s">
        <v>292</v>
      </c>
      <c r="C15" s="572">
        <f>SUM(C16:C20)</f>
        <v>16444100</v>
      </c>
      <c r="D15" s="572">
        <f>SUM(D16:D20)</f>
        <v>22231005</v>
      </c>
      <c r="E15" s="573">
        <f>SUM(E16:E20)</f>
        <v>22231005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>
        <v>16444100</v>
      </c>
      <c r="D20" s="289">
        <v>22231005</v>
      </c>
      <c r="E20" s="272">
        <v>22231005</v>
      </c>
    </row>
    <row r="21" spans="1:5" s="444" customFormat="1" ht="12" customHeight="1" thickBot="1" x14ac:dyDescent="0.25">
      <c r="A21" s="429" t="s">
        <v>86</v>
      </c>
      <c r="B21" s="280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6000000</v>
      </c>
      <c r="E22" s="271">
        <f>SUM(E23:E27)</f>
        <v>6000000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>
        <v>6000000</v>
      </c>
      <c r="E23" s="273">
        <v>6000000</v>
      </c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124700000</v>
      </c>
      <c r="D29" s="294">
        <f>SUM(D30:D35)</f>
        <v>140153300</v>
      </c>
      <c r="E29" s="307">
        <f>SUM(E30:E35)</f>
        <v>133167150</v>
      </c>
    </row>
    <row r="30" spans="1:5" s="444" customFormat="1" ht="12" customHeight="1" x14ac:dyDescent="0.2">
      <c r="A30" s="427" t="s">
        <v>306</v>
      </c>
      <c r="B30" s="299" t="s">
        <v>699</v>
      </c>
      <c r="C30" s="290">
        <v>2500000</v>
      </c>
      <c r="D30" s="290">
        <v>3540148</v>
      </c>
      <c r="E30" s="273">
        <v>3425513</v>
      </c>
    </row>
    <row r="31" spans="1:5" s="444" customFormat="1" ht="12" customHeight="1" x14ac:dyDescent="0.2">
      <c r="A31" s="428" t="s">
        <v>307</v>
      </c>
      <c r="B31" s="300" t="s">
        <v>715</v>
      </c>
      <c r="C31" s="289">
        <v>30000000</v>
      </c>
      <c r="D31" s="289">
        <v>41695798</v>
      </c>
      <c r="E31" s="272">
        <v>39937082</v>
      </c>
    </row>
    <row r="32" spans="1:5" s="444" customFormat="1" ht="12" customHeight="1" x14ac:dyDescent="0.2">
      <c r="A32" s="428" t="s">
        <v>308</v>
      </c>
      <c r="B32" s="300" t="s">
        <v>701</v>
      </c>
      <c r="C32" s="289">
        <v>85000000</v>
      </c>
      <c r="D32" s="289">
        <v>85223908</v>
      </c>
      <c r="E32" s="272">
        <v>81124886</v>
      </c>
    </row>
    <row r="33" spans="1:5" s="444" customFormat="1" ht="12" customHeight="1" x14ac:dyDescent="0.2">
      <c r="A33" s="428" t="s">
        <v>696</v>
      </c>
      <c r="B33" s="300" t="s">
        <v>716</v>
      </c>
      <c r="C33" s="289">
        <v>7000000</v>
      </c>
      <c r="D33" s="289">
        <v>9167371</v>
      </c>
      <c r="E33" s="272">
        <v>8349286</v>
      </c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>
        <v>200000</v>
      </c>
      <c r="D35" s="291">
        <v>526075</v>
      </c>
      <c r="E35" s="274">
        <v>330383</v>
      </c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23116800</v>
      </c>
      <c r="D36" s="288">
        <f>SUM(D37:D46)</f>
        <v>31874127</v>
      </c>
      <c r="E36" s="271">
        <f>SUM(E37:E46)</f>
        <v>30833458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>
        <v>1570000</v>
      </c>
      <c r="D38" s="289">
        <v>5183551</v>
      </c>
      <c r="E38" s="272">
        <v>4859625</v>
      </c>
    </row>
    <row r="39" spans="1:5" s="444" customFormat="1" ht="12" customHeight="1" x14ac:dyDescent="0.2">
      <c r="A39" s="428" t="s">
        <v>64</v>
      </c>
      <c r="B39" s="300" t="s">
        <v>314</v>
      </c>
      <c r="C39" s="289">
        <v>800000</v>
      </c>
      <c r="D39" s="289">
        <v>777810</v>
      </c>
      <c r="E39" s="272">
        <v>777810</v>
      </c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>
        <v>10234855</v>
      </c>
      <c r="E40" s="272">
        <v>10234855</v>
      </c>
    </row>
    <row r="41" spans="1:5" s="444" customFormat="1" ht="12" customHeight="1" x14ac:dyDescent="0.2">
      <c r="A41" s="428" t="s">
        <v>124</v>
      </c>
      <c r="B41" s="300" t="s">
        <v>316</v>
      </c>
      <c r="C41" s="289">
        <v>15896000</v>
      </c>
      <c r="D41" s="289">
        <v>9794074</v>
      </c>
      <c r="E41" s="272">
        <v>9257331</v>
      </c>
    </row>
    <row r="42" spans="1:5" s="444" customFormat="1" ht="12" customHeight="1" x14ac:dyDescent="0.2">
      <c r="A42" s="428" t="s">
        <v>125</v>
      </c>
      <c r="B42" s="300" t="s">
        <v>317</v>
      </c>
      <c r="C42" s="289">
        <v>4850800</v>
      </c>
      <c r="D42" s="289">
        <v>5620165</v>
      </c>
      <c r="E42" s="272">
        <v>5440165</v>
      </c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>
        <v>70204</v>
      </c>
      <c r="E44" s="272">
        <v>70204</v>
      </c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>
        <v>193468</v>
      </c>
      <c r="E46" s="276">
        <v>193468</v>
      </c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15000000</v>
      </c>
      <c r="D47" s="288">
        <f>SUM(D48:D52)</f>
        <v>2150000</v>
      </c>
      <c r="E47" s="271">
        <f>SUM(E48:E52)</f>
        <v>2150000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>
        <v>15000000</v>
      </c>
      <c r="D49" s="292">
        <v>2150000</v>
      </c>
      <c r="E49" s="275">
        <v>2150000</v>
      </c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250000</v>
      </c>
      <c r="E53" s="271">
        <f>SUM(E54:E56)</f>
        <v>250000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>
        <v>250000</v>
      </c>
      <c r="E56" s="272">
        <v>250000</v>
      </c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583430</v>
      </c>
      <c r="E58" s="271">
        <f>SUM(E59:E61)</f>
        <v>583430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>
        <v>583430</v>
      </c>
      <c r="E60" s="275">
        <v>583430</v>
      </c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255793285</v>
      </c>
      <c r="D63" s="294">
        <f>+D8+D15+D22+D29+D36+D47+D53+D58</f>
        <v>278761227</v>
      </c>
      <c r="E63" s="307">
        <f>+E8+E15+E22+E29+E36+E47+E53+E58</f>
        <v>270734408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49676247</v>
      </c>
      <c r="D68" s="288">
        <f>SUM(D69:D72)</f>
        <v>115945929</v>
      </c>
      <c r="E68" s="271">
        <f>SUM(E69:E72)</f>
        <v>115945929</v>
      </c>
    </row>
    <row r="69" spans="1:5" s="444" customFormat="1" ht="12" customHeight="1" x14ac:dyDescent="0.2">
      <c r="A69" s="427" t="s">
        <v>106</v>
      </c>
      <c r="B69" s="299" t="s">
        <v>357</v>
      </c>
      <c r="C69" s="292">
        <v>49676247</v>
      </c>
      <c r="D69" s="292">
        <v>115945929</v>
      </c>
      <c r="E69" s="275">
        <v>115945929</v>
      </c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6804000</v>
      </c>
      <c r="D73" s="288">
        <f>SUM(D74:D75)</f>
        <v>6806668</v>
      </c>
      <c r="E73" s="271">
        <f>SUM(E74:E75)</f>
        <v>6806668</v>
      </c>
    </row>
    <row r="74" spans="1:5" s="444" customFormat="1" ht="12" customHeight="1" x14ac:dyDescent="0.2">
      <c r="A74" s="427" t="s">
        <v>365</v>
      </c>
      <c r="B74" s="299" t="s">
        <v>366</v>
      </c>
      <c r="C74" s="292">
        <v>6804000</v>
      </c>
      <c r="D74" s="292">
        <v>6806668</v>
      </c>
      <c r="E74" s="275">
        <v>6806668</v>
      </c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3277299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>
        <v>3277299</v>
      </c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56480247</v>
      </c>
      <c r="D86" s="294">
        <f>+D64+D68+D73+D76+D80+D85</f>
        <v>122752597</v>
      </c>
      <c r="E86" s="307">
        <f>+E64+E68+E73+E76+E80+E85</f>
        <v>126029896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312273532</v>
      </c>
      <c r="D87" s="294">
        <f>+D63+D86</f>
        <v>401513824</v>
      </c>
      <c r="E87" s="307">
        <f>+E63+E86</f>
        <v>396764304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406">
        <f>SUM(C92:C96)</f>
        <v>171391038</v>
      </c>
      <c r="D91" s="406">
        <f>SUM(D92:D96)</f>
        <v>164854054</v>
      </c>
      <c r="E91" s="406">
        <f>SUM(E92:E96)</f>
        <v>161139475</v>
      </c>
    </row>
    <row r="92" spans="1:5" ht="12" customHeight="1" x14ac:dyDescent="0.2">
      <c r="A92" s="435" t="s">
        <v>69</v>
      </c>
      <c r="B92" s="246" t="s">
        <v>37</v>
      </c>
      <c r="C92" s="407">
        <v>36656300</v>
      </c>
      <c r="D92" s="407">
        <v>42652411</v>
      </c>
      <c r="E92" s="407">
        <v>40761628</v>
      </c>
    </row>
    <row r="93" spans="1:5" ht="12" customHeight="1" x14ac:dyDescent="0.2">
      <c r="A93" s="428" t="s">
        <v>70</v>
      </c>
      <c r="B93" s="244" t="s">
        <v>131</v>
      </c>
      <c r="C93" s="408">
        <v>7878466</v>
      </c>
      <c r="D93" s="408">
        <v>8766263</v>
      </c>
      <c r="E93" s="408">
        <v>8766263</v>
      </c>
    </row>
    <row r="94" spans="1:5" ht="12" customHeight="1" x14ac:dyDescent="0.2">
      <c r="A94" s="428" t="s">
        <v>71</v>
      </c>
      <c r="B94" s="244" t="s">
        <v>98</v>
      </c>
      <c r="C94" s="410">
        <v>65745772</v>
      </c>
      <c r="D94" s="410">
        <v>68239900</v>
      </c>
      <c r="E94" s="410">
        <v>66416104</v>
      </c>
    </row>
    <row r="95" spans="1:5" ht="12" customHeight="1" x14ac:dyDescent="0.2">
      <c r="A95" s="428" t="s">
        <v>72</v>
      </c>
      <c r="B95" s="247" t="s">
        <v>132</v>
      </c>
      <c r="C95" s="410">
        <v>26148500</v>
      </c>
      <c r="D95" s="410">
        <v>10203003</v>
      </c>
      <c r="E95" s="410">
        <v>10203003</v>
      </c>
    </row>
    <row r="96" spans="1:5" ht="12" customHeight="1" x14ac:dyDescent="0.2">
      <c r="A96" s="428" t="s">
        <v>81</v>
      </c>
      <c r="B96" s="255" t="s">
        <v>133</v>
      </c>
      <c r="C96" s="410">
        <v>34962000</v>
      </c>
      <c r="D96" s="410">
        <v>34992477</v>
      </c>
      <c r="E96" s="410">
        <v>34992477</v>
      </c>
    </row>
    <row r="97" spans="1:5" ht="12" customHeight="1" x14ac:dyDescent="0.2">
      <c r="A97" s="428" t="s">
        <v>73</v>
      </c>
      <c r="B97" s="244" t="s">
        <v>400</v>
      </c>
      <c r="C97" s="410"/>
      <c r="D97" s="410">
        <v>408831</v>
      </c>
      <c r="E97" s="410">
        <v>408831</v>
      </c>
    </row>
    <row r="98" spans="1:5" ht="12" customHeight="1" x14ac:dyDescent="0.2">
      <c r="A98" s="428" t="s">
        <v>74</v>
      </c>
      <c r="B98" s="267" t="s">
        <v>401</v>
      </c>
      <c r="C98" s="410"/>
      <c r="D98" s="410"/>
      <c r="E98" s="410"/>
    </row>
    <row r="99" spans="1:5" ht="12" customHeight="1" x14ac:dyDescent="0.2">
      <c r="A99" s="428" t="s">
        <v>82</v>
      </c>
      <c r="B99" s="268" t="s">
        <v>402</v>
      </c>
      <c r="C99" s="410"/>
      <c r="D99" s="410"/>
      <c r="E99" s="410"/>
    </row>
    <row r="100" spans="1:5" ht="12" customHeight="1" x14ac:dyDescent="0.2">
      <c r="A100" s="428" t="s">
        <v>83</v>
      </c>
      <c r="B100" s="268" t="s">
        <v>403</v>
      </c>
      <c r="C100" s="410"/>
      <c r="D100" s="410"/>
      <c r="E100" s="410"/>
    </row>
    <row r="101" spans="1:5" ht="12" customHeight="1" x14ac:dyDescent="0.2">
      <c r="A101" s="428" t="s">
        <v>84</v>
      </c>
      <c r="B101" s="267" t="s">
        <v>404</v>
      </c>
      <c r="C101" s="410">
        <v>1582000</v>
      </c>
      <c r="D101" s="410">
        <v>1784240</v>
      </c>
      <c r="E101" s="410">
        <v>1784240</v>
      </c>
    </row>
    <row r="102" spans="1:5" ht="12" customHeight="1" x14ac:dyDescent="0.2">
      <c r="A102" s="428" t="s">
        <v>85</v>
      </c>
      <c r="B102" s="267" t="s">
        <v>405</v>
      </c>
      <c r="C102" s="410"/>
      <c r="D102" s="410"/>
      <c r="E102" s="410"/>
    </row>
    <row r="103" spans="1:5" ht="12" customHeight="1" x14ac:dyDescent="0.2">
      <c r="A103" s="428" t="s">
        <v>87</v>
      </c>
      <c r="B103" s="268" t="s">
        <v>406</v>
      </c>
      <c r="C103" s="410"/>
      <c r="D103" s="410"/>
      <c r="E103" s="410"/>
    </row>
    <row r="104" spans="1:5" ht="12" customHeight="1" x14ac:dyDescent="0.2">
      <c r="A104" s="436" t="s">
        <v>134</v>
      </c>
      <c r="B104" s="269" t="s">
        <v>407</v>
      </c>
      <c r="C104" s="410"/>
      <c r="D104" s="410"/>
      <c r="E104" s="410"/>
    </row>
    <row r="105" spans="1:5" ht="12" customHeight="1" x14ac:dyDescent="0.2">
      <c r="A105" s="428" t="s">
        <v>408</v>
      </c>
      <c r="B105" s="269" t="s">
        <v>409</v>
      </c>
      <c r="C105" s="410"/>
      <c r="D105" s="410"/>
      <c r="E105" s="410"/>
    </row>
    <row r="106" spans="1:5" s="219" customFormat="1" ht="12" customHeight="1" thickBot="1" x14ac:dyDescent="0.25">
      <c r="A106" s="437" t="s">
        <v>410</v>
      </c>
      <c r="B106" s="270" t="s">
        <v>411</v>
      </c>
      <c r="C106" s="412">
        <v>33380000</v>
      </c>
      <c r="D106" s="412">
        <v>32799409</v>
      </c>
      <c r="E106" s="412">
        <v>32799406</v>
      </c>
    </row>
    <row r="107" spans="1:5" ht="12" customHeight="1" thickBot="1" x14ac:dyDescent="0.25">
      <c r="A107" s="261" t="s">
        <v>8</v>
      </c>
      <c r="B107" s="259" t="s">
        <v>412</v>
      </c>
      <c r="C107" s="282">
        <f>+C108+C110+C112</f>
        <v>16823300</v>
      </c>
      <c r="D107" s="282">
        <f>+D108+D110+D112</f>
        <v>34923426</v>
      </c>
      <c r="E107" s="282">
        <f>+E108+E110+E112</f>
        <v>25200725</v>
      </c>
    </row>
    <row r="108" spans="1:5" ht="12" customHeight="1" x14ac:dyDescent="0.2">
      <c r="A108" s="427" t="s">
        <v>75</v>
      </c>
      <c r="B108" s="244" t="s">
        <v>154</v>
      </c>
      <c r="C108" s="409">
        <v>5477700</v>
      </c>
      <c r="D108" s="409">
        <v>12337496</v>
      </c>
      <c r="E108" s="409">
        <v>9573496</v>
      </c>
    </row>
    <row r="109" spans="1:5" ht="12" customHeight="1" x14ac:dyDescent="0.2">
      <c r="A109" s="427" t="s">
        <v>76</v>
      </c>
      <c r="B109" s="248" t="s">
        <v>413</v>
      </c>
      <c r="C109" s="409"/>
      <c r="D109" s="409"/>
      <c r="E109" s="409"/>
    </row>
    <row r="110" spans="1:5" ht="12" customHeight="1" x14ac:dyDescent="0.2">
      <c r="A110" s="427" t="s">
        <v>77</v>
      </c>
      <c r="B110" s="248" t="s">
        <v>135</v>
      </c>
      <c r="C110" s="408">
        <v>5445600</v>
      </c>
      <c r="D110" s="408">
        <v>13685930</v>
      </c>
      <c r="E110" s="408">
        <v>6727229</v>
      </c>
    </row>
    <row r="111" spans="1:5" ht="12" customHeight="1" x14ac:dyDescent="0.2">
      <c r="A111" s="427" t="s">
        <v>78</v>
      </c>
      <c r="B111" s="248" t="s">
        <v>414</v>
      </c>
      <c r="C111" s="272"/>
      <c r="D111" s="272"/>
      <c r="E111" s="272"/>
    </row>
    <row r="112" spans="1:5" ht="12" customHeight="1" x14ac:dyDescent="0.2">
      <c r="A112" s="427" t="s">
        <v>79</v>
      </c>
      <c r="B112" s="280" t="s">
        <v>156</v>
      </c>
      <c r="C112" s="272">
        <v>5900000</v>
      </c>
      <c r="D112" s="272">
        <v>8900000</v>
      </c>
      <c r="E112" s="272">
        <v>8900000</v>
      </c>
    </row>
    <row r="113" spans="1:5" ht="12" customHeight="1" x14ac:dyDescent="0.2">
      <c r="A113" s="427" t="s">
        <v>86</v>
      </c>
      <c r="B113" s="279" t="s">
        <v>415</v>
      </c>
      <c r="C113" s="272"/>
      <c r="D113" s="272"/>
      <c r="E113" s="272"/>
    </row>
    <row r="114" spans="1:5" ht="12" customHeight="1" x14ac:dyDescent="0.2">
      <c r="A114" s="427" t="s">
        <v>88</v>
      </c>
      <c r="B114" s="295" t="s">
        <v>416</v>
      </c>
      <c r="C114" s="272"/>
      <c r="D114" s="272"/>
      <c r="E114" s="272"/>
    </row>
    <row r="115" spans="1:5" ht="12" customHeight="1" x14ac:dyDescent="0.2">
      <c r="A115" s="427" t="s">
        <v>136</v>
      </c>
      <c r="B115" s="268" t="s">
        <v>403</v>
      </c>
      <c r="C115" s="272"/>
      <c r="D115" s="272"/>
      <c r="E115" s="272"/>
    </row>
    <row r="116" spans="1:5" ht="12" customHeight="1" x14ac:dyDescent="0.2">
      <c r="A116" s="427" t="s">
        <v>137</v>
      </c>
      <c r="B116" s="268" t="s">
        <v>417</v>
      </c>
      <c r="C116" s="272"/>
      <c r="D116" s="272"/>
      <c r="E116" s="272"/>
    </row>
    <row r="117" spans="1:5" ht="12" customHeight="1" x14ac:dyDescent="0.2">
      <c r="A117" s="427" t="s">
        <v>138</v>
      </c>
      <c r="B117" s="268" t="s">
        <v>418</v>
      </c>
      <c r="C117" s="272"/>
      <c r="D117" s="272"/>
      <c r="E117" s="272"/>
    </row>
    <row r="118" spans="1:5" ht="12" customHeight="1" x14ac:dyDescent="0.2">
      <c r="A118" s="427" t="s">
        <v>419</v>
      </c>
      <c r="B118" s="268" t="s">
        <v>406</v>
      </c>
      <c r="C118" s="272"/>
      <c r="D118" s="272">
        <v>1600000</v>
      </c>
      <c r="E118" s="272">
        <v>1600000</v>
      </c>
    </row>
    <row r="119" spans="1:5" ht="12" customHeight="1" x14ac:dyDescent="0.2">
      <c r="A119" s="427" t="s">
        <v>420</v>
      </c>
      <c r="B119" s="268" t="s">
        <v>421</v>
      </c>
      <c r="C119" s="272"/>
      <c r="D119" s="272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74">
        <v>5900000</v>
      </c>
      <c r="D120" s="274">
        <v>7300000</v>
      </c>
      <c r="E120" s="274">
        <v>7300000</v>
      </c>
    </row>
    <row r="121" spans="1:5" ht="12" customHeight="1" thickBot="1" x14ac:dyDescent="0.25">
      <c r="A121" s="261" t="s">
        <v>9</v>
      </c>
      <c r="B121" s="264" t="s">
        <v>424</v>
      </c>
      <c r="C121" s="282">
        <v>5000000</v>
      </c>
      <c r="D121" s="282">
        <f>+D122+D123</f>
        <v>0</v>
      </c>
      <c r="E121" s="282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409">
        <v>5000000</v>
      </c>
      <c r="D122" s="409"/>
      <c r="E122" s="409"/>
    </row>
    <row r="123" spans="1:5" ht="12" customHeight="1" thickBot="1" x14ac:dyDescent="0.25">
      <c r="A123" s="429" t="s">
        <v>59</v>
      </c>
      <c r="B123" s="248" t="s">
        <v>46</v>
      </c>
      <c r="C123" s="410"/>
      <c r="D123" s="410"/>
      <c r="E123" s="410"/>
    </row>
    <row r="124" spans="1:5" ht="12" customHeight="1" thickBot="1" x14ac:dyDescent="0.25">
      <c r="A124" s="261" t="s">
        <v>10</v>
      </c>
      <c r="B124" s="264" t="s">
        <v>425</v>
      </c>
      <c r="C124" s="282">
        <f>+C91+C107+C121</f>
        <v>193214338</v>
      </c>
      <c r="D124" s="282">
        <f>+D91+D107+D121</f>
        <v>199777480</v>
      </c>
      <c r="E124" s="282">
        <f>+E91+E107+E121</f>
        <v>186340200</v>
      </c>
    </row>
    <row r="125" spans="1:5" ht="12" customHeight="1" thickBot="1" x14ac:dyDescent="0.25">
      <c r="A125" s="261" t="s">
        <v>11</v>
      </c>
      <c r="B125" s="264" t="s">
        <v>530</v>
      </c>
      <c r="C125" s="282">
        <f>+C126+C127+C128</f>
        <v>0</v>
      </c>
      <c r="D125" s="282">
        <f>+D126+D127+D128</f>
        <v>0</v>
      </c>
      <c r="E125" s="282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72"/>
      <c r="D126" s="272"/>
      <c r="E126" s="272"/>
    </row>
    <row r="127" spans="1:5" ht="12" customHeight="1" x14ac:dyDescent="0.2">
      <c r="A127" s="427" t="s">
        <v>63</v>
      </c>
      <c r="B127" s="245" t="s">
        <v>428</v>
      </c>
      <c r="C127" s="272"/>
      <c r="D127" s="272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72"/>
      <c r="D128" s="272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2">
        <f>+C130+C131+C132+C133</f>
        <v>0</v>
      </c>
      <c r="D129" s="282">
        <f>+D130+D131+D132+D133</f>
        <v>85015109</v>
      </c>
      <c r="E129" s="282">
        <f>+E130+E131+E132+E133</f>
        <v>85015109</v>
      </c>
    </row>
    <row r="130" spans="1:11" ht="12" customHeight="1" x14ac:dyDescent="0.2">
      <c r="A130" s="427" t="s">
        <v>65</v>
      </c>
      <c r="B130" s="245" t="s">
        <v>431</v>
      </c>
      <c r="C130" s="272"/>
      <c r="D130" s="272">
        <v>85015109</v>
      </c>
      <c r="E130" s="272">
        <v>85015109</v>
      </c>
    </row>
    <row r="131" spans="1:11" ht="12" customHeight="1" x14ac:dyDescent="0.2">
      <c r="A131" s="427" t="s">
        <v>66</v>
      </c>
      <c r="B131" s="245" t="s">
        <v>432</v>
      </c>
      <c r="C131" s="272"/>
      <c r="D131" s="272"/>
      <c r="E131" s="272"/>
    </row>
    <row r="132" spans="1:11" ht="12" customHeight="1" x14ac:dyDescent="0.2">
      <c r="A132" s="427" t="s">
        <v>327</v>
      </c>
      <c r="B132" s="245" t="s">
        <v>433</v>
      </c>
      <c r="C132" s="272"/>
      <c r="D132" s="272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72"/>
      <c r="D133" s="272"/>
      <c r="E133" s="272"/>
    </row>
    <row r="134" spans="1:11" ht="13.5" thickBot="1" x14ac:dyDescent="0.25">
      <c r="A134" s="261" t="s">
        <v>13</v>
      </c>
      <c r="B134" s="264" t="s">
        <v>650</v>
      </c>
      <c r="C134" s="411">
        <f>+C135+C136+C137+C139+C138</f>
        <v>119059194</v>
      </c>
      <c r="D134" s="411">
        <f>+D135+D136+D137+D139+D138</f>
        <v>116721235</v>
      </c>
      <c r="E134" s="411">
        <f>+E135+E136+E137+E139+E138</f>
        <v>116721235</v>
      </c>
      <c r="K134" s="390"/>
    </row>
    <row r="135" spans="1:11" x14ac:dyDescent="0.2">
      <c r="A135" s="427" t="s">
        <v>67</v>
      </c>
      <c r="B135" s="245" t="s">
        <v>436</v>
      </c>
      <c r="C135" s="272"/>
      <c r="D135" s="272"/>
      <c r="E135" s="272"/>
    </row>
    <row r="136" spans="1:11" ht="12" customHeight="1" x14ac:dyDescent="0.2">
      <c r="A136" s="427" t="s">
        <v>68</v>
      </c>
      <c r="B136" s="245" t="s">
        <v>437</v>
      </c>
      <c r="C136" s="272"/>
      <c r="D136" s="272">
        <v>2711561</v>
      </c>
      <c r="E136" s="272">
        <v>2711561</v>
      </c>
    </row>
    <row r="137" spans="1:11" s="219" customFormat="1" ht="12" customHeight="1" x14ac:dyDescent="0.2">
      <c r="A137" s="427" t="s">
        <v>336</v>
      </c>
      <c r="B137" s="245" t="s">
        <v>649</v>
      </c>
      <c r="C137" s="272">
        <v>119059194</v>
      </c>
      <c r="D137" s="272">
        <v>114009674</v>
      </c>
      <c r="E137" s="272">
        <v>114009674</v>
      </c>
    </row>
    <row r="138" spans="1:11" s="219" customFormat="1" ht="12" customHeight="1" x14ac:dyDescent="0.2">
      <c r="A138" s="427" t="s">
        <v>338</v>
      </c>
      <c r="B138" s="245" t="s">
        <v>438</v>
      </c>
      <c r="C138" s="272"/>
      <c r="D138" s="272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72"/>
      <c r="D139" s="272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413">
        <f>+C141+C142+C143+C144</f>
        <v>0</v>
      </c>
      <c r="D140" s="413">
        <f>+D141+D142+D143+D144</f>
        <v>0</v>
      </c>
      <c r="E140" s="413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72"/>
      <c r="D141" s="272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72"/>
      <c r="D142" s="272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72"/>
      <c r="D143" s="272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72"/>
      <c r="D144" s="272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426">
        <f>+C125+C129+C134+C140</f>
        <v>119059194</v>
      </c>
      <c r="D145" s="426">
        <f>+D125+D129+D134+D140</f>
        <v>201736344</v>
      </c>
      <c r="E145" s="426">
        <f>+E125+E129+E134+E140</f>
        <v>201736344</v>
      </c>
    </row>
    <row r="146" spans="1:5" ht="15" customHeight="1" thickBot="1" x14ac:dyDescent="0.25">
      <c r="A146" s="438" t="s">
        <v>16</v>
      </c>
      <c r="B146" s="284" t="s">
        <v>446</v>
      </c>
      <c r="C146" s="426">
        <f>+C124+C145</f>
        <v>312273532</v>
      </c>
      <c r="D146" s="426">
        <f>+D124+D145</f>
        <v>401513824</v>
      </c>
      <c r="E146" s="426">
        <f>+E124+E145</f>
        <v>388076544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403" t="s">
        <v>706</v>
      </c>
      <c r="B148" s="404"/>
      <c r="C148" s="89">
        <v>15</v>
      </c>
      <c r="D148" s="90">
        <v>15</v>
      </c>
      <c r="E148" s="87">
        <v>15</v>
      </c>
    </row>
    <row r="149" spans="1:5" ht="14.25" customHeight="1" thickBot="1" x14ac:dyDescent="0.25">
      <c r="A149" s="403" t="s">
        <v>705</v>
      </c>
      <c r="B149" s="404"/>
      <c r="C149" s="89">
        <v>15</v>
      </c>
      <c r="D149" s="90">
        <v>15</v>
      </c>
      <c r="E149" s="87">
        <v>15</v>
      </c>
    </row>
  </sheetData>
  <sheetProtection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91E2-0AF9-461D-8DEB-F12334AAC1CD}">
  <sheetPr>
    <tabColor rgb="FF92D050"/>
  </sheetPr>
  <dimension ref="A1:K149"/>
  <sheetViews>
    <sheetView zoomScaleNormal="100" zoomScaleSheetLayoutView="100" workbookViewId="0">
      <selection activeCell="H5" sqref="H5"/>
    </sheetView>
  </sheetViews>
  <sheetFormatPr defaultRowHeight="12.75" x14ac:dyDescent="0.2"/>
  <cols>
    <col min="1" max="1" width="14.83203125" style="418" customWidth="1"/>
    <col min="2" max="2" width="64.66406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">
        <v>817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651</v>
      </c>
      <c r="C3" s="734"/>
      <c r="D3" s="735"/>
      <c r="E3" s="389" t="s">
        <v>47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'6.1.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SUM(C9:C14)</f>
        <v>76532385</v>
      </c>
      <c r="D8" s="288">
        <f>SUM(D9:D14)</f>
        <v>75519275</v>
      </c>
      <c r="E8" s="271">
        <f>SUM(E9:E14)</f>
        <v>75519365</v>
      </c>
    </row>
    <row r="9" spans="1:5" s="417" customFormat="1" ht="12" customHeight="1" x14ac:dyDescent="0.2">
      <c r="A9" s="427" t="s">
        <v>69</v>
      </c>
      <c r="B9" s="299" t="s">
        <v>286</v>
      </c>
      <c r="C9" s="290">
        <v>20129106</v>
      </c>
      <c r="D9" s="290">
        <v>20129106</v>
      </c>
      <c r="E9" s="273">
        <v>20129106</v>
      </c>
    </row>
    <row r="10" spans="1:5" s="444" customFormat="1" ht="12" customHeight="1" x14ac:dyDescent="0.2">
      <c r="A10" s="428" t="s">
        <v>70</v>
      </c>
      <c r="B10" s="300" t="s">
        <v>287</v>
      </c>
      <c r="C10" s="289">
        <v>24828566</v>
      </c>
      <c r="D10" s="289">
        <v>26445800</v>
      </c>
      <c r="E10" s="272">
        <v>26445800</v>
      </c>
    </row>
    <row r="11" spans="1:5" s="444" customFormat="1" ht="12" customHeight="1" x14ac:dyDescent="0.2">
      <c r="A11" s="428" t="s">
        <v>71</v>
      </c>
      <c r="B11" s="300" t="s">
        <v>288</v>
      </c>
      <c r="C11" s="289">
        <v>29065573</v>
      </c>
      <c r="D11" s="289">
        <v>24500716</v>
      </c>
      <c r="E11" s="272">
        <v>24500716</v>
      </c>
    </row>
    <row r="12" spans="1:5" s="444" customFormat="1" ht="12" customHeight="1" x14ac:dyDescent="0.2">
      <c r="A12" s="428" t="s">
        <v>72</v>
      </c>
      <c r="B12" s="300" t="s">
        <v>289</v>
      </c>
      <c r="C12" s="289">
        <v>2509140</v>
      </c>
      <c r="D12" s="289">
        <v>2644900</v>
      </c>
      <c r="E12" s="272">
        <v>2644990</v>
      </c>
    </row>
    <row r="13" spans="1:5" s="444" customFormat="1" ht="12" customHeight="1" x14ac:dyDescent="0.2">
      <c r="A13" s="428" t="s">
        <v>105</v>
      </c>
      <c r="B13" s="300" t="s">
        <v>290</v>
      </c>
      <c r="C13" s="289"/>
      <c r="D13" s="289">
        <v>1794129</v>
      </c>
      <c r="E13" s="272">
        <v>1794129</v>
      </c>
    </row>
    <row r="14" spans="1:5" s="417" customFormat="1" ht="12" customHeight="1" thickBot="1" x14ac:dyDescent="0.25">
      <c r="A14" s="429" t="s">
        <v>73</v>
      </c>
      <c r="B14" s="301" t="s">
        <v>291</v>
      </c>
      <c r="C14" s="291"/>
      <c r="D14" s="291">
        <v>4624</v>
      </c>
      <c r="E14" s="274">
        <v>4624</v>
      </c>
    </row>
    <row r="15" spans="1:5" s="417" customFormat="1" ht="12" customHeight="1" thickBot="1" x14ac:dyDescent="0.25">
      <c r="A15" s="261" t="s">
        <v>8</v>
      </c>
      <c r="B15" s="278" t="s">
        <v>292</v>
      </c>
      <c r="C15" s="288">
        <f>SUM(C16:C20)</f>
        <v>16444100</v>
      </c>
      <c r="D15" s="288">
        <f>SUM(D16:D20)</f>
        <v>22231005</v>
      </c>
      <c r="E15" s="271">
        <f>SUM(E16:E20)</f>
        <v>22231005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>
        <v>16444100</v>
      </c>
      <c r="D20" s="289">
        <v>22231005</v>
      </c>
      <c r="E20" s="272">
        <v>22231005</v>
      </c>
    </row>
    <row r="21" spans="1:5" s="444" customFormat="1" ht="12" customHeight="1" thickBot="1" x14ac:dyDescent="0.25">
      <c r="A21" s="429" t="s">
        <v>86</v>
      </c>
      <c r="B21" s="301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6000000</v>
      </c>
      <c r="E22" s="271">
        <f>SUM(E23:E27)</f>
        <v>6000000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>
        <v>6000000</v>
      </c>
      <c r="E23" s="273">
        <v>6000000</v>
      </c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124700000</v>
      </c>
      <c r="D29" s="294">
        <f>SUM(D30:D35)</f>
        <v>140153300</v>
      </c>
      <c r="E29" s="307">
        <f>SUM(E30:E35)</f>
        <v>133167150</v>
      </c>
    </row>
    <row r="30" spans="1:5" s="444" customFormat="1" ht="12" customHeight="1" x14ac:dyDescent="0.2">
      <c r="A30" s="427" t="s">
        <v>306</v>
      </c>
      <c r="B30" s="299" t="s">
        <v>699</v>
      </c>
      <c r="C30" s="290">
        <v>2500000</v>
      </c>
      <c r="D30" s="290">
        <v>3540148</v>
      </c>
      <c r="E30" s="273">
        <v>3425513</v>
      </c>
    </row>
    <row r="31" spans="1:5" s="444" customFormat="1" ht="12" customHeight="1" x14ac:dyDescent="0.2">
      <c r="A31" s="428" t="s">
        <v>307</v>
      </c>
      <c r="B31" s="300" t="s">
        <v>700</v>
      </c>
      <c r="C31" s="289">
        <v>30000000</v>
      </c>
      <c r="D31" s="289">
        <v>41695798</v>
      </c>
      <c r="E31" s="272">
        <v>39937082</v>
      </c>
    </row>
    <row r="32" spans="1:5" s="444" customFormat="1" ht="12" customHeight="1" x14ac:dyDescent="0.2">
      <c r="A32" s="428" t="s">
        <v>308</v>
      </c>
      <c r="B32" s="300" t="s">
        <v>701</v>
      </c>
      <c r="C32" s="289">
        <v>85000000</v>
      </c>
      <c r="D32" s="289">
        <v>85223908</v>
      </c>
      <c r="E32" s="272">
        <v>81124886</v>
      </c>
    </row>
    <row r="33" spans="1:5" s="444" customFormat="1" ht="12" customHeight="1" x14ac:dyDescent="0.2">
      <c r="A33" s="428" t="s">
        <v>696</v>
      </c>
      <c r="B33" s="300" t="s">
        <v>702</v>
      </c>
      <c r="C33" s="289">
        <v>7000000</v>
      </c>
      <c r="D33" s="289">
        <v>9167371</v>
      </c>
      <c r="E33" s="272">
        <v>8349286</v>
      </c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>
        <v>200000</v>
      </c>
      <c r="D35" s="291">
        <v>526075</v>
      </c>
      <c r="E35" s="274">
        <v>330383</v>
      </c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23116800</v>
      </c>
      <c r="D36" s="288">
        <f>SUM(D37:D46)</f>
        <v>31874127</v>
      </c>
      <c r="E36" s="271">
        <f>SUM(E37:E46)</f>
        <v>30833488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>
        <v>1570000</v>
      </c>
      <c r="D38" s="289">
        <v>5183551</v>
      </c>
      <c r="E38" s="272">
        <v>4859625</v>
      </c>
    </row>
    <row r="39" spans="1:5" s="444" customFormat="1" ht="12" customHeight="1" x14ac:dyDescent="0.2">
      <c r="A39" s="428" t="s">
        <v>64</v>
      </c>
      <c r="B39" s="300" t="s">
        <v>314</v>
      </c>
      <c r="C39" s="289">
        <v>800000</v>
      </c>
      <c r="D39" s="289">
        <v>777810</v>
      </c>
      <c r="E39" s="272">
        <v>777810</v>
      </c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>
        <v>10234855</v>
      </c>
      <c r="E40" s="272">
        <v>10234885</v>
      </c>
    </row>
    <row r="41" spans="1:5" s="444" customFormat="1" ht="12" customHeight="1" x14ac:dyDescent="0.2">
      <c r="A41" s="428" t="s">
        <v>124</v>
      </c>
      <c r="B41" s="300" t="s">
        <v>316</v>
      </c>
      <c r="C41" s="289">
        <v>15896000</v>
      </c>
      <c r="D41" s="289">
        <v>9794074</v>
      </c>
      <c r="E41" s="272">
        <v>9257331</v>
      </c>
    </row>
    <row r="42" spans="1:5" s="444" customFormat="1" ht="12" customHeight="1" x14ac:dyDescent="0.2">
      <c r="A42" s="428" t="s">
        <v>125</v>
      </c>
      <c r="B42" s="300" t="s">
        <v>317</v>
      </c>
      <c r="C42" s="289">
        <v>4850800</v>
      </c>
      <c r="D42" s="289">
        <v>5620165</v>
      </c>
      <c r="E42" s="272">
        <v>5440165</v>
      </c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>
        <v>70204</v>
      </c>
      <c r="E44" s="272">
        <v>70204</v>
      </c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>
        <v>193468</v>
      </c>
      <c r="E46" s="276">
        <v>193468</v>
      </c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15000000</v>
      </c>
      <c r="D47" s="288">
        <f>SUM(D48:D52)</f>
        <v>2150000</v>
      </c>
      <c r="E47" s="271">
        <f>SUM(E48:E52)</f>
        <v>2150000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>
        <v>15000000</v>
      </c>
      <c r="D49" s="292">
        <v>2150000</v>
      </c>
      <c r="E49" s="275">
        <v>2150000</v>
      </c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250000</v>
      </c>
      <c r="E53" s="271">
        <f>SUM(E54:E56)</f>
        <v>250000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>
        <v>250000</v>
      </c>
      <c r="E56" s="272">
        <v>250000</v>
      </c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583430</v>
      </c>
      <c r="E58" s="271">
        <f>SUM(E59:E61)</f>
        <v>583430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>
        <v>583430</v>
      </c>
      <c r="E60" s="275">
        <v>583430</v>
      </c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255793285</v>
      </c>
      <c r="D63" s="294">
        <f>+D8+D15+D22+D29+D36+D47+D53+D58</f>
        <v>278761137</v>
      </c>
      <c r="E63" s="307">
        <f>+E8+E15+E22+E29+E36+E47+E53+E58</f>
        <v>270734438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49676247</v>
      </c>
      <c r="D68" s="288">
        <f>SUM(D69:D72)</f>
        <v>115945929</v>
      </c>
      <c r="E68" s="271">
        <f>SUM(E69:E72)</f>
        <v>115945929</v>
      </c>
    </row>
    <row r="69" spans="1:5" s="444" customFormat="1" ht="12" customHeight="1" x14ac:dyDescent="0.2">
      <c r="A69" s="427" t="s">
        <v>106</v>
      </c>
      <c r="B69" s="299" t="s">
        <v>357</v>
      </c>
      <c r="C69" s="292">
        <v>49676247</v>
      </c>
      <c r="D69" s="292">
        <v>115945929</v>
      </c>
      <c r="E69" s="275">
        <v>115945929</v>
      </c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6804000</v>
      </c>
      <c r="D73" s="288">
        <f>SUM(D74:D75)</f>
        <v>6806668</v>
      </c>
      <c r="E73" s="271">
        <f>SUM(E74:E75)</f>
        <v>6806668</v>
      </c>
    </row>
    <row r="74" spans="1:5" s="444" customFormat="1" ht="12" customHeight="1" x14ac:dyDescent="0.2">
      <c r="A74" s="427" t="s">
        <v>365</v>
      </c>
      <c r="B74" s="299" t="s">
        <v>366</v>
      </c>
      <c r="C74" s="292">
        <v>6804000</v>
      </c>
      <c r="D74" s="292">
        <v>6806668</v>
      </c>
      <c r="E74" s="275">
        <v>6806668</v>
      </c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3277299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>
        <v>3277299</v>
      </c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56480247</v>
      </c>
      <c r="D86" s="294">
        <f>+D64+D68+D73+D76+D80+D85</f>
        <v>122752597</v>
      </c>
      <c r="E86" s="307">
        <f>+E64+E68+E73+E76+E80+E85</f>
        <v>126029896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312273532</v>
      </c>
      <c r="D87" s="294">
        <f>+D63+D86</f>
        <v>401513734</v>
      </c>
      <c r="E87" s="307">
        <f>+E63+E86</f>
        <v>396764334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406">
        <f>SUM(C92:C96)</f>
        <v>171391038</v>
      </c>
      <c r="D91" s="406">
        <f>SUM(D92:D96)</f>
        <v>164854054</v>
      </c>
      <c r="E91" s="406">
        <f>SUM(E92:E96)</f>
        <v>161139475</v>
      </c>
    </row>
    <row r="92" spans="1:5" ht="12" customHeight="1" x14ac:dyDescent="0.2">
      <c r="A92" s="435" t="s">
        <v>69</v>
      </c>
      <c r="B92" s="246" t="s">
        <v>37</v>
      </c>
      <c r="C92" s="407">
        <v>36656300</v>
      </c>
      <c r="D92" s="407">
        <v>42652411</v>
      </c>
      <c r="E92" s="407">
        <v>40761628</v>
      </c>
    </row>
    <row r="93" spans="1:5" ht="12" customHeight="1" x14ac:dyDescent="0.2">
      <c r="A93" s="428" t="s">
        <v>70</v>
      </c>
      <c r="B93" s="244" t="s">
        <v>131</v>
      </c>
      <c r="C93" s="408">
        <v>7878466</v>
      </c>
      <c r="D93" s="408">
        <v>8766263</v>
      </c>
      <c r="E93" s="408">
        <v>8766263</v>
      </c>
    </row>
    <row r="94" spans="1:5" ht="12" customHeight="1" x14ac:dyDescent="0.2">
      <c r="A94" s="428" t="s">
        <v>71</v>
      </c>
      <c r="B94" s="244" t="s">
        <v>98</v>
      </c>
      <c r="C94" s="410">
        <v>65745772</v>
      </c>
      <c r="D94" s="410">
        <v>68239900</v>
      </c>
      <c r="E94" s="410">
        <v>66416104</v>
      </c>
    </row>
    <row r="95" spans="1:5" ht="12" customHeight="1" x14ac:dyDescent="0.2">
      <c r="A95" s="428" t="s">
        <v>72</v>
      </c>
      <c r="B95" s="247" t="s">
        <v>132</v>
      </c>
      <c r="C95" s="410">
        <v>26148500</v>
      </c>
      <c r="D95" s="410">
        <v>10203003</v>
      </c>
      <c r="E95" s="410">
        <v>10203003</v>
      </c>
    </row>
    <row r="96" spans="1:5" ht="12" customHeight="1" x14ac:dyDescent="0.2">
      <c r="A96" s="428" t="s">
        <v>81</v>
      </c>
      <c r="B96" s="255" t="s">
        <v>133</v>
      </c>
      <c r="C96" s="410">
        <v>34962000</v>
      </c>
      <c r="D96" s="410">
        <v>34992477</v>
      </c>
      <c r="E96" s="410">
        <v>34992477</v>
      </c>
    </row>
    <row r="97" spans="1:5" ht="12" customHeight="1" x14ac:dyDescent="0.2">
      <c r="A97" s="428" t="s">
        <v>73</v>
      </c>
      <c r="B97" s="244" t="s">
        <v>400</v>
      </c>
      <c r="C97" s="410"/>
      <c r="D97" s="410">
        <v>408931</v>
      </c>
      <c r="E97" s="410">
        <v>408831</v>
      </c>
    </row>
    <row r="98" spans="1:5" ht="12" customHeight="1" x14ac:dyDescent="0.2">
      <c r="A98" s="428" t="s">
        <v>74</v>
      </c>
      <c r="B98" s="267" t="s">
        <v>401</v>
      </c>
      <c r="C98" s="410"/>
      <c r="D98" s="410"/>
      <c r="E98" s="410"/>
    </row>
    <row r="99" spans="1:5" ht="12" customHeight="1" x14ac:dyDescent="0.2">
      <c r="A99" s="428" t="s">
        <v>82</v>
      </c>
      <c r="B99" s="268" t="s">
        <v>402</v>
      </c>
      <c r="C99" s="410"/>
      <c r="D99" s="410"/>
      <c r="E99" s="410"/>
    </row>
    <row r="100" spans="1:5" ht="12" customHeight="1" x14ac:dyDescent="0.2">
      <c r="A100" s="428" t="s">
        <v>83</v>
      </c>
      <c r="B100" s="268" t="s">
        <v>403</v>
      </c>
      <c r="C100" s="410"/>
      <c r="D100" s="410"/>
      <c r="E100" s="410"/>
    </row>
    <row r="101" spans="1:5" ht="12" customHeight="1" x14ac:dyDescent="0.2">
      <c r="A101" s="428" t="s">
        <v>84</v>
      </c>
      <c r="B101" s="267" t="s">
        <v>404</v>
      </c>
      <c r="C101" s="410">
        <v>1582000</v>
      </c>
      <c r="D101" s="410">
        <v>1784240</v>
      </c>
      <c r="E101" s="410">
        <v>1784240</v>
      </c>
    </row>
    <row r="102" spans="1:5" ht="12" customHeight="1" x14ac:dyDescent="0.2">
      <c r="A102" s="428" t="s">
        <v>85</v>
      </c>
      <c r="B102" s="267" t="s">
        <v>405</v>
      </c>
      <c r="C102" s="410"/>
      <c r="D102" s="410"/>
      <c r="E102" s="410"/>
    </row>
    <row r="103" spans="1:5" ht="12" customHeight="1" x14ac:dyDescent="0.2">
      <c r="A103" s="428" t="s">
        <v>87</v>
      </c>
      <c r="B103" s="268" t="s">
        <v>406</v>
      </c>
      <c r="C103" s="410"/>
      <c r="D103" s="410"/>
      <c r="E103" s="410"/>
    </row>
    <row r="104" spans="1:5" ht="12" customHeight="1" x14ac:dyDescent="0.2">
      <c r="A104" s="436" t="s">
        <v>134</v>
      </c>
      <c r="B104" s="269" t="s">
        <v>407</v>
      </c>
      <c r="C104" s="410"/>
      <c r="D104" s="410"/>
      <c r="E104" s="410"/>
    </row>
    <row r="105" spans="1:5" ht="12" customHeight="1" x14ac:dyDescent="0.2">
      <c r="A105" s="428" t="s">
        <v>408</v>
      </c>
      <c r="B105" s="269" t="s">
        <v>409</v>
      </c>
      <c r="C105" s="410"/>
      <c r="D105" s="410"/>
      <c r="E105" s="410"/>
    </row>
    <row r="106" spans="1:5" s="219" customFormat="1" ht="12" customHeight="1" thickBot="1" x14ac:dyDescent="0.25">
      <c r="A106" s="437" t="s">
        <v>410</v>
      </c>
      <c r="B106" s="270" t="s">
        <v>411</v>
      </c>
      <c r="C106" s="412">
        <v>33380000</v>
      </c>
      <c r="D106" s="412">
        <v>32799409</v>
      </c>
      <c r="E106" s="412">
        <v>32799406</v>
      </c>
    </row>
    <row r="107" spans="1:5" ht="12" customHeight="1" thickBot="1" x14ac:dyDescent="0.25">
      <c r="A107" s="261" t="s">
        <v>8</v>
      </c>
      <c r="B107" s="259" t="s">
        <v>412</v>
      </c>
      <c r="C107" s="282">
        <f>+C108+C110+C112</f>
        <v>16823300</v>
      </c>
      <c r="D107" s="282">
        <f>+D108+D110+D112</f>
        <v>34923426</v>
      </c>
      <c r="E107" s="282">
        <f>+E108+E110+E112</f>
        <v>25200725</v>
      </c>
    </row>
    <row r="108" spans="1:5" ht="12" customHeight="1" x14ac:dyDescent="0.2">
      <c r="A108" s="427" t="s">
        <v>75</v>
      </c>
      <c r="B108" s="244" t="s">
        <v>154</v>
      </c>
      <c r="C108" s="409">
        <v>5477700</v>
      </c>
      <c r="D108" s="409">
        <v>12337496</v>
      </c>
      <c r="E108" s="409">
        <v>9573496</v>
      </c>
    </row>
    <row r="109" spans="1:5" ht="12" customHeight="1" x14ac:dyDescent="0.2">
      <c r="A109" s="427" t="s">
        <v>76</v>
      </c>
      <c r="B109" s="248" t="s">
        <v>413</v>
      </c>
      <c r="C109" s="409"/>
      <c r="D109" s="409"/>
      <c r="E109" s="409"/>
    </row>
    <row r="110" spans="1:5" ht="12" customHeight="1" x14ac:dyDescent="0.2">
      <c r="A110" s="427" t="s">
        <v>77</v>
      </c>
      <c r="B110" s="248" t="s">
        <v>135</v>
      </c>
      <c r="C110" s="408">
        <v>5445600</v>
      </c>
      <c r="D110" s="408">
        <v>13685930</v>
      </c>
      <c r="E110" s="408">
        <v>6727229</v>
      </c>
    </row>
    <row r="111" spans="1:5" ht="12" customHeight="1" x14ac:dyDescent="0.2">
      <c r="A111" s="427" t="s">
        <v>78</v>
      </c>
      <c r="B111" s="248" t="s">
        <v>414</v>
      </c>
      <c r="C111" s="272"/>
      <c r="D111" s="272"/>
      <c r="E111" s="272"/>
    </row>
    <row r="112" spans="1:5" ht="12" customHeight="1" x14ac:dyDescent="0.2">
      <c r="A112" s="427" t="s">
        <v>79</v>
      </c>
      <c r="B112" s="280" t="s">
        <v>156</v>
      </c>
      <c r="C112" s="272">
        <v>5900000</v>
      </c>
      <c r="D112" s="272">
        <v>8900000</v>
      </c>
      <c r="E112" s="272">
        <v>8900000</v>
      </c>
    </row>
    <row r="113" spans="1:5" ht="12" customHeight="1" x14ac:dyDescent="0.2">
      <c r="A113" s="427" t="s">
        <v>86</v>
      </c>
      <c r="B113" s="279" t="s">
        <v>415</v>
      </c>
      <c r="C113" s="272"/>
      <c r="D113" s="272"/>
      <c r="E113" s="272"/>
    </row>
    <row r="114" spans="1:5" ht="12" customHeight="1" x14ac:dyDescent="0.2">
      <c r="A114" s="427" t="s">
        <v>88</v>
      </c>
      <c r="B114" s="295" t="s">
        <v>416</v>
      </c>
      <c r="C114" s="272"/>
      <c r="D114" s="272"/>
      <c r="E114" s="272"/>
    </row>
    <row r="115" spans="1:5" ht="12" customHeight="1" x14ac:dyDescent="0.2">
      <c r="A115" s="427" t="s">
        <v>136</v>
      </c>
      <c r="B115" s="268" t="s">
        <v>403</v>
      </c>
      <c r="C115" s="272"/>
      <c r="D115" s="272"/>
      <c r="E115" s="272"/>
    </row>
    <row r="116" spans="1:5" ht="12" customHeight="1" x14ac:dyDescent="0.2">
      <c r="A116" s="427" t="s">
        <v>137</v>
      </c>
      <c r="B116" s="268" t="s">
        <v>417</v>
      </c>
      <c r="C116" s="272"/>
      <c r="D116" s="272"/>
      <c r="E116" s="272"/>
    </row>
    <row r="117" spans="1:5" ht="12" customHeight="1" x14ac:dyDescent="0.2">
      <c r="A117" s="427" t="s">
        <v>138</v>
      </c>
      <c r="B117" s="268" t="s">
        <v>418</v>
      </c>
      <c r="C117" s="272"/>
      <c r="D117" s="272"/>
      <c r="E117" s="272"/>
    </row>
    <row r="118" spans="1:5" ht="12" customHeight="1" x14ac:dyDescent="0.2">
      <c r="A118" s="427" t="s">
        <v>419</v>
      </c>
      <c r="B118" s="268" t="s">
        <v>406</v>
      </c>
      <c r="C118" s="272"/>
      <c r="D118" s="272">
        <v>1600000</v>
      </c>
      <c r="E118" s="272">
        <v>1600000</v>
      </c>
    </row>
    <row r="119" spans="1:5" ht="12" customHeight="1" x14ac:dyDescent="0.2">
      <c r="A119" s="427" t="s">
        <v>420</v>
      </c>
      <c r="B119" s="268" t="s">
        <v>421</v>
      </c>
      <c r="C119" s="272"/>
      <c r="D119" s="272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74">
        <v>5900000</v>
      </c>
      <c r="D120" s="274">
        <v>7300000</v>
      </c>
      <c r="E120" s="274">
        <v>7300000</v>
      </c>
    </row>
    <row r="121" spans="1:5" ht="12" customHeight="1" thickBot="1" x14ac:dyDescent="0.25">
      <c r="A121" s="261" t="s">
        <v>9</v>
      </c>
      <c r="B121" s="264" t="s">
        <v>424</v>
      </c>
      <c r="C121" s="282">
        <f>+C122+C123</f>
        <v>5000000</v>
      </c>
      <c r="D121" s="282">
        <f>+D122+D123</f>
        <v>0</v>
      </c>
      <c r="E121" s="282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409">
        <v>5000000</v>
      </c>
      <c r="D122" s="409"/>
      <c r="E122" s="409"/>
    </row>
    <row r="123" spans="1:5" ht="12" customHeight="1" thickBot="1" x14ac:dyDescent="0.25">
      <c r="A123" s="429" t="s">
        <v>59</v>
      </c>
      <c r="B123" s="248" t="s">
        <v>46</v>
      </c>
      <c r="C123" s="410"/>
      <c r="D123" s="410"/>
      <c r="E123" s="410"/>
    </row>
    <row r="124" spans="1:5" ht="12" customHeight="1" thickBot="1" x14ac:dyDescent="0.25">
      <c r="A124" s="261" t="s">
        <v>10</v>
      </c>
      <c r="B124" s="264" t="s">
        <v>425</v>
      </c>
      <c r="C124" s="282">
        <f>+C91+C107+C121</f>
        <v>193214338</v>
      </c>
      <c r="D124" s="282">
        <f>+D91+D107+D121</f>
        <v>199777480</v>
      </c>
      <c r="E124" s="282">
        <f>+E91+E107+E121</f>
        <v>186340200</v>
      </c>
    </row>
    <row r="125" spans="1:5" ht="12" customHeight="1" thickBot="1" x14ac:dyDescent="0.25">
      <c r="A125" s="261" t="s">
        <v>11</v>
      </c>
      <c r="B125" s="264" t="s">
        <v>530</v>
      </c>
      <c r="C125" s="282">
        <f>+C126+C127+C128</f>
        <v>0</v>
      </c>
      <c r="D125" s="282">
        <f>+D126+D127+D128</f>
        <v>0</v>
      </c>
      <c r="E125" s="282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72"/>
      <c r="D126" s="272"/>
      <c r="E126" s="272"/>
    </row>
    <row r="127" spans="1:5" ht="12" customHeight="1" x14ac:dyDescent="0.2">
      <c r="A127" s="427" t="s">
        <v>63</v>
      </c>
      <c r="B127" s="245" t="s">
        <v>428</v>
      </c>
      <c r="C127" s="272"/>
      <c r="D127" s="272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72"/>
      <c r="D128" s="272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2">
        <f>+C130+C131+C132+C133</f>
        <v>0</v>
      </c>
      <c r="D129" s="282">
        <f>+D130+D131+D132+D133</f>
        <v>85015109</v>
      </c>
      <c r="E129" s="282">
        <f>+E130+E131+E132+E133</f>
        <v>85015109</v>
      </c>
    </row>
    <row r="130" spans="1:11" ht="12" customHeight="1" x14ac:dyDescent="0.2">
      <c r="A130" s="427" t="s">
        <v>65</v>
      </c>
      <c r="B130" s="245" t="s">
        <v>431</v>
      </c>
      <c r="C130" s="272"/>
      <c r="D130" s="272">
        <v>85015109</v>
      </c>
      <c r="E130" s="272">
        <v>85015109</v>
      </c>
    </row>
    <row r="131" spans="1:11" ht="12" customHeight="1" x14ac:dyDescent="0.2">
      <c r="A131" s="427" t="s">
        <v>66</v>
      </c>
      <c r="B131" s="245" t="s">
        <v>432</v>
      </c>
      <c r="C131" s="272"/>
      <c r="D131" s="272"/>
      <c r="E131" s="272"/>
    </row>
    <row r="132" spans="1:11" ht="12" customHeight="1" x14ac:dyDescent="0.2">
      <c r="A132" s="427" t="s">
        <v>327</v>
      </c>
      <c r="B132" s="245" t="s">
        <v>433</v>
      </c>
      <c r="C132" s="272"/>
      <c r="D132" s="272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72"/>
      <c r="D133" s="272"/>
      <c r="E133" s="272"/>
    </row>
    <row r="134" spans="1:11" ht="13.5" thickBot="1" x14ac:dyDescent="0.25">
      <c r="A134" s="261" t="s">
        <v>13</v>
      </c>
      <c r="B134" s="264" t="s">
        <v>650</v>
      </c>
      <c r="C134" s="411">
        <f>+C135+C136+C138+C139+C137</f>
        <v>119059194</v>
      </c>
      <c r="D134" s="411">
        <f>+D135+D136+D138+D139+D137</f>
        <v>116721235</v>
      </c>
      <c r="E134" s="411">
        <f>+E135+E136+E138+E139+E137</f>
        <v>116721235</v>
      </c>
      <c r="K134" s="390"/>
    </row>
    <row r="135" spans="1:11" x14ac:dyDescent="0.2">
      <c r="A135" s="427" t="s">
        <v>67</v>
      </c>
      <c r="B135" s="245" t="s">
        <v>436</v>
      </c>
      <c r="C135" s="272"/>
      <c r="D135" s="272"/>
      <c r="E135" s="272"/>
    </row>
    <row r="136" spans="1:11" ht="12" customHeight="1" x14ac:dyDescent="0.2">
      <c r="A136" s="427" t="s">
        <v>68</v>
      </c>
      <c r="B136" s="245" t="s">
        <v>437</v>
      </c>
      <c r="C136" s="272"/>
      <c r="D136" s="272">
        <v>2711561</v>
      </c>
      <c r="E136" s="272">
        <v>2711561</v>
      </c>
    </row>
    <row r="137" spans="1:11" ht="12" customHeight="1" x14ac:dyDescent="0.2">
      <c r="A137" s="427" t="s">
        <v>336</v>
      </c>
      <c r="B137" s="245" t="s">
        <v>649</v>
      </c>
      <c r="C137" s="272">
        <v>119059194</v>
      </c>
      <c r="D137" s="272">
        <v>114009674</v>
      </c>
      <c r="E137" s="272">
        <v>114009674</v>
      </c>
    </row>
    <row r="138" spans="1:11" s="219" customFormat="1" ht="12" customHeight="1" x14ac:dyDescent="0.2">
      <c r="A138" s="427" t="s">
        <v>338</v>
      </c>
      <c r="B138" s="245" t="s">
        <v>438</v>
      </c>
      <c r="C138" s="272"/>
      <c r="D138" s="272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72"/>
      <c r="D139" s="272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413">
        <f>+C141+C142+C143+C144</f>
        <v>0</v>
      </c>
      <c r="D140" s="413">
        <f>+D141+D142+D143+D144</f>
        <v>0</v>
      </c>
      <c r="E140" s="413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72"/>
      <c r="D141" s="272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72"/>
      <c r="D142" s="272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72"/>
      <c r="D143" s="272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72"/>
      <c r="D144" s="272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426">
        <f>+C125+C129+C134+C140</f>
        <v>119059194</v>
      </c>
      <c r="D145" s="426">
        <f>+D125+D129+D134+D140</f>
        <v>201736344</v>
      </c>
      <c r="E145" s="426">
        <f>+E125+E129+E134+E140</f>
        <v>201736344</v>
      </c>
    </row>
    <row r="146" spans="1:5" ht="15" customHeight="1" thickBot="1" x14ac:dyDescent="0.25">
      <c r="A146" s="438" t="s">
        <v>16</v>
      </c>
      <c r="B146" s="284" t="s">
        <v>446</v>
      </c>
      <c r="C146" s="426">
        <f>+C124+C145</f>
        <v>312273532</v>
      </c>
      <c r="D146" s="426">
        <f>+D124+D145</f>
        <v>401513824</v>
      </c>
      <c r="E146" s="426">
        <f>+E124+E145</f>
        <v>388076544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539" t="s">
        <v>706</v>
      </c>
      <c r="B148" s="540"/>
      <c r="C148" s="89">
        <v>15</v>
      </c>
      <c r="D148" s="90">
        <v>15</v>
      </c>
      <c r="E148" s="87">
        <v>15</v>
      </c>
    </row>
    <row r="149" spans="1:5" ht="14.25" customHeight="1" thickBot="1" x14ac:dyDescent="0.25">
      <c r="A149" s="541" t="s">
        <v>705</v>
      </c>
      <c r="B149" s="542"/>
      <c r="C149" s="89">
        <v>15</v>
      </c>
      <c r="D149" s="90">
        <v>15</v>
      </c>
      <c r="E149" s="87">
        <v>15</v>
      </c>
    </row>
  </sheetData>
  <sheetProtection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B7EAD-B863-4828-91E3-80EB8003F019}">
  <sheetPr>
    <tabColor rgb="FF92D050"/>
  </sheetPr>
  <dimension ref="A1:K149"/>
  <sheetViews>
    <sheetView zoomScaleNormal="100" zoomScaleSheetLayoutView="100" workbookViewId="0">
      <selection activeCell="G3" sqref="G3"/>
    </sheetView>
  </sheetViews>
  <sheetFormatPr defaultRowHeight="12.75" x14ac:dyDescent="0.2"/>
  <cols>
    <col min="1" max="1" width="14.83203125" style="418" customWidth="1"/>
    <col min="2" max="2" width="65.332031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">
        <v>818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652</v>
      </c>
      <c r="C3" s="734"/>
      <c r="D3" s="735"/>
      <c r="E3" s="389" t="s">
        <v>48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'6.2.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SUM(C9:C14)</f>
        <v>0</v>
      </c>
      <c r="D8" s="288">
        <f>SUM(D9:D14)</f>
        <v>0</v>
      </c>
      <c r="E8" s="271">
        <f>SUM(E9:E14)</f>
        <v>0</v>
      </c>
    </row>
    <row r="9" spans="1:5" s="417" customFormat="1" ht="12" customHeight="1" x14ac:dyDescent="0.2">
      <c r="A9" s="427" t="s">
        <v>69</v>
      </c>
      <c r="B9" s="299" t="s">
        <v>286</v>
      </c>
      <c r="C9" s="290"/>
      <c r="D9" s="290"/>
      <c r="E9" s="273"/>
    </row>
    <row r="10" spans="1:5" s="444" customFormat="1" ht="12" customHeight="1" x14ac:dyDescent="0.2">
      <c r="A10" s="428" t="s">
        <v>70</v>
      </c>
      <c r="B10" s="300" t="s">
        <v>287</v>
      </c>
      <c r="C10" s="289"/>
      <c r="D10" s="289"/>
      <c r="E10" s="272"/>
    </row>
    <row r="11" spans="1:5" s="444" customFormat="1" ht="12" customHeight="1" x14ac:dyDescent="0.2">
      <c r="A11" s="428" t="s">
        <v>71</v>
      </c>
      <c r="B11" s="300" t="s">
        <v>288</v>
      </c>
      <c r="C11" s="289"/>
      <c r="D11" s="289"/>
      <c r="E11" s="272"/>
    </row>
    <row r="12" spans="1:5" s="444" customFormat="1" ht="12" customHeight="1" x14ac:dyDescent="0.2">
      <c r="A12" s="428" t="s">
        <v>72</v>
      </c>
      <c r="B12" s="300" t="s">
        <v>289</v>
      </c>
      <c r="C12" s="289"/>
      <c r="D12" s="289"/>
      <c r="E12" s="272"/>
    </row>
    <row r="13" spans="1:5" s="444" customFormat="1" ht="12" customHeight="1" x14ac:dyDescent="0.2">
      <c r="A13" s="428" t="s">
        <v>105</v>
      </c>
      <c r="B13" s="300" t="s">
        <v>290</v>
      </c>
      <c r="C13" s="289"/>
      <c r="D13" s="289"/>
      <c r="E13" s="272"/>
    </row>
    <row r="14" spans="1:5" s="417" customFormat="1" ht="12" customHeight="1" thickBot="1" x14ac:dyDescent="0.25">
      <c r="A14" s="429" t="s">
        <v>73</v>
      </c>
      <c r="B14" s="301" t="s">
        <v>291</v>
      </c>
      <c r="C14" s="291"/>
      <c r="D14" s="291"/>
      <c r="E14" s="274"/>
    </row>
    <row r="15" spans="1:5" s="417" customFormat="1" ht="12" customHeight="1" thickBot="1" x14ac:dyDescent="0.25">
      <c r="A15" s="261" t="s">
        <v>8</v>
      </c>
      <c r="B15" s="278" t="s">
        <v>292</v>
      </c>
      <c r="C15" s="288">
        <f>SUM(C16:C20)</f>
        <v>0</v>
      </c>
      <c r="D15" s="288">
        <f>SUM(D16:D20)</f>
        <v>0</v>
      </c>
      <c r="E15" s="271">
        <f>SUM(E16:E20)</f>
        <v>0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/>
      <c r="D20" s="289"/>
      <c r="E20" s="272"/>
    </row>
    <row r="21" spans="1:5" s="444" customFormat="1" ht="12" customHeight="1" thickBot="1" x14ac:dyDescent="0.25">
      <c r="A21" s="429" t="s">
        <v>86</v>
      </c>
      <c r="B21" s="301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0</v>
      </c>
      <c r="E22" s="271">
        <f>SUM(E23:E27)</f>
        <v>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/>
      <c r="E23" s="273"/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0</v>
      </c>
      <c r="D29" s="294">
        <f>SUM(D30:D35)</f>
        <v>0</v>
      </c>
      <c r="E29" s="307">
        <f>SUM(E30:E35)</f>
        <v>0</v>
      </c>
    </row>
    <row r="30" spans="1:5" s="444" customFormat="1" ht="12" customHeight="1" x14ac:dyDescent="0.2">
      <c r="A30" s="427" t="s">
        <v>306</v>
      </c>
      <c r="B30" s="299" t="s">
        <v>699</v>
      </c>
      <c r="C30" s="290"/>
      <c r="D30" s="290">
        <f>+D31+D32</f>
        <v>0</v>
      </c>
      <c r="E30" s="273">
        <f>+E31+E32</f>
        <v>0</v>
      </c>
    </row>
    <row r="31" spans="1:5" s="444" customFormat="1" ht="12" customHeight="1" x14ac:dyDescent="0.2">
      <c r="A31" s="428" t="s">
        <v>307</v>
      </c>
      <c r="B31" s="300" t="s">
        <v>700</v>
      </c>
      <c r="C31" s="289"/>
      <c r="D31" s="289"/>
      <c r="E31" s="272"/>
    </row>
    <row r="32" spans="1:5" s="444" customFormat="1" ht="12" customHeight="1" x14ac:dyDescent="0.2">
      <c r="A32" s="428" t="s">
        <v>308</v>
      </c>
      <c r="B32" s="300" t="s">
        <v>701</v>
      </c>
      <c r="C32" s="289"/>
      <c r="D32" s="289"/>
      <c r="E32" s="272"/>
    </row>
    <row r="33" spans="1:5" s="444" customFormat="1" ht="12" customHeight="1" x14ac:dyDescent="0.2">
      <c r="A33" s="428" t="s">
        <v>696</v>
      </c>
      <c r="B33" s="300" t="s">
        <v>702</v>
      </c>
      <c r="C33" s="289"/>
      <c r="D33" s="289"/>
      <c r="E33" s="272"/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/>
      <c r="D35" s="291"/>
      <c r="E35" s="274"/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0</v>
      </c>
      <c r="D36" s="288">
        <f>SUM(D37:D46)</f>
        <v>0</v>
      </c>
      <c r="E36" s="271">
        <f>SUM(E37:E46)</f>
        <v>0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/>
      <c r="D38" s="289"/>
      <c r="E38" s="272"/>
    </row>
    <row r="39" spans="1:5" s="444" customFormat="1" ht="12" customHeight="1" x14ac:dyDescent="0.2">
      <c r="A39" s="428" t="s">
        <v>64</v>
      </c>
      <c r="B39" s="300" t="s">
        <v>314</v>
      </c>
      <c r="C39" s="289"/>
      <c r="D39" s="289"/>
      <c r="E39" s="272"/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/>
      <c r="E40" s="272"/>
    </row>
    <row r="41" spans="1:5" s="444" customFormat="1" ht="12" customHeight="1" x14ac:dyDescent="0.2">
      <c r="A41" s="428" t="s">
        <v>124</v>
      </c>
      <c r="B41" s="300" t="s">
        <v>316</v>
      </c>
      <c r="C41" s="289"/>
      <c r="D41" s="289"/>
      <c r="E41" s="272"/>
    </row>
    <row r="42" spans="1:5" s="444" customFormat="1" ht="12" customHeight="1" x14ac:dyDescent="0.2">
      <c r="A42" s="428" t="s">
        <v>125</v>
      </c>
      <c r="B42" s="300" t="s">
        <v>317</v>
      </c>
      <c r="C42" s="289"/>
      <c r="D42" s="289"/>
      <c r="E42" s="272"/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/>
      <c r="E44" s="272"/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/>
      <c r="E46" s="276"/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0</v>
      </c>
      <c r="D47" s="288">
        <f>SUM(D48:D52)</f>
        <v>0</v>
      </c>
      <c r="E47" s="271">
        <f>SUM(E48:E52)</f>
        <v>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/>
      <c r="D49" s="292"/>
      <c r="E49" s="275"/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0</v>
      </c>
      <c r="E53" s="271">
        <f>SUM(E54:E56)</f>
        <v>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/>
      <c r="E56" s="272"/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0</v>
      </c>
      <c r="E58" s="271">
        <f>SUM(E59:E61)</f>
        <v>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/>
      <c r="E60" s="275"/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0</v>
      </c>
      <c r="D63" s="294">
        <f>+D8+D15+D22+D29+D36+D47+D53+D58</f>
        <v>0</v>
      </c>
      <c r="E63" s="307">
        <f>+E8+E15+E22+E29+E36+E47+E53+E58</f>
        <v>0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0</v>
      </c>
      <c r="D68" s="288">
        <f>SUM(D69:D72)</f>
        <v>0</v>
      </c>
      <c r="E68" s="271">
        <f>SUM(E69:E72)</f>
        <v>0</v>
      </c>
    </row>
    <row r="69" spans="1:5" s="444" customFormat="1" ht="12" customHeight="1" x14ac:dyDescent="0.2">
      <c r="A69" s="427" t="s">
        <v>106</v>
      </c>
      <c r="B69" s="299" t="s">
        <v>357</v>
      </c>
      <c r="C69" s="292"/>
      <c r="D69" s="292"/>
      <c r="E69" s="275"/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0</v>
      </c>
      <c r="D73" s="288">
        <f>SUM(D74:D75)</f>
        <v>0</v>
      </c>
      <c r="E73" s="271">
        <f>SUM(E74:E75)</f>
        <v>0</v>
      </c>
    </row>
    <row r="74" spans="1:5" s="444" customFormat="1" ht="12" customHeight="1" x14ac:dyDescent="0.2">
      <c r="A74" s="427" t="s">
        <v>365</v>
      </c>
      <c r="B74" s="299" t="s">
        <v>366</v>
      </c>
      <c r="C74" s="292"/>
      <c r="D74" s="292"/>
      <c r="E74" s="275"/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0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/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0</v>
      </c>
      <c r="D86" s="294">
        <f>+D64+D68+D73+D76+D80+D85</f>
        <v>0</v>
      </c>
      <c r="E86" s="307">
        <f>+E64+E68+E73+E76+E80+E85</f>
        <v>0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0</v>
      </c>
      <c r="D87" s="294">
        <f>+D63+D86</f>
        <v>0</v>
      </c>
      <c r="E87" s="307">
        <f>+E63+E86</f>
        <v>0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406">
        <f>SUM(C92:C96)</f>
        <v>0</v>
      </c>
      <c r="D91" s="406">
        <f>SUM(D92:D96)</f>
        <v>0</v>
      </c>
      <c r="E91" s="406">
        <f>SUM(E92:E96)</f>
        <v>0</v>
      </c>
    </row>
    <row r="92" spans="1:5" ht="12" customHeight="1" x14ac:dyDescent="0.2">
      <c r="A92" s="435" t="s">
        <v>69</v>
      </c>
      <c r="B92" s="246" t="s">
        <v>37</v>
      </c>
      <c r="C92" s="407"/>
      <c r="D92" s="407"/>
      <c r="E92" s="407"/>
    </row>
    <row r="93" spans="1:5" ht="12" customHeight="1" x14ac:dyDescent="0.2">
      <c r="A93" s="428" t="s">
        <v>70</v>
      </c>
      <c r="B93" s="244" t="s">
        <v>131</v>
      </c>
      <c r="C93" s="408"/>
      <c r="D93" s="408"/>
      <c r="E93" s="408"/>
    </row>
    <row r="94" spans="1:5" ht="12" customHeight="1" x14ac:dyDescent="0.2">
      <c r="A94" s="428" t="s">
        <v>71</v>
      </c>
      <c r="B94" s="244" t="s">
        <v>98</v>
      </c>
      <c r="C94" s="410"/>
      <c r="D94" s="410"/>
      <c r="E94" s="410"/>
    </row>
    <row r="95" spans="1:5" ht="12" customHeight="1" x14ac:dyDescent="0.2">
      <c r="A95" s="428" t="s">
        <v>72</v>
      </c>
      <c r="B95" s="247" t="s">
        <v>132</v>
      </c>
      <c r="C95" s="410"/>
      <c r="D95" s="410"/>
      <c r="E95" s="410"/>
    </row>
    <row r="96" spans="1:5" ht="12" customHeight="1" x14ac:dyDescent="0.2">
      <c r="A96" s="428" t="s">
        <v>81</v>
      </c>
      <c r="B96" s="255" t="s">
        <v>133</v>
      </c>
      <c r="C96" s="410"/>
      <c r="D96" s="410"/>
      <c r="E96" s="410"/>
    </row>
    <row r="97" spans="1:5" ht="12" customHeight="1" x14ac:dyDescent="0.2">
      <c r="A97" s="428" t="s">
        <v>73</v>
      </c>
      <c r="B97" s="244" t="s">
        <v>400</v>
      </c>
      <c r="C97" s="410"/>
      <c r="D97" s="410"/>
      <c r="E97" s="410"/>
    </row>
    <row r="98" spans="1:5" ht="12" customHeight="1" x14ac:dyDescent="0.2">
      <c r="A98" s="428" t="s">
        <v>74</v>
      </c>
      <c r="B98" s="267" t="s">
        <v>401</v>
      </c>
      <c r="C98" s="410"/>
      <c r="D98" s="410"/>
      <c r="E98" s="410"/>
    </row>
    <row r="99" spans="1:5" ht="12" customHeight="1" x14ac:dyDescent="0.2">
      <c r="A99" s="428" t="s">
        <v>82</v>
      </c>
      <c r="B99" s="268" t="s">
        <v>402</v>
      </c>
      <c r="C99" s="410"/>
      <c r="D99" s="410"/>
      <c r="E99" s="410"/>
    </row>
    <row r="100" spans="1:5" ht="12" customHeight="1" x14ac:dyDescent="0.2">
      <c r="A100" s="428" t="s">
        <v>83</v>
      </c>
      <c r="B100" s="268" t="s">
        <v>403</v>
      </c>
      <c r="C100" s="410"/>
      <c r="D100" s="410"/>
      <c r="E100" s="410"/>
    </row>
    <row r="101" spans="1:5" ht="12" customHeight="1" x14ac:dyDescent="0.2">
      <c r="A101" s="428" t="s">
        <v>84</v>
      </c>
      <c r="B101" s="267" t="s">
        <v>404</v>
      </c>
      <c r="C101" s="410"/>
      <c r="D101" s="410"/>
      <c r="E101" s="410"/>
    </row>
    <row r="102" spans="1:5" ht="12" customHeight="1" x14ac:dyDescent="0.2">
      <c r="A102" s="428" t="s">
        <v>85</v>
      </c>
      <c r="B102" s="267" t="s">
        <v>405</v>
      </c>
      <c r="C102" s="410"/>
      <c r="D102" s="410"/>
      <c r="E102" s="410"/>
    </row>
    <row r="103" spans="1:5" ht="12" customHeight="1" x14ac:dyDescent="0.2">
      <c r="A103" s="428" t="s">
        <v>87</v>
      </c>
      <c r="B103" s="268" t="s">
        <v>406</v>
      </c>
      <c r="C103" s="410"/>
      <c r="D103" s="410"/>
      <c r="E103" s="410"/>
    </row>
    <row r="104" spans="1:5" ht="12" customHeight="1" x14ac:dyDescent="0.2">
      <c r="A104" s="436" t="s">
        <v>134</v>
      </c>
      <c r="B104" s="269" t="s">
        <v>407</v>
      </c>
      <c r="C104" s="410"/>
      <c r="D104" s="410"/>
      <c r="E104" s="410"/>
    </row>
    <row r="105" spans="1:5" ht="12" customHeight="1" x14ac:dyDescent="0.2">
      <c r="A105" s="428" t="s">
        <v>408</v>
      </c>
      <c r="B105" s="269" t="s">
        <v>409</v>
      </c>
      <c r="C105" s="410"/>
      <c r="D105" s="410"/>
      <c r="E105" s="410"/>
    </row>
    <row r="106" spans="1:5" s="219" customFormat="1" ht="12" customHeight="1" thickBot="1" x14ac:dyDescent="0.25">
      <c r="A106" s="437" t="s">
        <v>410</v>
      </c>
      <c r="B106" s="270" t="s">
        <v>411</v>
      </c>
      <c r="C106" s="412"/>
      <c r="D106" s="412"/>
      <c r="E106" s="412"/>
    </row>
    <row r="107" spans="1:5" ht="12" customHeight="1" thickBot="1" x14ac:dyDescent="0.25">
      <c r="A107" s="261" t="s">
        <v>8</v>
      </c>
      <c r="B107" s="259" t="s">
        <v>412</v>
      </c>
      <c r="C107" s="282">
        <f>+C108+C110+C112</f>
        <v>0</v>
      </c>
      <c r="D107" s="282">
        <f>+D108+D110+D112</f>
        <v>0</v>
      </c>
      <c r="E107" s="282">
        <f>+E108+E110+E112</f>
        <v>0</v>
      </c>
    </row>
    <row r="108" spans="1:5" ht="12" customHeight="1" x14ac:dyDescent="0.2">
      <c r="A108" s="427" t="s">
        <v>75</v>
      </c>
      <c r="B108" s="244" t="s">
        <v>154</v>
      </c>
      <c r="C108" s="409"/>
      <c r="D108" s="409"/>
      <c r="E108" s="409"/>
    </row>
    <row r="109" spans="1:5" ht="12" customHeight="1" x14ac:dyDescent="0.2">
      <c r="A109" s="427" t="s">
        <v>76</v>
      </c>
      <c r="B109" s="248" t="s">
        <v>413</v>
      </c>
      <c r="C109" s="409"/>
      <c r="D109" s="409"/>
      <c r="E109" s="409"/>
    </row>
    <row r="110" spans="1:5" ht="12" customHeight="1" x14ac:dyDescent="0.2">
      <c r="A110" s="427" t="s">
        <v>77</v>
      </c>
      <c r="B110" s="248" t="s">
        <v>135</v>
      </c>
      <c r="C110" s="408"/>
      <c r="D110" s="408"/>
      <c r="E110" s="408"/>
    </row>
    <row r="111" spans="1:5" ht="12" customHeight="1" x14ac:dyDescent="0.2">
      <c r="A111" s="427" t="s">
        <v>78</v>
      </c>
      <c r="B111" s="248" t="s">
        <v>414</v>
      </c>
      <c r="C111" s="272"/>
      <c r="D111" s="272"/>
      <c r="E111" s="272"/>
    </row>
    <row r="112" spans="1:5" ht="12" customHeight="1" x14ac:dyDescent="0.2">
      <c r="A112" s="427" t="s">
        <v>79</v>
      </c>
      <c r="B112" s="280" t="s">
        <v>156</v>
      </c>
      <c r="C112" s="272"/>
      <c r="D112" s="272"/>
      <c r="E112" s="272"/>
    </row>
    <row r="113" spans="1:5" ht="12" customHeight="1" x14ac:dyDescent="0.2">
      <c r="A113" s="427" t="s">
        <v>86</v>
      </c>
      <c r="B113" s="279" t="s">
        <v>415</v>
      </c>
      <c r="C113" s="272"/>
      <c r="D113" s="272"/>
      <c r="E113" s="272"/>
    </row>
    <row r="114" spans="1:5" ht="12" customHeight="1" x14ac:dyDescent="0.2">
      <c r="A114" s="427" t="s">
        <v>88</v>
      </c>
      <c r="B114" s="295" t="s">
        <v>416</v>
      </c>
      <c r="C114" s="272"/>
      <c r="D114" s="272"/>
      <c r="E114" s="272"/>
    </row>
    <row r="115" spans="1:5" ht="12" customHeight="1" x14ac:dyDescent="0.2">
      <c r="A115" s="427" t="s">
        <v>136</v>
      </c>
      <c r="B115" s="268" t="s">
        <v>403</v>
      </c>
      <c r="C115" s="272"/>
      <c r="D115" s="272"/>
      <c r="E115" s="272"/>
    </row>
    <row r="116" spans="1:5" ht="12" customHeight="1" x14ac:dyDescent="0.2">
      <c r="A116" s="427" t="s">
        <v>137</v>
      </c>
      <c r="B116" s="268" t="s">
        <v>417</v>
      </c>
      <c r="C116" s="272"/>
      <c r="D116" s="272"/>
      <c r="E116" s="272"/>
    </row>
    <row r="117" spans="1:5" ht="12" customHeight="1" x14ac:dyDescent="0.2">
      <c r="A117" s="427" t="s">
        <v>138</v>
      </c>
      <c r="B117" s="268" t="s">
        <v>418</v>
      </c>
      <c r="C117" s="272"/>
      <c r="D117" s="272"/>
      <c r="E117" s="272"/>
    </row>
    <row r="118" spans="1:5" ht="12" customHeight="1" x14ac:dyDescent="0.2">
      <c r="A118" s="427" t="s">
        <v>419</v>
      </c>
      <c r="B118" s="268" t="s">
        <v>406</v>
      </c>
      <c r="C118" s="272"/>
      <c r="D118" s="272"/>
      <c r="E118" s="272"/>
    </row>
    <row r="119" spans="1:5" ht="12" customHeight="1" x14ac:dyDescent="0.2">
      <c r="A119" s="427" t="s">
        <v>420</v>
      </c>
      <c r="B119" s="268" t="s">
        <v>421</v>
      </c>
      <c r="C119" s="272"/>
      <c r="D119" s="272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74"/>
      <c r="D120" s="274"/>
      <c r="E120" s="274"/>
    </row>
    <row r="121" spans="1:5" ht="12" customHeight="1" thickBot="1" x14ac:dyDescent="0.25">
      <c r="A121" s="261" t="s">
        <v>9</v>
      </c>
      <c r="B121" s="264" t="s">
        <v>424</v>
      </c>
      <c r="C121" s="282">
        <f>+C122+C123</f>
        <v>0</v>
      </c>
      <c r="D121" s="282">
        <f>+D122+D123</f>
        <v>0</v>
      </c>
      <c r="E121" s="282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409"/>
      <c r="D122" s="409"/>
      <c r="E122" s="409"/>
    </row>
    <row r="123" spans="1:5" ht="12" customHeight="1" thickBot="1" x14ac:dyDescent="0.25">
      <c r="A123" s="429" t="s">
        <v>59</v>
      </c>
      <c r="B123" s="248" t="s">
        <v>46</v>
      </c>
      <c r="C123" s="410"/>
      <c r="D123" s="410"/>
      <c r="E123" s="410"/>
    </row>
    <row r="124" spans="1:5" ht="12" customHeight="1" thickBot="1" x14ac:dyDescent="0.25">
      <c r="A124" s="261" t="s">
        <v>10</v>
      </c>
      <c r="B124" s="264" t="s">
        <v>425</v>
      </c>
      <c r="C124" s="282">
        <f>+C91+C107+C121</f>
        <v>0</v>
      </c>
      <c r="D124" s="282">
        <f>+D91+D107+D121</f>
        <v>0</v>
      </c>
      <c r="E124" s="282">
        <f>+E91+E107+E121</f>
        <v>0</v>
      </c>
    </row>
    <row r="125" spans="1:5" ht="12" customHeight="1" thickBot="1" x14ac:dyDescent="0.25">
      <c r="A125" s="261" t="s">
        <v>11</v>
      </c>
      <c r="B125" s="264" t="s">
        <v>530</v>
      </c>
      <c r="C125" s="282">
        <f>+C126+C127+C128</f>
        <v>0</v>
      </c>
      <c r="D125" s="282">
        <f>+D126+D127+D128</f>
        <v>0</v>
      </c>
      <c r="E125" s="282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72"/>
      <c r="D126" s="272"/>
      <c r="E126" s="272"/>
    </row>
    <row r="127" spans="1:5" ht="12" customHeight="1" x14ac:dyDescent="0.2">
      <c r="A127" s="427" t="s">
        <v>63</v>
      </c>
      <c r="B127" s="245" t="s">
        <v>428</v>
      </c>
      <c r="C127" s="272"/>
      <c r="D127" s="272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72"/>
      <c r="D128" s="272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2">
        <f>+C130+C131+C132+C133</f>
        <v>0</v>
      </c>
      <c r="D129" s="282">
        <f>+D130+D131+D132+D133</f>
        <v>0</v>
      </c>
      <c r="E129" s="282">
        <f>+E130+E131+E132+E133</f>
        <v>0</v>
      </c>
    </row>
    <row r="130" spans="1:11" ht="12" customHeight="1" x14ac:dyDescent="0.2">
      <c r="A130" s="427" t="s">
        <v>65</v>
      </c>
      <c r="B130" s="245" t="s">
        <v>431</v>
      </c>
      <c r="C130" s="272"/>
      <c r="D130" s="272"/>
      <c r="E130" s="272"/>
    </row>
    <row r="131" spans="1:11" ht="12" customHeight="1" x14ac:dyDescent="0.2">
      <c r="A131" s="427" t="s">
        <v>66</v>
      </c>
      <c r="B131" s="245" t="s">
        <v>432</v>
      </c>
      <c r="C131" s="272"/>
      <c r="D131" s="272"/>
      <c r="E131" s="272"/>
    </row>
    <row r="132" spans="1:11" ht="12" customHeight="1" x14ac:dyDescent="0.2">
      <c r="A132" s="427" t="s">
        <v>327</v>
      </c>
      <c r="B132" s="245" t="s">
        <v>433</v>
      </c>
      <c r="C132" s="272"/>
      <c r="D132" s="272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72"/>
      <c r="D133" s="272"/>
      <c r="E133" s="272"/>
    </row>
    <row r="134" spans="1:11" ht="13.5" thickBot="1" x14ac:dyDescent="0.25">
      <c r="A134" s="261" t="s">
        <v>13</v>
      </c>
      <c r="B134" s="264" t="s">
        <v>650</v>
      </c>
      <c r="C134" s="411">
        <f>+C135+C136+C138+C139+C137</f>
        <v>0</v>
      </c>
      <c r="D134" s="411">
        <f>+D135+D136+D138+D139+D137</f>
        <v>0</v>
      </c>
      <c r="E134" s="411">
        <f>+E135+E136+E138+E139+E137</f>
        <v>0</v>
      </c>
      <c r="K134" s="390"/>
    </row>
    <row r="135" spans="1:11" x14ac:dyDescent="0.2">
      <c r="A135" s="427" t="s">
        <v>67</v>
      </c>
      <c r="B135" s="245" t="s">
        <v>436</v>
      </c>
      <c r="C135" s="272"/>
      <c r="D135" s="272"/>
      <c r="E135" s="272"/>
    </row>
    <row r="136" spans="1:11" ht="12" customHeight="1" x14ac:dyDescent="0.2">
      <c r="A136" s="427" t="s">
        <v>68</v>
      </c>
      <c r="B136" s="245" t="s">
        <v>437</v>
      </c>
      <c r="C136" s="272"/>
      <c r="D136" s="272"/>
      <c r="E136" s="272"/>
    </row>
    <row r="137" spans="1:11" ht="12" customHeight="1" x14ac:dyDescent="0.2">
      <c r="A137" s="427" t="s">
        <v>336</v>
      </c>
      <c r="B137" s="245" t="s">
        <v>649</v>
      </c>
      <c r="C137" s="272"/>
      <c r="D137" s="272"/>
      <c r="E137" s="272"/>
    </row>
    <row r="138" spans="1:11" s="219" customFormat="1" ht="12" customHeight="1" x14ac:dyDescent="0.2">
      <c r="A138" s="427" t="s">
        <v>338</v>
      </c>
      <c r="B138" s="245" t="s">
        <v>438</v>
      </c>
      <c r="C138" s="272"/>
      <c r="D138" s="272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72"/>
      <c r="D139" s="272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413">
        <f>+C141+C142+C143+C144</f>
        <v>0</v>
      </c>
      <c r="D140" s="413">
        <f>+D141+D142+D143+D144</f>
        <v>0</v>
      </c>
      <c r="E140" s="413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72"/>
      <c r="D141" s="272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72"/>
      <c r="D142" s="272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72"/>
      <c r="D143" s="272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72"/>
      <c r="D144" s="272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426">
        <f>+C125+C129+C134+C140</f>
        <v>0</v>
      </c>
      <c r="D145" s="426">
        <f>+D125+D129+D134+D140</f>
        <v>0</v>
      </c>
      <c r="E145" s="426">
        <f>+E125+E129+E134+E140</f>
        <v>0</v>
      </c>
    </row>
    <row r="146" spans="1:5" ht="15" customHeight="1" thickBot="1" x14ac:dyDescent="0.25">
      <c r="A146" s="438" t="s">
        <v>16</v>
      </c>
      <c r="B146" s="284" t="s">
        <v>446</v>
      </c>
      <c r="C146" s="426">
        <f>+C124+C145</f>
        <v>0</v>
      </c>
      <c r="D146" s="426">
        <f>+D124+D145</f>
        <v>0</v>
      </c>
      <c r="E146" s="426">
        <f>+E124+E145</f>
        <v>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539" t="s">
        <v>706</v>
      </c>
      <c r="B148" s="540"/>
      <c r="C148" s="89"/>
      <c r="D148" s="90"/>
      <c r="E148" s="87"/>
    </row>
    <row r="149" spans="1:5" ht="14.25" customHeight="1" thickBot="1" x14ac:dyDescent="0.25">
      <c r="A149" s="541" t="s">
        <v>705</v>
      </c>
      <c r="B149" s="542"/>
      <c r="C149" s="89"/>
      <c r="D149" s="90"/>
      <c r="E149" s="87"/>
    </row>
  </sheetData>
  <sheetProtection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6EE0-AA05-449D-9564-2DF0007A2F07}">
  <sheetPr>
    <tabColor rgb="FF92D050"/>
  </sheetPr>
  <dimension ref="A1:K149"/>
  <sheetViews>
    <sheetView zoomScaleNormal="100" zoomScaleSheetLayoutView="100" workbookViewId="0">
      <selection activeCell="G5" sqref="G5"/>
    </sheetView>
  </sheetViews>
  <sheetFormatPr defaultRowHeight="12.75" x14ac:dyDescent="0.2"/>
  <cols>
    <col min="1" max="1" width="14.83203125" style="418" customWidth="1"/>
    <col min="2" max="2" width="65.33203125" style="419" customWidth="1"/>
    <col min="3" max="5" width="17" style="420" customWidth="1"/>
    <col min="6" max="16384" width="9.33203125" style="31"/>
  </cols>
  <sheetData>
    <row r="1" spans="1:5" s="394" customFormat="1" ht="16.5" customHeight="1" thickBot="1" x14ac:dyDescent="0.25">
      <c r="A1" s="393"/>
      <c r="B1" s="395"/>
      <c r="C1" s="440"/>
      <c r="D1" s="405"/>
      <c r="E1" s="526" t="s">
        <v>819</v>
      </c>
    </row>
    <row r="2" spans="1:5" s="441" customFormat="1" ht="15.75" customHeight="1" x14ac:dyDescent="0.2">
      <c r="A2" s="421" t="s">
        <v>50</v>
      </c>
      <c r="B2" s="730" t="s">
        <v>151</v>
      </c>
      <c r="C2" s="731"/>
      <c r="D2" s="732"/>
      <c r="E2" s="414" t="s">
        <v>41</v>
      </c>
    </row>
    <row r="3" spans="1:5" s="441" customFormat="1" ht="24.75" thickBot="1" x14ac:dyDescent="0.25">
      <c r="A3" s="439" t="s">
        <v>526</v>
      </c>
      <c r="B3" s="733" t="s">
        <v>653</v>
      </c>
      <c r="C3" s="734"/>
      <c r="D3" s="735"/>
      <c r="E3" s="389" t="s">
        <v>49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'6.3.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43" customFormat="1" ht="12" customHeight="1" thickBot="1" x14ac:dyDescent="0.25">
      <c r="A8" s="261" t="s">
        <v>7</v>
      </c>
      <c r="B8" s="257" t="s">
        <v>285</v>
      </c>
      <c r="C8" s="288">
        <f>SUM(C9:C14)</f>
        <v>0</v>
      </c>
      <c r="D8" s="288">
        <f>SUM(D9:D14)</f>
        <v>0</v>
      </c>
      <c r="E8" s="271">
        <f>SUM(E9:E14)</f>
        <v>0</v>
      </c>
    </row>
    <row r="9" spans="1:5" s="417" customFormat="1" ht="12" customHeight="1" x14ac:dyDescent="0.2">
      <c r="A9" s="427" t="s">
        <v>69</v>
      </c>
      <c r="B9" s="299" t="s">
        <v>286</v>
      </c>
      <c r="C9" s="290"/>
      <c r="D9" s="290"/>
      <c r="E9" s="273"/>
    </row>
    <row r="10" spans="1:5" s="444" customFormat="1" ht="12" customHeight="1" x14ac:dyDescent="0.2">
      <c r="A10" s="428" t="s">
        <v>70</v>
      </c>
      <c r="B10" s="300" t="s">
        <v>287</v>
      </c>
      <c r="C10" s="289"/>
      <c r="D10" s="289"/>
      <c r="E10" s="272"/>
    </row>
    <row r="11" spans="1:5" s="444" customFormat="1" ht="12" customHeight="1" x14ac:dyDescent="0.2">
      <c r="A11" s="428" t="s">
        <v>71</v>
      </c>
      <c r="B11" s="300" t="s">
        <v>288</v>
      </c>
      <c r="C11" s="289"/>
      <c r="D11" s="289"/>
      <c r="E11" s="272"/>
    </row>
    <row r="12" spans="1:5" s="444" customFormat="1" ht="12" customHeight="1" x14ac:dyDescent="0.2">
      <c r="A12" s="428" t="s">
        <v>72</v>
      </c>
      <c r="B12" s="300" t="s">
        <v>289</v>
      </c>
      <c r="C12" s="289"/>
      <c r="D12" s="289"/>
      <c r="E12" s="272"/>
    </row>
    <row r="13" spans="1:5" s="444" customFormat="1" ht="12" customHeight="1" x14ac:dyDescent="0.2">
      <c r="A13" s="428" t="s">
        <v>105</v>
      </c>
      <c r="B13" s="300" t="s">
        <v>290</v>
      </c>
      <c r="C13" s="289"/>
      <c r="D13" s="289"/>
      <c r="E13" s="272"/>
    </row>
    <row r="14" spans="1:5" s="417" customFormat="1" ht="12" customHeight="1" thickBot="1" x14ac:dyDescent="0.25">
      <c r="A14" s="429" t="s">
        <v>73</v>
      </c>
      <c r="B14" s="301" t="s">
        <v>291</v>
      </c>
      <c r="C14" s="291"/>
      <c r="D14" s="291"/>
      <c r="E14" s="274"/>
    </row>
    <row r="15" spans="1:5" s="417" customFormat="1" ht="12" customHeight="1" thickBot="1" x14ac:dyDescent="0.25">
      <c r="A15" s="261" t="s">
        <v>8</v>
      </c>
      <c r="B15" s="278" t="s">
        <v>292</v>
      </c>
      <c r="C15" s="288">
        <f>SUM(C16:C20)</f>
        <v>0</v>
      </c>
      <c r="D15" s="288">
        <f>SUM(D16:D20)</f>
        <v>0</v>
      </c>
      <c r="E15" s="271">
        <f>SUM(E16:E20)</f>
        <v>0</v>
      </c>
    </row>
    <row r="16" spans="1:5" s="417" customFormat="1" ht="12" customHeight="1" x14ac:dyDescent="0.2">
      <c r="A16" s="427" t="s">
        <v>75</v>
      </c>
      <c r="B16" s="299" t="s">
        <v>293</v>
      </c>
      <c r="C16" s="290"/>
      <c r="D16" s="290"/>
      <c r="E16" s="273"/>
    </row>
    <row r="17" spans="1:5" s="417" customFormat="1" ht="12" customHeight="1" x14ac:dyDescent="0.2">
      <c r="A17" s="428" t="s">
        <v>76</v>
      </c>
      <c r="B17" s="300" t="s">
        <v>294</v>
      </c>
      <c r="C17" s="289"/>
      <c r="D17" s="289"/>
      <c r="E17" s="272"/>
    </row>
    <row r="18" spans="1:5" s="417" customFormat="1" ht="12" customHeight="1" x14ac:dyDescent="0.2">
      <c r="A18" s="428" t="s">
        <v>77</v>
      </c>
      <c r="B18" s="300" t="s">
        <v>295</v>
      </c>
      <c r="C18" s="289"/>
      <c r="D18" s="289"/>
      <c r="E18" s="272"/>
    </row>
    <row r="19" spans="1:5" s="417" customFormat="1" ht="12" customHeight="1" x14ac:dyDescent="0.2">
      <c r="A19" s="428" t="s">
        <v>78</v>
      </c>
      <c r="B19" s="300" t="s">
        <v>296</v>
      </c>
      <c r="C19" s="289"/>
      <c r="D19" s="289"/>
      <c r="E19" s="272"/>
    </row>
    <row r="20" spans="1:5" s="417" customFormat="1" ht="12" customHeight="1" x14ac:dyDescent="0.2">
      <c r="A20" s="428" t="s">
        <v>79</v>
      </c>
      <c r="B20" s="300" t="s">
        <v>297</v>
      </c>
      <c r="C20" s="289"/>
      <c r="D20" s="289"/>
      <c r="E20" s="272"/>
    </row>
    <row r="21" spans="1:5" s="444" customFormat="1" ht="12" customHeight="1" thickBot="1" x14ac:dyDescent="0.25">
      <c r="A21" s="429" t="s">
        <v>86</v>
      </c>
      <c r="B21" s="301" t="s">
        <v>298</v>
      </c>
      <c r="C21" s="291"/>
      <c r="D21" s="291"/>
      <c r="E21" s="274"/>
    </row>
    <row r="22" spans="1:5" s="444" customFormat="1" ht="12" customHeight="1" thickBot="1" x14ac:dyDescent="0.25">
      <c r="A22" s="261" t="s">
        <v>9</v>
      </c>
      <c r="B22" s="257" t="s">
        <v>299</v>
      </c>
      <c r="C22" s="288">
        <f>SUM(C23:C27)</f>
        <v>0</v>
      </c>
      <c r="D22" s="288">
        <f>SUM(D23:D27)</f>
        <v>0</v>
      </c>
      <c r="E22" s="271">
        <f>SUM(E23:E27)</f>
        <v>0</v>
      </c>
    </row>
    <row r="23" spans="1:5" s="444" customFormat="1" ht="12" customHeight="1" x14ac:dyDescent="0.2">
      <c r="A23" s="427" t="s">
        <v>58</v>
      </c>
      <c r="B23" s="299" t="s">
        <v>300</v>
      </c>
      <c r="C23" s="290"/>
      <c r="D23" s="290"/>
      <c r="E23" s="273"/>
    </row>
    <row r="24" spans="1:5" s="417" customFormat="1" ht="12" customHeight="1" x14ac:dyDescent="0.2">
      <c r="A24" s="428" t="s">
        <v>59</v>
      </c>
      <c r="B24" s="300" t="s">
        <v>301</v>
      </c>
      <c r="C24" s="289"/>
      <c r="D24" s="289"/>
      <c r="E24" s="272"/>
    </row>
    <row r="25" spans="1:5" s="444" customFormat="1" ht="12" customHeight="1" x14ac:dyDescent="0.2">
      <c r="A25" s="428" t="s">
        <v>60</v>
      </c>
      <c r="B25" s="300" t="s">
        <v>302</v>
      </c>
      <c r="C25" s="289"/>
      <c r="D25" s="289"/>
      <c r="E25" s="272"/>
    </row>
    <row r="26" spans="1:5" s="444" customFormat="1" ht="12" customHeight="1" x14ac:dyDescent="0.2">
      <c r="A26" s="428" t="s">
        <v>61</v>
      </c>
      <c r="B26" s="300" t="s">
        <v>303</v>
      </c>
      <c r="C26" s="289"/>
      <c r="D26" s="289"/>
      <c r="E26" s="272"/>
    </row>
    <row r="27" spans="1:5" s="444" customFormat="1" ht="12" customHeight="1" x14ac:dyDescent="0.2">
      <c r="A27" s="428" t="s">
        <v>119</v>
      </c>
      <c r="B27" s="300" t="s">
        <v>304</v>
      </c>
      <c r="C27" s="289"/>
      <c r="D27" s="289"/>
      <c r="E27" s="272"/>
    </row>
    <row r="28" spans="1:5" s="444" customFormat="1" ht="12" customHeight="1" thickBot="1" x14ac:dyDescent="0.25">
      <c r="A28" s="429" t="s">
        <v>120</v>
      </c>
      <c r="B28" s="301" t="s">
        <v>305</v>
      </c>
      <c r="C28" s="291"/>
      <c r="D28" s="291"/>
      <c r="E28" s="274"/>
    </row>
    <row r="29" spans="1:5" s="444" customFormat="1" ht="12" customHeight="1" thickBot="1" x14ac:dyDescent="0.25">
      <c r="A29" s="261" t="s">
        <v>121</v>
      </c>
      <c r="B29" s="257" t="s">
        <v>695</v>
      </c>
      <c r="C29" s="294">
        <f>SUM(C30:C35)</f>
        <v>0</v>
      </c>
      <c r="D29" s="294">
        <f>SUM(D30:D35)</f>
        <v>0</v>
      </c>
      <c r="E29" s="307">
        <f>SUM(E30:E35)</f>
        <v>0</v>
      </c>
    </row>
    <row r="30" spans="1:5" s="444" customFormat="1" ht="12" customHeight="1" x14ac:dyDescent="0.2">
      <c r="A30" s="427" t="s">
        <v>306</v>
      </c>
      <c r="B30" s="299" t="s">
        <v>699</v>
      </c>
      <c r="C30" s="290"/>
      <c r="D30" s="290">
        <f>+D31+D32</f>
        <v>0</v>
      </c>
      <c r="E30" s="273">
        <f>+E31+E32</f>
        <v>0</v>
      </c>
    </row>
    <row r="31" spans="1:5" s="444" customFormat="1" ht="12" customHeight="1" x14ac:dyDescent="0.2">
      <c r="A31" s="428" t="s">
        <v>307</v>
      </c>
      <c r="B31" s="300" t="s">
        <v>700</v>
      </c>
      <c r="C31" s="289"/>
      <c r="D31" s="289"/>
      <c r="E31" s="272"/>
    </row>
    <row r="32" spans="1:5" s="444" customFormat="1" ht="12" customHeight="1" x14ac:dyDescent="0.2">
      <c r="A32" s="428" t="s">
        <v>308</v>
      </c>
      <c r="B32" s="300" t="s">
        <v>701</v>
      </c>
      <c r="C32" s="289"/>
      <c r="D32" s="289"/>
      <c r="E32" s="272"/>
    </row>
    <row r="33" spans="1:5" s="444" customFormat="1" ht="12" customHeight="1" x14ac:dyDescent="0.2">
      <c r="A33" s="428" t="s">
        <v>696</v>
      </c>
      <c r="B33" s="300" t="s">
        <v>702</v>
      </c>
      <c r="C33" s="289"/>
      <c r="D33" s="289"/>
      <c r="E33" s="272"/>
    </row>
    <row r="34" spans="1:5" s="444" customFormat="1" ht="12" customHeight="1" x14ac:dyDescent="0.2">
      <c r="A34" s="428" t="s">
        <v>697</v>
      </c>
      <c r="B34" s="300" t="s">
        <v>309</v>
      </c>
      <c r="C34" s="289"/>
      <c r="D34" s="289"/>
      <c r="E34" s="272"/>
    </row>
    <row r="35" spans="1:5" s="444" customFormat="1" ht="12" customHeight="1" thickBot="1" x14ac:dyDescent="0.25">
      <c r="A35" s="429" t="s">
        <v>698</v>
      </c>
      <c r="B35" s="280" t="s">
        <v>310</v>
      </c>
      <c r="C35" s="291"/>
      <c r="D35" s="291"/>
      <c r="E35" s="274"/>
    </row>
    <row r="36" spans="1:5" s="444" customFormat="1" ht="12" customHeight="1" thickBot="1" x14ac:dyDescent="0.25">
      <c r="A36" s="261" t="s">
        <v>11</v>
      </c>
      <c r="B36" s="257" t="s">
        <v>311</v>
      </c>
      <c r="C36" s="288">
        <f>SUM(C37:C46)</f>
        <v>0</v>
      </c>
      <c r="D36" s="288">
        <f>SUM(D37:D46)</f>
        <v>0</v>
      </c>
      <c r="E36" s="271">
        <f>SUM(E37:E46)</f>
        <v>0</v>
      </c>
    </row>
    <row r="37" spans="1:5" s="444" customFormat="1" ht="12" customHeight="1" x14ac:dyDescent="0.2">
      <c r="A37" s="427" t="s">
        <v>62</v>
      </c>
      <c r="B37" s="299" t="s">
        <v>312</v>
      </c>
      <c r="C37" s="290"/>
      <c r="D37" s="290"/>
      <c r="E37" s="273"/>
    </row>
    <row r="38" spans="1:5" s="444" customFormat="1" ht="12" customHeight="1" x14ac:dyDescent="0.2">
      <c r="A38" s="428" t="s">
        <v>63</v>
      </c>
      <c r="B38" s="300" t="s">
        <v>313</v>
      </c>
      <c r="C38" s="289"/>
      <c r="D38" s="289"/>
      <c r="E38" s="272"/>
    </row>
    <row r="39" spans="1:5" s="444" customFormat="1" ht="12" customHeight="1" x14ac:dyDescent="0.2">
      <c r="A39" s="428" t="s">
        <v>64</v>
      </c>
      <c r="B39" s="300" t="s">
        <v>314</v>
      </c>
      <c r="C39" s="289"/>
      <c r="D39" s="289"/>
      <c r="E39" s="272"/>
    </row>
    <row r="40" spans="1:5" s="444" customFormat="1" ht="12" customHeight="1" x14ac:dyDescent="0.2">
      <c r="A40" s="428" t="s">
        <v>123</v>
      </c>
      <c r="B40" s="300" t="s">
        <v>315</v>
      </c>
      <c r="C40" s="289"/>
      <c r="D40" s="289"/>
      <c r="E40" s="272"/>
    </row>
    <row r="41" spans="1:5" s="444" customFormat="1" ht="12" customHeight="1" x14ac:dyDescent="0.2">
      <c r="A41" s="428" t="s">
        <v>124</v>
      </c>
      <c r="B41" s="300" t="s">
        <v>316</v>
      </c>
      <c r="C41" s="289"/>
      <c r="D41" s="289"/>
      <c r="E41" s="272"/>
    </row>
    <row r="42" spans="1:5" s="444" customFormat="1" ht="12" customHeight="1" x14ac:dyDescent="0.2">
      <c r="A42" s="428" t="s">
        <v>125</v>
      </c>
      <c r="B42" s="300" t="s">
        <v>317</v>
      </c>
      <c r="C42" s="289"/>
      <c r="D42" s="289"/>
      <c r="E42" s="272"/>
    </row>
    <row r="43" spans="1:5" s="444" customFormat="1" ht="12" customHeight="1" x14ac:dyDescent="0.2">
      <c r="A43" s="428" t="s">
        <v>126</v>
      </c>
      <c r="B43" s="300" t="s">
        <v>318</v>
      </c>
      <c r="C43" s="289"/>
      <c r="D43" s="289"/>
      <c r="E43" s="272"/>
    </row>
    <row r="44" spans="1:5" s="444" customFormat="1" ht="12" customHeight="1" x14ac:dyDescent="0.2">
      <c r="A44" s="428" t="s">
        <v>127</v>
      </c>
      <c r="B44" s="300" t="s">
        <v>319</v>
      </c>
      <c r="C44" s="289"/>
      <c r="D44" s="289"/>
      <c r="E44" s="272"/>
    </row>
    <row r="45" spans="1:5" s="444" customFormat="1" ht="12" customHeight="1" x14ac:dyDescent="0.2">
      <c r="A45" s="428" t="s">
        <v>320</v>
      </c>
      <c r="B45" s="300" t="s">
        <v>321</v>
      </c>
      <c r="C45" s="292"/>
      <c r="D45" s="292"/>
      <c r="E45" s="275"/>
    </row>
    <row r="46" spans="1:5" s="417" customFormat="1" ht="12" customHeight="1" thickBot="1" x14ac:dyDescent="0.25">
      <c r="A46" s="429" t="s">
        <v>322</v>
      </c>
      <c r="B46" s="301" t="s">
        <v>323</v>
      </c>
      <c r="C46" s="293"/>
      <c r="D46" s="293"/>
      <c r="E46" s="276"/>
    </row>
    <row r="47" spans="1:5" s="444" customFormat="1" ht="12" customHeight="1" thickBot="1" x14ac:dyDescent="0.25">
      <c r="A47" s="261" t="s">
        <v>12</v>
      </c>
      <c r="B47" s="257" t="s">
        <v>324</v>
      </c>
      <c r="C47" s="288">
        <f>SUM(C48:C52)</f>
        <v>0</v>
      </c>
      <c r="D47" s="288">
        <f>SUM(D48:D52)</f>
        <v>0</v>
      </c>
      <c r="E47" s="271">
        <f>SUM(E48:E52)</f>
        <v>0</v>
      </c>
    </row>
    <row r="48" spans="1:5" s="444" customFormat="1" ht="12" customHeight="1" x14ac:dyDescent="0.2">
      <c r="A48" s="427" t="s">
        <v>65</v>
      </c>
      <c r="B48" s="299" t="s">
        <v>325</v>
      </c>
      <c r="C48" s="309"/>
      <c r="D48" s="309"/>
      <c r="E48" s="277"/>
    </row>
    <row r="49" spans="1:5" s="444" customFormat="1" ht="12" customHeight="1" x14ac:dyDescent="0.2">
      <c r="A49" s="428" t="s">
        <v>66</v>
      </c>
      <c r="B49" s="300" t="s">
        <v>326</v>
      </c>
      <c r="C49" s="292"/>
      <c r="D49" s="292"/>
      <c r="E49" s="275"/>
    </row>
    <row r="50" spans="1:5" s="444" customFormat="1" ht="12" customHeight="1" x14ac:dyDescent="0.2">
      <c r="A50" s="428" t="s">
        <v>327</v>
      </c>
      <c r="B50" s="300" t="s">
        <v>328</v>
      </c>
      <c r="C50" s="292"/>
      <c r="D50" s="292"/>
      <c r="E50" s="275"/>
    </row>
    <row r="51" spans="1:5" s="444" customFormat="1" ht="12" customHeight="1" x14ac:dyDescent="0.2">
      <c r="A51" s="428" t="s">
        <v>329</v>
      </c>
      <c r="B51" s="300" t="s">
        <v>330</v>
      </c>
      <c r="C51" s="292"/>
      <c r="D51" s="292"/>
      <c r="E51" s="275"/>
    </row>
    <row r="52" spans="1:5" s="444" customFormat="1" ht="12" customHeight="1" thickBot="1" x14ac:dyDescent="0.25">
      <c r="A52" s="429" t="s">
        <v>331</v>
      </c>
      <c r="B52" s="301" t="s">
        <v>332</v>
      </c>
      <c r="C52" s="293"/>
      <c r="D52" s="293"/>
      <c r="E52" s="276"/>
    </row>
    <row r="53" spans="1:5" s="444" customFormat="1" ht="12" customHeight="1" thickBot="1" x14ac:dyDescent="0.25">
      <c r="A53" s="261" t="s">
        <v>128</v>
      </c>
      <c r="B53" s="257" t="s">
        <v>333</v>
      </c>
      <c r="C53" s="288">
        <f>SUM(C54:C56)</f>
        <v>0</v>
      </c>
      <c r="D53" s="288">
        <f>SUM(D54:D56)</f>
        <v>0</v>
      </c>
      <c r="E53" s="271">
        <f>SUM(E54:E56)</f>
        <v>0</v>
      </c>
    </row>
    <row r="54" spans="1:5" s="417" customFormat="1" ht="12" customHeight="1" x14ac:dyDescent="0.2">
      <c r="A54" s="427" t="s">
        <v>67</v>
      </c>
      <c r="B54" s="299" t="s">
        <v>334</v>
      </c>
      <c r="C54" s="290"/>
      <c r="D54" s="290"/>
      <c r="E54" s="273"/>
    </row>
    <row r="55" spans="1:5" s="417" customFormat="1" ht="12" customHeight="1" x14ac:dyDescent="0.2">
      <c r="A55" s="428" t="s">
        <v>68</v>
      </c>
      <c r="B55" s="300" t="s">
        <v>335</v>
      </c>
      <c r="C55" s="289"/>
      <c r="D55" s="289"/>
      <c r="E55" s="272"/>
    </row>
    <row r="56" spans="1:5" s="417" customFormat="1" ht="12" customHeight="1" x14ac:dyDescent="0.2">
      <c r="A56" s="428" t="s">
        <v>336</v>
      </c>
      <c r="B56" s="300" t="s">
        <v>337</v>
      </c>
      <c r="C56" s="289"/>
      <c r="D56" s="289"/>
      <c r="E56" s="272"/>
    </row>
    <row r="57" spans="1:5" s="417" customFormat="1" ht="12" customHeight="1" thickBot="1" x14ac:dyDescent="0.25">
      <c r="A57" s="429" t="s">
        <v>338</v>
      </c>
      <c r="B57" s="301" t="s">
        <v>339</v>
      </c>
      <c r="C57" s="291"/>
      <c r="D57" s="291"/>
      <c r="E57" s="274"/>
    </row>
    <row r="58" spans="1:5" s="444" customFormat="1" ht="12" customHeight="1" thickBot="1" x14ac:dyDescent="0.25">
      <c r="A58" s="261" t="s">
        <v>14</v>
      </c>
      <c r="B58" s="278" t="s">
        <v>340</v>
      </c>
      <c r="C58" s="288">
        <f>SUM(C59:C61)</f>
        <v>0</v>
      </c>
      <c r="D58" s="288">
        <f>SUM(D59:D61)</f>
        <v>0</v>
      </c>
      <c r="E58" s="271">
        <f>SUM(E59:E61)</f>
        <v>0</v>
      </c>
    </row>
    <row r="59" spans="1:5" s="444" customFormat="1" ht="12" customHeight="1" x14ac:dyDescent="0.2">
      <c r="A59" s="427" t="s">
        <v>129</v>
      </c>
      <c r="B59" s="299" t="s">
        <v>341</v>
      </c>
      <c r="C59" s="292"/>
      <c r="D59" s="292"/>
      <c r="E59" s="275"/>
    </row>
    <row r="60" spans="1:5" s="444" customFormat="1" ht="12" customHeight="1" x14ac:dyDescent="0.2">
      <c r="A60" s="428" t="s">
        <v>130</v>
      </c>
      <c r="B60" s="300" t="s">
        <v>529</v>
      </c>
      <c r="C60" s="292"/>
      <c r="D60" s="292"/>
      <c r="E60" s="275"/>
    </row>
    <row r="61" spans="1:5" s="444" customFormat="1" ht="12" customHeight="1" x14ac:dyDescent="0.2">
      <c r="A61" s="428" t="s">
        <v>155</v>
      </c>
      <c r="B61" s="300" t="s">
        <v>343</v>
      </c>
      <c r="C61" s="292"/>
      <c r="D61" s="292"/>
      <c r="E61" s="275"/>
    </row>
    <row r="62" spans="1:5" s="444" customFormat="1" ht="12" customHeight="1" thickBot="1" x14ac:dyDescent="0.25">
      <c r="A62" s="429" t="s">
        <v>344</v>
      </c>
      <c r="B62" s="301" t="s">
        <v>345</v>
      </c>
      <c r="C62" s="292"/>
      <c r="D62" s="292"/>
      <c r="E62" s="275"/>
    </row>
    <row r="63" spans="1:5" s="444" customFormat="1" ht="12" customHeight="1" thickBot="1" x14ac:dyDescent="0.25">
      <c r="A63" s="261" t="s">
        <v>15</v>
      </c>
      <c r="B63" s="257" t="s">
        <v>346</v>
      </c>
      <c r="C63" s="294">
        <f>+C8+C15+C22+C29+C36+C47+C53+C58</f>
        <v>0</v>
      </c>
      <c r="D63" s="294">
        <f>+D8+D15+D22+D29+D36+D47+D53+D58</f>
        <v>0</v>
      </c>
      <c r="E63" s="307">
        <f>+E8+E15+E22+E29+E36+E47+E53+E58</f>
        <v>0</v>
      </c>
    </row>
    <row r="64" spans="1:5" s="444" customFormat="1" ht="12" customHeight="1" thickBot="1" x14ac:dyDescent="0.2">
      <c r="A64" s="430" t="s">
        <v>527</v>
      </c>
      <c r="B64" s="278" t="s">
        <v>348</v>
      </c>
      <c r="C64" s="288">
        <f>SUM(C65:C67)</f>
        <v>0</v>
      </c>
      <c r="D64" s="288">
        <f>SUM(D65:D67)</f>
        <v>0</v>
      </c>
      <c r="E64" s="271">
        <f>SUM(E65:E67)</f>
        <v>0</v>
      </c>
    </row>
    <row r="65" spans="1:5" s="444" customFormat="1" ht="12" customHeight="1" x14ac:dyDescent="0.2">
      <c r="A65" s="427" t="s">
        <v>349</v>
      </c>
      <c r="B65" s="299" t="s">
        <v>350</v>
      </c>
      <c r="C65" s="292"/>
      <c r="D65" s="292"/>
      <c r="E65" s="275"/>
    </row>
    <row r="66" spans="1:5" s="444" customFormat="1" ht="12" customHeight="1" x14ac:dyDescent="0.2">
      <c r="A66" s="428" t="s">
        <v>351</v>
      </c>
      <c r="B66" s="300" t="s">
        <v>352</v>
      </c>
      <c r="C66" s="292"/>
      <c r="D66" s="292"/>
      <c r="E66" s="275"/>
    </row>
    <row r="67" spans="1:5" s="444" customFormat="1" ht="12" customHeight="1" thickBot="1" x14ac:dyDescent="0.25">
      <c r="A67" s="429" t="s">
        <v>353</v>
      </c>
      <c r="B67" s="423" t="s">
        <v>354</v>
      </c>
      <c r="C67" s="292"/>
      <c r="D67" s="292"/>
      <c r="E67" s="275"/>
    </row>
    <row r="68" spans="1:5" s="444" customFormat="1" ht="12" customHeight="1" thickBot="1" x14ac:dyDescent="0.2">
      <c r="A68" s="430" t="s">
        <v>355</v>
      </c>
      <c r="B68" s="278" t="s">
        <v>356</v>
      </c>
      <c r="C68" s="288">
        <f>SUM(C69:C72)</f>
        <v>0</v>
      </c>
      <c r="D68" s="288">
        <f>SUM(D69:D72)</f>
        <v>0</v>
      </c>
      <c r="E68" s="271">
        <f>SUM(E69:E72)</f>
        <v>0</v>
      </c>
    </row>
    <row r="69" spans="1:5" s="444" customFormat="1" ht="12" customHeight="1" x14ac:dyDescent="0.2">
      <c r="A69" s="427" t="s">
        <v>106</v>
      </c>
      <c r="B69" s="299" t="s">
        <v>357</v>
      </c>
      <c r="C69" s="292"/>
      <c r="D69" s="292"/>
      <c r="E69" s="275"/>
    </row>
    <row r="70" spans="1:5" s="444" customFormat="1" ht="12" customHeight="1" x14ac:dyDescent="0.2">
      <c r="A70" s="428" t="s">
        <v>107</v>
      </c>
      <c r="B70" s="300" t="s">
        <v>358</v>
      </c>
      <c r="C70" s="292"/>
      <c r="D70" s="292"/>
      <c r="E70" s="275"/>
    </row>
    <row r="71" spans="1:5" s="444" customFormat="1" ht="12" customHeight="1" x14ac:dyDescent="0.2">
      <c r="A71" s="428" t="s">
        <v>359</v>
      </c>
      <c r="B71" s="300" t="s">
        <v>360</v>
      </c>
      <c r="C71" s="292"/>
      <c r="D71" s="292"/>
      <c r="E71" s="275"/>
    </row>
    <row r="72" spans="1:5" s="444" customFormat="1" ht="12" customHeight="1" thickBot="1" x14ac:dyDescent="0.25">
      <c r="A72" s="429" t="s">
        <v>361</v>
      </c>
      <c r="B72" s="301" t="s">
        <v>362</v>
      </c>
      <c r="C72" s="292"/>
      <c r="D72" s="292"/>
      <c r="E72" s="275"/>
    </row>
    <row r="73" spans="1:5" s="444" customFormat="1" ht="12" customHeight="1" thickBot="1" x14ac:dyDescent="0.2">
      <c r="A73" s="430" t="s">
        <v>363</v>
      </c>
      <c r="B73" s="278" t="s">
        <v>364</v>
      </c>
      <c r="C73" s="288">
        <f>SUM(C74:C75)</f>
        <v>0</v>
      </c>
      <c r="D73" s="288">
        <f>SUM(D74:D75)</f>
        <v>0</v>
      </c>
      <c r="E73" s="271">
        <f>SUM(E74:E75)</f>
        <v>0</v>
      </c>
    </row>
    <row r="74" spans="1:5" s="444" customFormat="1" ht="12" customHeight="1" x14ac:dyDescent="0.2">
      <c r="A74" s="427" t="s">
        <v>365</v>
      </c>
      <c r="B74" s="299" t="s">
        <v>366</v>
      </c>
      <c r="C74" s="292"/>
      <c r="D74" s="292"/>
      <c r="E74" s="275"/>
    </row>
    <row r="75" spans="1:5" s="444" customFormat="1" ht="12" customHeight="1" thickBot="1" x14ac:dyDescent="0.25">
      <c r="A75" s="429" t="s">
        <v>367</v>
      </c>
      <c r="B75" s="301" t="s">
        <v>368</v>
      </c>
      <c r="C75" s="292"/>
      <c r="D75" s="292"/>
      <c r="E75" s="275"/>
    </row>
    <row r="76" spans="1:5" s="444" customFormat="1" ht="12" customHeight="1" thickBot="1" x14ac:dyDescent="0.2">
      <c r="A76" s="430" t="s">
        <v>369</v>
      </c>
      <c r="B76" s="278" t="s">
        <v>370</v>
      </c>
      <c r="C76" s="288">
        <f>SUM(C77:C79)</f>
        <v>0</v>
      </c>
      <c r="D76" s="288">
        <f>SUM(D77:D79)</f>
        <v>0</v>
      </c>
      <c r="E76" s="271">
        <f>SUM(E77:E79)</f>
        <v>0</v>
      </c>
    </row>
    <row r="77" spans="1:5" s="444" customFormat="1" ht="12" customHeight="1" x14ac:dyDescent="0.2">
      <c r="A77" s="427" t="s">
        <v>371</v>
      </c>
      <c r="B77" s="299" t="s">
        <v>372</v>
      </c>
      <c r="C77" s="292"/>
      <c r="D77" s="292"/>
      <c r="E77" s="275"/>
    </row>
    <row r="78" spans="1:5" s="444" customFormat="1" ht="12" customHeight="1" x14ac:dyDescent="0.2">
      <c r="A78" s="428" t="s">
        <v>373</v>
      </c>
      <c r="B78" s="300" t="s">
        <v>374</v>
      </c>
      <c r="C78" s="292"/>
      <c r="D78" s="292"/>
      <c r="E78" s="275"/>
    </row>
    <row r="79" spans="1:5" s="444" customFormat="1" ht="12" customHeight="1" thickBot="1" x14ac:dyDescent="0.25">
      <c r="A79" s="429" t="s">
        <v>375</v>
      </c>
      <c r="B79" s="301" t="s">
        <v>376</v>
      </c>
      <c r="C79" s="292"/>
      <c r="D79" s="292"/>
      <c r="E79" s="275"/>
    </row>
    <row r="80" spans="1:5" s="444" customFormat="1" ht="12" customHeight="1" thickBot="1" x14ac:dyDescent="0.2">
      <c r="A80" s="430" t="s">
        <v>377</v>
      </c>
      <c r="B80" s="278" t="s">
        <v>378</v>
      </c>
      <c r="C80" s="288">
        <f>SUM(C81:C84)</f>
        <v>0</v>
      </c>
      <c r="D80" s="288">
        <f>SUM(D81:D84)</f>
        <v>0</v>
      </c>
      <c r="E80" s="271">
        <f>SUM(E81:E84)</f>
        <v>0</v>
      </c>
    </row>
    <row r="81" spans="1:5" s="444" customFormat="1" ht="12" customHeight="1" x14ac:dyDescent="0.2">
      <c r="A81" s="431" t="s">
        <v>379</v>
      </c>
      <c r="B81" s="299" t="s">
        <v>380</v>
      </c>
      <c r="C81" s="292"/>
      <c r="D81" s="292"/>
      <c r="E81" s="275"/>
    </row>
    <row r="82" spans="1:5" s="444" customFormat="1" ht="12" customHeight="1" x14ac:dyDescent="0.2">
      <c r="A82" s="432" t="s">
        <v>381</v>
      </c>
      <c r="B82" s="300" t="s">
        <v>382</v>
      </c>
      <c r="C82" s="292"/>
      <c r="D82" s="292"/>
      <c r="E82" s="275"/>
    </row>
    <row r="83" spans="1:5" s="444" customFormat="1" ht="12" customHeight="1" x14ac:dyDescent="0.2">
      <c r="A83" s="432" t="s">
        <v>383</v>
      </c>
      <c r="B83" s="300" t="s">
        <v>384</v>
      </c>
      <c r="C83" s="292"/>
      <c r="D83" s="292"/>
      <c r="E83" s="275"/>
    </row>
    <row r="84" spans="1:5" s="444" customFormat="1" ht="12" customHeight="1" thickBot="1" x14ac:dyDescent="0.25">
      <c r="A84" s="433" t="s">
        <v>385</v>
      </c>
      <c r="B84" s="301" t="s">
        <v>386</v>
      </c>
      <c r="C84" s="292"/>
      <c r="D84" s="292"/>
      <c r="E84" s="275"/>
    </row>
    <row r="85" spans="1:5" s="444" customFormat="1" ht="12" customHeight="1" thickBot="1" x14ac:dyDescent="0.2">
      <c r="A85" s="430" t="s">
        <v>387</v>
      </c>
      <c r="B85" s="278" t="s">
        <v>388</v>
      </c>
      <c r="C85" s="313"/>
      <c r="D85" s="313"/>
      <c r="E85" s="314"/>
    </row>
    <row r="86" spans="1:5" s="444" customFormat="1" ht="12" customHeight="1" thickBot="1" x14ac:dyDescent="0.2">
      <c r="A86" s="430" t="s">
        <v>389</v>
      </c>
      <c r="B86" s="424" t="s">
        <v>390</v>
      </c>
      <c r="C86" s="294">
        <f>+C64+C68+C73+C76+C80+C85</f>
        <v>0</v>
      </c>
      <c r="D86" s="294">
        <f>+D64+D68+D73+D76+D80+D85</f>
        <v>0</v>
      </c>
      <c r="E86" s="307">
        <f>+E64+E68+E73+E76+E80+E85</f>
        <v>0</v>
      </c>
    </row>
    <row r="87" spans="1:5" s="444" customFormat="1" ht="12" customHeight="1" thickBot="1" x14ac:dyDescent="0.2">
      <c r="A87" s="434" t="s">
        <v>391</v>
      </c>
      <c r="B87" s="425" t="s">
        <v>528</v>
      </c>
      <c r="C87" s="294">
        <f>+C63+C86</f>
        <v>0</v>
      </c>
      <c r="D87" s="294">
        <f>+D63+D86</f>
        <v>0</v>
      </c>
      <c r="E87" s="307">
        <f>+E63+E86</f>
        <v>0</v>
      </c>
    </row>
    <row r="88" spans="1:5" s="444" customFormat="1" ht="15" customHeight="1" x14ac:dyDescent="0.2">
      <c r="A88" s="399"/>
      <c r="B88" s="400"/>
      <c r="C88" s="415"/>
      <c r="D88" s="415"/>
      <c r="E88" s="415"/>
    </row>
    <row r="89" spans="1:5" ht="13.5" thickBot="1" x14ac:dyDescent="0.25">
      <c r="A89" s="401"/>
      <c r="B89" s="402"/>
      <c r="C89" s="416"/>
      <c r="D89" s="416"/>
      <c r="E89" s="416"/>
    </row>
    <row r="90" spans="1:5" s="443" customFormat="1" ht="16.5" customHeight="1" thickBot="1" x14ac:dyDescent="0.25">
      <c r="A90" s="727" t="s">
        <v>43</v>
      </c>
      <c r="B90" s="728"/>
      <c r="C90" s="728"/>
      <c r="D90" s="728"/>
      <c r="E90" s="729"/>
    </row>
    <row r="91" spans="1:5" s="219" customFormat="1" ht="12" customHeight="1" thickBot="1" x14ac:dyDescent="0.25">
      <c r="A91" s="422" t="s">
        <v>7</v>
      </c>
      <c r="B91" s="260" t="s">
        <v>399</v>
      </c>
      <c r="C91" s="287">
        <f>SUM(C92:C96)</f>
        <v>0</v>
      </c>
      <c r="D91" s="287">
        <f>SUM(D92:D96)</f>
        <v>0</v>
      </c>
      <c r="E91" s="242">
        <f>SUM(E92:E96)</f>
        <v>0</v>
      </c>
    </row>
    <row r="92" spans="1:5" ht="12" customHeight="1" x14ac:dyDescent="0.2">
      <c r="A92" s="435" t="s">
        <v>69</v>
      </c>
      <c r="B92" s="246" t="s">
        <v>37</v>
      </c>
      <c r="C92" s="76"/>
      <c r="D92" s="76"/>
      <c r="E92" s="241"/>
    </row>
    <row r="93" spans="1:5" ht="12" customHeight="1" x14ac:dyDescent="0.2">
      <c r="A93" s="428" t="s">
        <v>70</v>
      </c>
      <c r="B93" s="244" t="s">
        <v>131</v>
      </c>
      <c r="C93" s="289"/>
      <c r="D93" s="289"/>
      <c r="E93" s="272"/>
    </row>
    <row r="94" spans="1:5" ht="12" customHeight="1" x14ac:dyDescent="0.2">
      <c r="A94" s="428" t="s">
        <v>71</v>
      </c>
      <c r="B94" s="244" t="s">
        <v>98</v>
      </c>
      <c r="C94" s="291"/>
      <c r="D94" s="291"/>
      <c r="E94" s="274"/>
    </row>
    <row r="95" spans="1:5" ht="12" customHeight="1" x14ac:dyDescent="0.2">
      <c r="A95" s="428" t="s">
        <v>72</v>
      </c>
      <c r="B95" s="247" t="s">
        <v>132</v>
      </c>
      <c r="C95" s="291"/>
      <c r="D95" s="291"/>
      <c r="E95" s="274"/>
    </row>
    <row r="96" spans="1:5" ht="12" customHeight="1" x14ac:dyDescent="0.2">
      <c r="A96" s="428" t="s">
        <v>81</v>
      </c>
      <c r="B96" s="255" t="s">
        <v>133</v>
      </c>
      <c r="C96" s="291"/>
      <c r="D96" s="291"/>
      <c r="E96" s="274"/>
    </row>
    <row r="97" spans="1:5" ht="12" customHeight="1" x14ac:dyDescent="0.2">
      <c r="A97" s="428" t="s">
        <v>73</v>
      </c>
      <c r="B97" s="244" t="s">
        <v>400</v>
      </c>
      <c r="C97" s="291"/>
      <c r="D97" s="291"/>
      <c r="E97" s="274"/>
    </row>
    <row r="98" spans="1:5" ht="12" customHeight="1" x14ac:dyDescent="0.2">
      <c r="A98" s="428" t="s">
        <v>74</v>
      </c>
      <c r="B98" s="267" t="s">
        <v>401</v>
      </c>
      <c r="C98" s="291"/>
      <c r="D98" s="291"/>
      <c r="E98" s="274"/>
    </row>
    <row r="99" spans="1:5" ht="12" customHeight="1" x14ac:dyDescent="0.2">
      <c r="A99" s="428" t="s">
        <v>82</v>
      </c>
      <c r="B99" s="268" t="s">
        <v>402</v>
      </c>
      <c r="C99" s="291"/>
      <c r="D99" s="291"/>
      <c r="E99" s="274"/>
    </row>
    <row r="100" spans="1:5" ht="12" customHeight="1" x14ac:dyDescent="0.2">
      <c r="A100" s="428" t="s">
        <v>83</v>
      </c>
      <c r="B100" s="268" t="s">
        <v>403</v>
      </c>
      <c r="C100" s="291"/>
      <c r="D100" s="291"/>
      <c r="E100" s="274"/>
    </row>
    <row r="101" spans="1:5" ht="12" customHeight="1" x14ac:dyDescent="0.2">
      <c r="A101" s="428" t="s">
        <v>84</v>
      </c>
      <c r="B101" s="267" t="s">
        <v>404</v>
      </c>
      <c r="C101" s="291"/>
      <c r="D101" s="291"/>
      <c r="E101" s="274"/>
    </row>
    <row r="102" spans="1:5" ht="12" customHeight="1" x14ac:dyDescent="0.2">
      <c r="A102" s="428" t="s">
        <v>85</v>
      </c>
      <c r="B102" s="267" t="s">
        <v>405</v>
      </c>
      <c r="C102" s="291"/>
      <c r="D102" s="291"/>
      <c r="E102" s="274"/>
    </row>
    <row r="103" spans="1:5" ht="12" customHeight="1" x14ac:dyDescent="0.2">
      <c r="A103" s="428" t="s">
        <v>87</v>
      </c>
      <c r="B103" s="268" t="s">
        <v>406</v>
      </c>
      <c r="C103" s="291"/>
      <c r="D103" s="291"/>
      <c r="E103" s="274"/>
    </row>
    <row r="104" spans="1:5" ht="12" customHeight="1" x14ac:dyDescent="0.2">
      <c r="A104" s="436" t="s">
        <v>134</v>
      </c>
      <c r="B104" s="269" t="s">
        <v>407</v>
      </c>
      <c r="C104" s="291"/>
      <c r="D104" s="291"/>
      <c r="E104" s="274"/>
    </row>
    <row r="105" spans="1:5" ht="12" customHeight="1" x14ac:dyDescent="0.2">
      <c r="A105" s="428" t="s">
        <v>408</v>
      </c>
      <c r="B105" s="269" t="s">
        <v>409</v>
      </c>
      <c r="C105" s="291"/>
      <c r="D105" s="291"/>
      <c r="E105" s="274"/>
    </row>
    <row r="106" spans="1:5" s="219" customFormat="1" ht="12" customHeight="1" thickBot="1" x14ac:dyDescent="0.25">
      <c r="A106" s="437" t="s">
        <v>410</v>
      </c>
      <c r="B106" s="270" t="s">
        <v>411</v>
      </c>
      <c r="C106" s="77"/>
      <c r="D106" s="77"/>
      <c r="E106" s="235"/>
    </row>
    <row r="107" spans="1:5" ht="12" customHeight="1" thickBot="1" x14ac:dyDescent="0.25">
      <c r="A107" s="261" t="s">
        <v>8</v>
      </c>
      <c r="B107" s="259" t="s">
        <v>412</v>
      </c>
      <c r="C107" s="288">
        <f>+C108+C110+C112</f>
        <v>0</v>
      </c>
      <c r="D107" s="288">
        <f>+D108+D110+D112</f>
        <v>0</v>
      </c>
      <c r="E107" s="271">
        <f>+E108+E110+E112</f>
        <v>0</v>
      </c>
    </row>
    <row r="108" spans="1:5" ht="12" customHeight="1" x14ac:dyDescent="0.2">
      <c r="A108" s="427" t="s">
        <v>75</v>
      </c>
      <c r="B108" s="244" t="s">
        <v>154</v>
      </c>
      <c r="C108" s="290"/>
      <c r="D108" s="290"/>
      <c r="E108" s="273"/>
    </row>
    <row r="109" spans="1:5" ht="12" customHeight="1" x14ac:dyDescent="0.2">
      <c r="A109" s="427" t="s">
        <v>76</v>
      </c>
      <c r="B109" s="248" t="s">
        <v>413</v>
      </c>
      <c r="C109" s="290"/>
      <c r="D109" s="290"/>
      <c r="E109" s="273"/>
    </row>
    <row r="110" spans="1:5" ht="12" customHeight="1" x14ac:dyDescent="0.2">
      <c r="A110" s="427" t="s">
        <v>77</v>
      </c>
      <c r="B110" s="248" t="s">
        <v>135</v>
      </c>
      <c r="C110" s="289"/>
      <c r="D110" s="289"/>
      <c r="E110" s="272"/>
    </row>
    <row r="111" spans="1:5" ht="12" customHeight="1" x14ac:dyDescent="0.2">
      <c r="A111" s="427" t="s">
        <v>78</v>
      </c>
      <c r="B111" s="248" t="s">
        <v>414</v>
      </c>
      <c r="C111" s="289"/>
      <c r="D111" s="289"/>
      <c r="E111" s="272"/>
    </row>
    <row r="112" spans="1:5" ht="12" customHeight="1" x14ac:dyDescent="0.2">
      <c r="A112" s="427" t="s">
        <v>79</v>
      </c>
      <c r="B112" s="280" t="s">
        <v>156</v>
      </c>
      <c r="C112" s="289"/>
      <c r="D112" s="289"/>
      <c r="E112" s="272"/>
    </row>
    <row r="113" spans="1:5" ht="12" customHeight="1" x14ac:dyDescent="0.2">
      <c r="A113" s="427" t="s">
        <v>86</v>
      </c>
      <c r="B113" s="279" t="s">
        <v>415</v>
      </c>
      <c r="C113" s="289"/>
      <c r="D113" s="289"/>
      <c r="E113" s="272"/>
    </row>
    <row r="114" spans="1:5" ht="12" customHeight="1" x14ac:dyDescent="0.2">
      <c r="A114" s="427" t="s">
        <v>88</v>
      </c>
      <c r="B114" s="295" t="s">
        <v>416</v>
      </c>
      <c r="C114" s="289"/>
      <c r="D114" s="289"/>
      <c r="E114" s="272"/>
    </row>
    <row r="115" spans="1:5" ht="12" customHeight="1" x14ac:dyDescent="0.2">
      <c r="A115" s="427" t="s">
        <v>136</v>
      </c>
      <c r="B115" s="268" t="s">
        <v>403</v>
      </c>
      <c r="C115" s="289"/>
      <c r="D115" s="289"/>
      <c r="E115" s="272"/>
    </row>
    <row r="116" spans="1:5" ht="12" customHeight="1" x14ac:dyDescent="0.2">
      <c r="A116" s="427" t="s">
        <v>137</v>
      </c>
      <c r="B116" s="268" t="s">
        <v>417</v>
      </c>
      <c r="C116" s="289"/>
      <c r="D116" s="289"/>
      <c r="E116" s="272"/>
    </row>
    <row r="117" spans="1:5" ht="12" customHeight="1" x14ac:dyDescent="0.2">
      <c r="A117" s="427" t="s">
        <v>138</v>
      </c>
      <c r="B117" s="268" t="s">
        <v>418</v>
      </c>
      <c r="C117" s="289"/>
      <c r="D117" s="289"/>
      <c r="E117" s="272"/>
    </row>
    <row r="118" spans="1:5" ht="12" customHeight="1" x14ac:dyDescent="0.2">
      <c r="A118" s="427" t="s">
        <v>419</v>
      </c>
      <c r="B118" s="268" t="s">
        <v>406</v>
      </c>
      <c r="C118" s="289"/>
      <c r="D118" s="289"/>
      <c r="E118" s="272"/>
    </row>
    <row r="119" spans="1:5" ht="12" customHeight="1" x14ac:dyDescent="0.2">
      <c r="A119" s="427" t="s">
        <v>420</v>
      </c>
      <c r="B119" s="268" t="s">
        <v>421</v>
      </c>
      <c r="C119" s="289"/>
      <c r="D119" s="289"/>
      <c r="E119" s="272"/>
    </row>
    <row r="120" spans="1:5" ht="12" customHeight="1" thickBot="1" x14ac:dyDescent="0.25">
      <c r="A120" s="436" t="s">
        <v>422</v>
      </c>
      <c r="B120" s="268" t="s">
        <v>423</v>
      </c>
      <c r="C120" s="291"/>
      <c r="D120" s="291"/>
      <c r="E120" s="274"/>
    </row>
    <row r="121" spans="1:5" ht="12" customHeight="1" thickBot="1" x14ac:dyDescent="0.25">
      <c r="A121" s="261" t="s">
        <v>9</v>
      </c>
      <c r="B121" s="264" t="s">
        <v>424</v>
      </c>
      <c r="C121" s="288">
        <f>+C122+C123</f>
        <v>0</v>
      </c>
      <c r="D121" s="288">
        <f>+D122+D123</f>
        <v>0</v>
      </c>
      <c r="E121" s="271">
        <f>+E122+E123</f>
        <v>0</v>
      </c>
    </row>
    <row r="122" spans="1:5" ht="12" customHeight="1" x14ac:dyDescent="0.2">
      <c r="A122" s="427" t="s">
        <v>58</v>
      </c>
      <c r="B122" s="245" t="s">
        <v>45</v>
      </c>
      <c r="C122" s="290"/>
      <c r="D122" s="290"/>
      <c r="E122" s="273"/>
    </row>
    <row r="123" spans="1:5" ht="12" customHeight="1" thickBot="1" x14ac:dyDescent="0.25">
      <c r="A123" s="429" t="s">
        <v>59</v>
      </c>
      <c r="B123" s="248" t="s">
        <v>46</v>
      </c>
      <c r="C123" s="291"/>
      <c r="D123" s="291"/>
      <c r="E123" s="274"/>
    </row>
    <row r="124" spans="1:5" ht="12" customHeight="1" thickBot="1" x14ac:dyDescent="0.25">
      <c r="A124" s="261" t="s">
        <v>10</v>
      </c>
      <c r="B124" s="264" t="s">
        <v>425</v>
      </c>
      <c r="C124" s="288">
        <f>+C91+C107+C121</f>
        <v>0</v>
      </c>
      <c r="D124" s="288">
        <f>+D91+D107+D121</f>
        <v>0</v>
      </c>
      <c r="E124" s="271">
        <f>+E91+E107+E121</f>
        <v>0</v>
      </c>
    </row>
    <row r="125" spans="1:5" ht="12" customHeight="1" thickBot="1" x14ac:dyDescent="0.25">
      <c r="A125" s="261" t="s">
        <v>11</v>
      </c>
      <c r="B125" s="264" t="s">
        <v>530</v>
      </c>
      <c r="C125" s="288">
        <f>+C126+C127+C128</f>
        <v>0</v>
      </c>
      <c r="D125" s="288">
        <f>+D126+D127+D128</f>
        <v>0</v>
      </c>
      <c r="E125" s="271">
        <f>+E126+E127+E128</f>
        <v>0</v>
      </c>
    </row>
    <row r="126" spans="1:5" ht="12" customHeight="1" x14ac:dyDescent="0.2">
      <c r="A126" s="427" t="s">
        <v>62</v>
      </c>
      <c r="B126" s="245" t="s">
        <v>427</v>
      </c>
      <c r="C126" s="289"/>
      <c r="D126" s="289"/>
      <c r="E126" s="272"/>
    </row>
    <row r="127" spans="1:5" ht="12" customHeight="1" x14ac:dyDescent="0.2">
      <c r="A127" s="427" t="s">
        <v>63</v>
      </c>
      <c r="B127" s="245" t="s">
        <v>428</v>
      </c>
      <c r="C127" s="289"/>
      <c r="D127" s="289"/>
      <c r="E127" s="272"/>
    </row>
    <row r="128" spans="1:5" ht="12" customHeight="1" thickBot="1" x14ac:dyDescent="0.25">
      <c r="A128" s="436" t="s">
        <v>64</v>
      </c>
      <c r="B128" s="243" t="s">
        <v>429</v>
      </c>
      <c r="C128" s="289"/>
      <c r="D128" s="289"/>
      <c r="E128" s="272"/>
    </row>
    <row r="129" spans="1:11" ht="12" customHeight="1" thickBot="1" x14ac:dyDescent="0.25">
      <c r="A129" s="261" t="s">
        <v>12</v>
      </c>
      <c r="B129" s="264" t="s">
        <v>430</v>
      </c>
      <c r="C129" s="288">
        <f>+C130+C131+C132+C133</f>
        <v>0</v>
      </c>
      <c r="D129" s="288">
        <f>+D130+D131+D132+D133</f>
        <v>0</v>
      </c>
      <c r="E129" s="271">
        <f>+E130+E131+E132+E133</f>
        <v>0</v>
      </c>
    </row>
    <row r="130" spans="1:11" ht="12" customHeight="1" x14ac:dyDescent="0.2">
      <c r="A130" s="427" t="s">
        <v>65</v>
      </c>
      <c r="B130" s="245" t="s">
        <v>431</v>
      </c>
      <c r="C130" s="289"/>
      <c r="D130" s="289"/>
      <c r="E130" s="272"/>
    </row>
    <row r="131" spans="1:11" ht="12" customHeight="1" x14ac:dyDescent="0.2">
      <c r="A131" s="427" t="s">
        <v>66</v>
      </c>
      <c r="B131" s="245" t="s">
        <v>432</v>
      </c>
      <c r="C131" s="289"/>
      <c r="D131" s="289"/>
      <c r="E131" s="272"/>
    </row>
    <row r="132" spans="1:11" ht="12" customHeight="1" x14ac:dyDescent="0.2">
      <c r="A132" s="427" t="s">
        <v>327</v>
      </c>
      <c r="B132" s="245" t="s">
        <v>433</v>
      </c>
      <c r="C132" s="289"/>
      <c r="D132" s="289"/>
      <c r="E132" s="272"/>
    </row>
    <row r="133" spans="1:11" s="219" customFormat="1" ht="12" customHeight="1" thickBot="1" x14ac:dyDescent="0.25">
      <c r="A133" s="436" t="s">
        <v>329</v>
      </c>
      <c r="B133" s="243" t="s">
        <v>434</v>
      </c>
      <c r="C133" s="289"/>
      <c r="D133" s="289"/>
      <c r="E133" s="272"/>
    </row>
    <row r="134" spans="1:11" ht="13.5" thickBot="1" x14ac:dyDescent="0.25">
      <c r="A134" s="261" t="s">
        <v>13</v>
      </c>
      <c r="B134" s="264" t="s">
        <v>650</v>
      </c>
      <c r="C134" s="294">
        <f>+C135+C136+C138+C139+C137</f>
        <v>0</v>
      </c>
      <c r="D134" s="294">
        <f>+D135+D136+D138+D139+D137</f>
        <v>0</v>
      </c>
      <c r="E134" s="307">
        <f>+E135+E136+E138+E139+E137</f>
        <v>0</v>
      </c>
      <c r="K134" s="390"/>
    </row>
    <row r="135" spans="1:11" x14ac:dyDescent="0.2">
      <c r="A135" s="427" t="s">
        <v>67</v>
      </c>
      <c r="B135" s="245" t="s">
        <v>436</v>
      </c>
      <c r="C135" s="289"/>
      <c r="D135" s="289"/>
      <c r="E135" s="272"/>
    </row>
    <row r="136" spans="1:11" ht="12" customHeight="1" x14ac:dyDescent="0.2">
      <c r="A136" s="427" t="s">
        <v>68</v>
      </c>
      <c r="B136" s="245" t="s">
        <v>437</v>
      </c>
      <c r="C136" s="289"/>
      <c r="D136" s="289"/>
      <c r="E136" s="272"/>
    </row>
    <row r="137" spans="1:11" ht="12" customHeight="1" x14ac:dyDescent="0.2">
      <c r="A137" s="427" t="s">
        <v>336</v>
      </c>
      <c r="B137" s="245" t="s">
        <v>649</v>
      </c>
      <c r="C137" s="289"/>
      <c r="D137" s="289"/>
      <c r="E137" s="272"/>
    </row>
    <row r="138" spans="1:11" s="219" customFormat="1" ht="12" customHeight="1" x14ac:dyDescent="0.2">
      <c r="A138" s="427" t="s">
        <v>338</v>
      </c>
      <c r="B138" s="245" t="s">
        <v>438</v>
      </c>
      <c r="C138" s="289"/>
      <c r="D138" s="289"/>
      <c r="E138" s="272"/>
    </row>
    <row r="139" spans="1:11" s="219" customFormat="1" ht="12" customHeight="1" thickBot="1" x14ac:dyDescent="0.25">
      <c r="A139" s="436" t="s">
        <v>648</v>
      </c>
      <c r="B139" s="243" t="s">
        <v>439</v>
      </c>
      <c r="C139" s="289"/>
      <c r="D139" s="289"/>
      <c r="E139" s="272"/>
    </row>
    <row r="140" spans="1:11" s="219" customFormat="1" ht="12" customHeight="1" thickBot="1" x14ac:dyDescent="0.25">
      <c r="A140" s="261" t="s">
        <v>14</v>
      </c>
      <c r="B140" s="264" t="s">
        <v>531</v>
      </c>
      <c r="C140" s="78">
        <f>+C141+C142+C143+C144</f>
        <v>0</v>
      </c>
      <c r="D140" s="78">
        <f>+D141+D142+D143+D144</f>
        <v>0</v>
      </c>
      <c r="E140" s="240">
        <f>+E141+E142+E143+E144</f>
        <v>0</v>
      </c>
    </row>
    <row r="141" spans="1:11" s="219" customFormat="1" ht="12" customHeight="1" x14ac:dyDescent="0.2">
      <c r="A141" s="427" t="s">
        <v>129</v>
      </c>
      <c r="B141" s="245" t="s">
        <v>441</v>
      </c>
      <c r="C141" s="289"/>
      <c r="D141" s="289"/>
      <c r="E141" s="272"/>
    </row>
    <row r="142" spans="1:11" s="219" customFormat="1" ht="12" customHeight="1" x14ac:dyDescent="0.2">
      <c r="A142" s="427" t="s">
        <v>130</v>
      </c>
      <c r="B142" s="245" t="s">
        <v>442</v>
      </c>
      <c r="C142" s="289"/>
      <c r="D142" s="289"/>
      <c r="E142" s="272"/>
    </row>
    <row r="143" spans="1:11" s="219" customFormat="1" ht="12" customHeight="1" x14ac:dyDescent="0.2">
      <c r="A143" s="427" t="s">
        <v>155</v>
      </c>
      <c r="B143" s="245" t="s">
        <v>443</v>
      </c>
      <c r="C143" s="289"/>
      <c r="D143" s="289"/>
      <c r="E143" s="272"/>
    </row>
    <row r="144" spans="1:11" ht="12.75" customHeight="1" thickBot="1" x14ac:dyDescent="0.25">
      <c r="A144" s="427" t="s">
        <v>344</v>
      </c>
      <c r="B144" s="245" t="s">
        <v>444</v>
      </c>
      <c r="C144" s="289"/>
      <c r="D144" s="289"/>
      <c r="E144" s="272"/>
    </row>
    <row r="145" spans="1:5" ht="12" customHeight="1" thickBot="1" x14ac:dyDescent="0.25">
      <c r="A145" s="261" t="s">
        <v>15</v>
      </c>
      <c r="B145" s="264" t="s">
        <v>445</v>
      </c>
      <c r="C145" s="238">
        <f>+C125+C129+C134+C140</f>
        <v>0</v>
      </c>
      <c r="D145" s="238">
        <f>+D125+D129+D134+D140</f>
        <v>0</v>
      </c>
      <c r="E145" s="239">
        <f>+E125+E129+E134+E140</f>
        <v>0</v>
      </c>
    </row>
    <row r="146" spans="1:5" ht="15" customHeight="1" thickBot="1" x14ac:dyDescent="0.25">
      <c r="A146" s="438" t="s">
        <v>16</v>
      </c>
      <c r="B146" s="284" t="s">
        <v>446</v>
      </c>
      <c r="C146" s="238">
        <f>+C124+C145</f>
        <v>0</v>
      </c>
      <c r="D146" s="238">
        <f>+D124+D145</f>
        <v>0</v>
      </c>
      <c r="E146" s="239">
        <f>+E124+E145</f>
        <v>0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539" t="s">
        <v>706</v>
      </c>
      <c r="B148" s="540"/>
      <c r="C148" s="89"/>
      <c r="D148" s="90"/>
      <c r="E148" s="87"/>
    </row>
    <row r="149" spans="1:5" ht="14.25" customHeight="1" thickBot="1" x14ac:dyDescent="0.25">
      <c r="A149" s="541" t="s">
        <v>705</v>
      </c>
      <c r="B149" s="542"/>
      <c r="C149" s="89"/>
      <c r="D149" s="90"/>
      <c r="E149" s="87"/>
    </row>
  </sheetData>
  <sheetProtection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B39E-A542-4C3F-BED6-DAAD8DC90D3F}">
  <sheetPr>
    <tabColor rgb="FF92D050"/>
  </sheetPr>
  <dimension ref="A1:E58"/>
  <sheetViews>
    <sheetView zoomScaleNormal="100" zoomScaleSheetLayoutView="115" workbookViewId="0">
      <selection activeCell="E1" sqref="E1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803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525</v>
      </c>
      <c r="C3" s="736"/>
      <c r="D3" s="737"/>
      <c r="E3" s="465" t="s">
        <v>41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'6.4.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15</v>
      </c>
      <c r="E8" s="461">
        <f>SUM(E9:E18)</f>
        <v>15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>
        <v>14</v>
      </c>
      <c r="E16" s="449">
        <v>14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>
        <v>1</v>
      </c>
      <c r="E18" s="445">
        <v>1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491433</v>
      </c>
      <c r="E19" s="461">
        <f>SUM(E20:E22)</f>
        <v>491433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>
        <v>491433</v>
      </c>
      <c r="E22" s="91">
        <v>491433</v>
      </c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>
        <v>30000</v>
      </c>
      <c r="D24" s="40">
        <v>14000</v>
      </c>
      <c r="E24" s="460">
        <v>14000</v>
      </c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30000</v>
      </c>
      <c r="D35" s="323">
        <f>+D8+D19+D24+D25+D29+D33+D34</f>
        <v>505448</v>
      </c>
      <c r="E35" s="461">
        <f>+E8+E19+E24+E25+E29+E33+E34</f>
        <v>505448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48850845</v>
      </c>
      <c r="D36" s="323">
        <f>+D37+D38+D39</f>
        <v>47322312</v>
      </c>
      <c r="E36" s="461">
        <f>+E37+E38+E39</f>
        <v>47322312</v>
      </c>
    </row>
    <row r="37" spans="1:5" s="417" customFormat="1" ht="12" customHeight="1" x14ac:dyDescent="0.2">
      <c r="A37" s="468" t="s">
        <v>546</v>
      </c>
      <c r="B37" s="469" t="s">
        <v>161</v>
      </c>
      <c r="C37" s="79">
        <v>1574000</v>
      </c>
      <c r="D37" s="79">
        <v>1575275</v>
      </c>
      <c r="E37" s="448">
        <v>1575275</v>
      </c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>
        <v>47276845</v>
      </c>
      <c r="D39" s="451">
        <v>45747037</v>
      </c>
      <c r="E39" s="446">
        <v>45747037</v>
      </c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48880845</v>
      </c>
      <c r="D40" s="85">
        <f>+D35+D36</f>
        <v>47827760</v>
      </c>
      <c r="E40" s="462">
        <f>+E35+E36</f>
        <v>47827760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47610845</v>
      </c>
      <c r="D44" s="323">
        <f>SUM(D45:D49)</f>
        <v>47486131</v>
      </c>
      <c r="E44" s="354">
        <f>SUM(E45:E49)</f>
        <v>46723614</v>
      </c>
    </row>
    <row r="45" spans="1:5" ht="12" customHeight="1" x14ac:dyDescent="0.2">
      <c r="A45" s="467" t="s">
        <v>69</v>
      </c>
      <c r="B45" s="245" t="s">
        <v>37</v>
      </c>
      <c r="C45" s="79">
        <v>27805245</v>
      </c>
      <c r="D45" s="79">
        <v>30556972</v>
      </c>
      <c r="E45" s="349">
        <v>30556972</v>
      </c>
    </row>
    <row r="46" spans="1:5" ht="12" customHeight="1" x14ac:dyDescent="0.2">
      <c r="A46" s="467" t="s">
        <v>70</v>
      </c>
      <c r="B46" s="244" t="s">
        <v>131</v>
      </c>
      <c r="C46" s="317">
        <v>7072300</v>
      </c>
      <c r="D46" s="317">
        <v>8352757</v>
      </c>
      <c r="E46" s="350">
        <v>8352757</v>
      </c>
    </row>
    <row r="47" spans="1:5" ht="12" customHeight="1" x14ac:dyDescent="0.2">
      <c r="A47" s="467" t="s">
        <v>71</v>
      </c>
      <c r="B47" s="244" t="s">
        <v>98</v>
      </c>
      <c r="C47" s="317">
        <v>12733300</v>
      </c>
      <c r="D47" s="317">
        <v>8576402</v>
      </c>
      <c r="E47" s="350">
        <v>7813885</v>
      </c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1270000</v>
      </c>
      <c r="D50" s="323">
        <f>SUM(D51:D53)</f>
        <v>341629</v>
      </c>
      <c r="E50" s="354">
        <f>SUM(E51:E53)</f>
        <v>341629</v>
      </c>
    </row>
    <row r="51" spans="1:5" s="219" customFormat="1" ht="12" customHeight="1" x14ac:dyDescent="0.2">
      <c r="A51" s="467" t="s">
        <v>75</v>
      </c>
      <c r="B51" s="245" t="s">
        <v>154</v>
      </c>
      <c r="C51" s="79">
        <v>1270000</v>
      </c>
      <c r="D51" s="79">
        <v>341629</v>
      </c>
      <c r="E51" s="349">
        <v>341629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48880845</v>
      </c>
      <c r="D55" s="323">
        <f>+D44+D50</f>
        <v>47827760</v>
      </c>
      <c r="E55" s="354">
        <f>+E44+E50</f>
        <v>47065243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>
        <v>7</v>
      </c>
      <c r="D57" s="89">
        <v>7</v>
      </c>
      <c r="E57" s="452">
        <v>7</v>
      </c>
    </row>
    <row r="58" spans="1:5" ht="14.25" customHeight="1" thickBot="1" x14ac:dyDescent="0.25">
      <c r="A58" s="541" t="s">
        <v>705</v>
      </c>
      <c r="B58" s="542"/>
      <c r="C58" s="89">
        <v>7</v>
      </c>
      <c r="D58" s="89">
        <v>7</v>
      </c>
      <c r="E58" s="452">
        <v>7</v>
      </c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E022-AC09-4E08-9811-D47D58C85E51}">
  <sheetPr>
    <tabColor rgb="FF92D050"/>
  </sheetPr>
  <dimension ref="A1:E58"/>
  <sheetViews>
    <sheetView zoomScaleNormal="100" zoomScaleSheetLayoutView="115" workbookViewId="0">
      <selection activeCell="G5" sqref="G5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804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651</v>
      </c>
      <c r="C3" s="736"/>
      <c r="D3" s="737"/>
      <c r="E3" s="465" t="s">
        <v>47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'7.1.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15</v>
      </c>
      <c r="E8" s="461">
        <f>SUM(E9:E18)</f>
        <v>15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>
        <v>14</v>
      </c>
      <c r="E16" s="449">
        <v>14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>
        <v>1</v>
      </c>
      <c r="E18" s="445">
        <v>1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491433</v>
      </c>
      <c r="E19" s="461">
        <f>SUM(E20:E22)</f>
        <v>491433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>
        <v>491433</v>
      </c>
      <c r="E22" s="91">
        <v>491433</v>
      </c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>
        <v>30000</v>
      </c>
      <c r="D24" s="40">
        <v>14000</v>
      </c>
      <c r="E24" s="460">
        <v>14000</v>
      </c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30000</v>
      </c>
      <c r="D35" s="323">
        <f>+D8+D19+D24+D25+D29+D33+D34</f>
        <v>505448</v>
      </c>
      <c r="E35" s="461">
        <f>+E8+E19+E24+E25+E29+E33+E34</f>
        <v>505448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48850845</v>
      </c>
      <c r="D36" s="323">
        <f>+D37+D38+D39</f>
        <v>47322312</v>
      </c>
      <c r="E36" s="461">
        <f>+E37+E38+E39</f>
        <v>47322312</v>
      </c>
    </row>
    <row r="37" spans="1:5" s="417" customFormat="1" ht="12" customHeight="1" x14ac:dyDescent="0.2">
      <c r="A37" s="468" t="s">
        <v>546</v>
      </c>
      <c r="B37" s="469" t="s">
        <v>161</v>
      </c>
      <c r="C37" s="79">
        <v>1574000</v>
      </c>
      <c r="D37" s="79">
        <v>1575275</v>
      </c>
      <c r="E37" s="448">
        <v>1575275</v>
      </c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>
        <v>47276845</v>
      </c>
      <c r="D39" s="451">
        <v>45747037</v>
      </c>
      <c r="E39" s="446">
        <v>45747037</v>
      </c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48880845</v>
      </c>
      <c r="D40" s="85">
        <f>+D35+D36</f>
        <v>47827760</v>
      </c>
      <c r="E40" s="462">
        <f>+E35+E36</f>
        <v>47827760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47610845</v>
      </c>
      <c r="D44" s="323">
        <f>SUM(D45:D49)</f>
        <v>47486131</v>
      </c>
      <c r="E44" s="354">
        <f>SUM(E45:E49)</f>
        <v>46723614</v>
      </c>
    </row>
    <row r="45" spans="1:5" ht="12" customHeight="1" x14ac:dyDescent="0.2">
      <c r="A45" s="467" t="s">
        <v>69</v>
      </c>
      <c r="B45" s="245" t="s">
        <v>37</v>
      </c>
      <c r="C45" s="79">
        <v>27805245</v>
      </c>
      <c r="D45" s="79">
        <v>30556972</v>
      </c>
      <c r="E45" s="349">
        <v>30556972</v>
      </c>
    </row>
    <row r="46" spans="1:5" ht="12" customHeight="1" x14ac:dyDescent="0.2">
      <c r="A46" s="467" t="s">
        <v>70</v>
      </c>
      <c r="B46" s="244" t="s">
        <v>131</v>
      </c>
      <c r="C46" s="317">
        <v>7072300</v>
      </c>
      <c r="D46" s="317">
        <v>8352757</v>
      </c>
      <c r="E46" s="350">
        <v>8352757</v>
      </c>
    </row>
    <row r="47" spans="1:5" ht="12" customHeight="1" x14ac:dyDescent="0.2">
      <c r="A47" s="467" t="s">
        <v>71</v>
      </c>
      <c r="B47" s="244" t="s">
        <v>98</v>
      </c>
      <c r="C47" s="317">
        <v>12733300</v>
      </c>
      <c r="D47" s="317">
        <v>8576402</v>
      </c>
      <c r="E47" s="350">
        <v>7813885</v>
      </c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1270000</v>
      </c>
      <c r="D50" s="323">
        <f>SUM(D51:D53)</f>
        <v>341629</v>
      </c>
      <c r="E50" s="354">
        <f>SUM(E51:E53)</f>
        <v>341629</v>
      </c>
    </row>
    <row r="51" spans="1:5" s="219" customFormat="1" ht="12" customHeight="1" x14ac:dyDescent="0.2">
      <c r="A51" s="467" t="s">
        <v>75</v>
      </c>
      <c r="B51" s="245" t="s">
        <v>154</v>
      </c>
      <c r="C51" s="79">
        <v>1270000</v>
      </c>
      <c r="D51" s="79">
        <v>341629</v>
      </c>
      <c r="E51" s="349">
        <v>341629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48880845</v>
      </c>
      <c r="D55" s="323">
        <f>+D44+D50</f>
        <v>47827760</v>
      </c>
      <c r="E55" s="354">
        <f>+E44+E50</f>
        <v>47065243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>
        <v>7</v>
      </c>
      <c r="D57" s="89">
        <v>7</v>
      </c>
      <c r="E57" s="452">
        <v>7</v>
      </c>
    </row>
    <row r="58" spans="1:5" ht="14.25" customHeight="1" thickBot="1" x14ac:dyDescent="0.25">
      <c r="A58" s="541" t="s">
        <v>705</v>
      </c>
      <c r="B58" s="542"/>
      <c r="C58" s="89">
        <v>7</v>
      </c>
      <c r="D58" s="89">
        <v>7</v>
      </c>
      <c r="E58" s="452">
        <v>7</v>
      </c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CF6B1-FF95-4AC2-A6FA-054086D7567F}">
  <sheetPr>
    <tabColor rgb="FF92D050"/>
  </sheetPr>
  <dimension ref="A1:E58"/>
  <sheetViews>
    <sheetView zoomScaleNormal="100" zoomScaleSheetLayoutView="115" workbookViewId="0">
      <selection activeCell="G5" sqref="G5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805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658</v>
      </c>
      <c r="C3" s="736"/>
      <c r="D3" s="737"/>
      <c r="E3" s="465" t="s">
        <v>48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'7.2.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/>
      <c r="E22" s="91"/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/>
      <c r="D24" s="40"/>
      <c r="E24" s="460"/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0</v>
      </c>
      <c r="D35" s="323">
        <f>+D8+D19+D24+D25+D29+D33+D34</f>
        <v>0</v>
      </c>
      <c r="E35" s="461">
        <f>+E8+E19+E24+E25+E29+E33+E34</f>
        <v>0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323">
        <f>+D37+D38+D39</f>
        <v>0</v>
      </c>
      <c r="E36" s="461">
        <f>+E37+E38+E39</f>
        <v>0</v>
      </c>
    </row>
    <row r="37" spans="1:5" s="417" customFormat="1" ht="12" customHeight="1" x14ac:dyDescent="0.2">
      <c r="A37" s="468" t="s">
        <v>546</v>
      </c>
      <c r="B37" s="469" t="s">
        <v>161</v>
      </c>
      <c r="C37" s="79"/>
      <c r="D37" s="79"/>
      <c r="E37" s="448"/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/>
      <c r="D39" s="451"/>
      <c r="E39" s="446"/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0</v>
      </c>
      <c r="D40" s="85">
        <f>+D35+D36</f>
        <v>0</v>
      </c>
      <c r="E40" s="462">
        <f>+E35+E36</f>
        <v>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354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349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350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350"/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354">
        <f>SUM(E51:E53)</f>
        <v>0</v>
      </c>
    </row>
    <row r="51" spans="1:5" s="219" customFormat="1" ht="12" customHeight="1" x14ac:dyDescent="0.2">
      <c r="A51" s="467" t="s">
        <v>75</v>
      </c>
      <c r="B51" s="245" t="s">
        <v>154</v>
      </c>
      <c r="C51" s="79"/>
      <c r="D51" s="79"/>
      <c r="E51" s="349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0</v>
      </c>
      <c r="D55" s="323">
        <f>+D44+D50</f>
        <v>0</v>
      </c>
      <c r="E55" s="354">
        <f>+E44+E50</f>
        <v>0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/>
      <c r="D57" s="89"/>
      <c r="E57" s="452"/>
    </row>
    <row r="58" spans="1:5" ht="14.25" customHeight="1" thickBot="1" x14ac:dyDescent="0.25">
      <c r="A58" s="541" t="s">
        <v>705</v>
      </c>
      <c r="B58" s="542"/>
      <c r="C58" s="89"/>
      <c r="D58" s="89"/>
      <c r="E58" s="452"/>
    </row>
  </sheetData>
  <sheetProtection sheet="1" objects="1" scenarios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3B1B-9CCC-4C47-8EF8-B13330E97079}">
  <sheetPr>
    <tabColor rgb="FF92D050"/>
  </sheetPr>
  <dimension ref="A1:E58"/>
  <sheetViews>
    <sheetView zoomScaleNormal="100" zoomScaleSheetLayoutView="115" workbookViewId="0">
      <selection activeCell="K29" sqref="K29"/>
    </sheetView>
  </sheetViews>
  <sheetFormatPr defaultRowHeight="12.75" x14ac:dyDescent="0.2"/>
  <cols>
    <col min="1" max="1" width="16" style="459" customWidth="1"/>
    <col min="2" max="2" width="59.33203125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806</v>
      </c>
    </row>
    <row r="2" spans="1:5" s="441" customFormat="1" ht="25.5" customHeight="1" x14ac:dyDescent="0.2">
      <c r="A2" s="421" t="s">
        <v>145</v>
      </c>
      <c r="B2" s="730" t="s">
        <v>532</v>
      </c>
      <c r="C2" s="731"/>
      <c r="D2" s="732"/>
      <c r="E2" s="464" t="s">
        <v>47</v>
      </c>
    </row>
    <row r="3" spans="1:5" s="441" customFormat="1" ht="24.75" thickBot="1" x14ac:dyDescent="0.25">
      <c r="A3" s="439" t="s">
        <v>533</v>
      </c>
      <c r="B3" s="733" t="s">
        <v>653</v>
      </c>
      <c r="C3" s="736"/>
      <c r="D3" s="737"/>
      <c r="E3" s="465" t="s">
        <v>49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'7.3.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323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320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320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320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320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320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320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83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320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32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323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320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320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320"/>
      <c r="E22" s="91"/>
    </row>
    <row r="23" spans="1:5" s="444" customFormat="1" ht="12" customHeight="1" thickBot="1" x14ac:dyDescent="0.25">
      <c r="A23" s="467" t="s">
        <v>78</v>
      </c>
      <c r="B23" s="244" t="s">
        <v>654</v>
      </c>
      <c r="C23" s="320"/>
      <c r="D23" s="320"/>
      <c r="E23" s="91"/>
    </row>
    <row r="24" spans="1:5" s="444" customFormat="1" ht="12" customHeight="1" thickBot="1" x14ac:dyDescent="0.25">
      <c r="A24" s="454" t="s">
        <v>9</v>
      </c>
      <c r="B24" s="264" t="s">
        <v>122</v>
      </c>
      <c r="C24" s="40"/>
      <c r="D24" s="40"/>
      <c r="E24" s="460"/>
    </row>
    <row r="25" spans="1:5" s="444" customFormat="1" ht="12" customHeight="1" thickBot="1" x14ac:dyDescent="0.25">
      <c r="A25" s="454" t="s">
        <v>10</v>
      </c>
      <c r="B25" s="264" t="s">
        <v>540</v>
      </c>
      <c r="C25" s="323">
        <f>SUM(C26:C27)</f>
        <v>0</v>
      </c>
      <c r="D25" s="323">
        <f>SUM(D26:D27)</f>
        <v>0</v>
      </c>
      <c r="E25" s="461">
        <f>SUM(E26:E27)</f>
        <v>0</v>
      </c>
    </row>
    <row r="26" spans="1:5" s="444" customFormat="1" ht="12" customHeight="1" x14ac:dyDescent="0.2">
      <c r="A26" s="468" t="s">
        <v>306</v>
      </c>
      <c r="B26" s="469" t="s">
        <v>538</v>
      </c>
      <c r="C26" s="79"/>
      <c r="D26" s="79"/>
      <c r="E26" s="448"/>
    </row>
    <row r="27" spans="1:5" s="444" customFormat="1" ht="12" customHeight="1" x14ac:dyDescent="0.2">
      <c r="A27" s="468" t="s">
        <v>307</v>
      </c>
      <c r="B27" s="470" t="s">
        <v>541</v>
      </c>
      <c r="C27" s="324"/>
      <c r="D27" s="324"/>
      <c r="E27" s="447"/>
    </row>
    <row r="28" spans="1:5" s="444" customFormat="1" ht="12" customHeight="1" thickBot="1" x14ac:dyDescent="0.25">
      <c r="A28" s="467" t="s">
        <v>308</v>
      </c>
      <c r="B28" s="471" t="s">
        <v>655</v>
      </c>
      <c r="C28" s="451"/>
      <c r="D28" s="451"/>
      <c r="E28" s="446"/>
    </row>
    <row r="29" spans="1:5" s="444" customFormat="1" ht="12" customHeight="1" thickBot="1" x14ac:dyDescent="0.25">
      <c r="A29" s="454" t="s">
        <v>11</v>
      </c>
      <c r="B29" s="264" t="s">
        <v>542</v>
      </c>
      <c r="C29" s="323">
        <f>SUM(C30:C32)</f>
        <v>0</v>
      </c>
      <c r="D29" s="323">
        <f>SUM(D30:D32)</f>
        <v>0</v>
      </c>
      <c r="E29" s="461">
        <f>SUM(E30:E32)</f>
        <v>0</v>
      </c>
    </row>
    <row r="30" spans="1:5" s="444" customFormat="1" ht="12" customHeight="1" x14ac:dyDescent="0.2">
      <c r="A30" s="468" t="s">
        <v>62</v>
      </c>
      <c r="B30" s="469" t="s">
        <v>325</v>
      </c>
      <c r="C30" s="79"/>
      <c r="D30" s="79"/>
      <c r="E30" s="448"/>
    </row>
    <row r="31" spans="1:5" s="444" customFormat="1" ht="12" customHeight="1" x14ac:dyDescent="0.2">
      <c r="A31" s="468" t="s">
        <v>63</v>
      </c>
      <c r="B31" s="470" t="s">
        <v>326</v>
      </c>
      <c r="C31" s="324"/>
      <c r="D31" s="324"/>
      <c r="E31" s="447"/>
    </row>
    <row r="32" spans="1:5" s="444" customFormat="1" ht="12" customHeight="1" thickBot="1" x14ac:dyDescent="0.25">
      <c r="A32" s="467" t="s">
        <v>64</v>
      </c>
      <c r="B32" s="453" t="s">
        <v>328</v>
      </c>
      <c r="C32" s="451"/>
      <c r="D32" s="451"/>
      <c r="E32" s="446"/>
    </row>
    <row r="33" spans="1:5" s="444" customFormat="1" ht="12" customHeight="1" thickBot="1" x14ac:dyDescent="0.25">
      <c r="A33" s="454" t="s">
        <v>12</v>
      </c>
      <c r="B33" s="264" t="s">
        <v>453</v>
      </c>
      <c r="C33" s="40"/>
      <c r="D33" s="40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0"/>
      <c r="E34" s="460"/>
    </row>
    <row r="35" spans="1:5" s="417" customFormat="1" ht="12" customHeight="1" thickBot="1" x14ac:dyDescent="0.25">
      <c r="A35" s="391" t="s">
        <v>14</v>
      </c>
      <c r="B35" s="264" t="s">
        <v>656</v>
      </c>
      <c r="C35" s="323">
        <f>+C8+C19+C24+C25+C29+C33+C34</f>
        <v>0</v>
      </c>
      <c r="D35" s="323">
        <f>+D8+D19+D24+D25+D29+D33+D34</f>
        <v>0</v>
      </c>
      <c r="E35" s="461">
        <f>+E8+E19+E24+E25+E29+E33+E34</f>
        <v>0</v>
      </c>
    </row>
    <row r="36" spans="1:5" s="417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323">
        <f>+D37+D38+D39</f>
        <v>0</v>
      </c>
      <c r="E36" s="461">
        <f>+E37+E38+E39</f>
        <v>0</v>
      </c>
    </row>
    <row r="37" spans="1:5" s="417" customFormat="1" ht="12" customHeight="1" x14ac:dyDescent="0.2">
      <c r="A37" s="468" t="s">
        <v>546</v>
      </c>
      <c r="B37" s="469" t="s">
        <v>161</v>
      </c>
      <c r="C37" s="79"/>
      <c r="D37" s="79"/>
      <c r="E37" s="448"/>
    </row>
    <row r="38" spans="1:5" s="444" customFormat="1" ht="12" customHeight="1" x14ac:dyDescent="0.2">
      <c r="A38" s="468" t="s">
        <v>547</v>
      </c>
      <c r="B38" s="470" t="s">
        <v>3</v>
      </c>
      <c r="C38" s="324"/>
      <c r="D38" s="324"/>
      <c r="E38" s="447"/>
    </row>
    <row r="39" spans="1:5" s="444" customFormat="1" ht="12" customHeight="1" thickBot="1" x14ac:dyDescent="0.25">
      <c r="A39" s="467" t="s">
        <v>548</v>
      </c>
      <c r="B39" s="453" t="s">
        <v>549</v>
      </c>
      <c r="C39" s="451"/>
      <c r="D39" s="451"/>
      <c r="E39" s="446"/>
    </row>
    <row r="40" spans="1:5" s="444" customFormat="1" ht="15" customHeight="1" thickBot="1" x14ac:dyDescent="0.25">
      <c r="A40" s="456" t="s">
        <v>16</v>
      </c>
      <c r="B40" s="457" t="s">
        <v>550</v>
      </c>
      <c r="C40" s="85">
        <f>+C35+C36</f>
        <v>0</v>
      </c>
      <c r="D40" s="85">
        <f>+D35+D36</f>
        <v>0</v>
      </c>
      <c r="E40" s="462">
        <f>+E35+E36</f>
        <v>0</v>
      </c>
    </row>
    <row r="41" spans="1:5" s="444" customFormat="1" ht="15" customHeight="1" x14ac:dyDescent="0.2">
      <c r="A41" s="399"/>
      <c r="B41" s="400"/>
      <c r="C41" s="415"/>
      <c r="D41" s="415"/>
      <c r="E41" s="415"/>
    </row>
    <row r="42" spans="1:5" ht="13.5" thickBot="1" x14ac:dyDescent="0.25">
      <c r="A42" s="401"/>
      <c r="B42" s="402"/>
      <c r="C42" s="416"/>
      <c r="D42" s="416"/>
      <c r="E42" s="416"/>
    </row>
    <row r="43" spans="1:5" s="443" customFormat="1" ht="16.5" customHeight="1" thickBot="1" x14ac:dyDescent="0.25">
      <c r="A43" s="727" t="s">
        <v>43</v>
      </c>
      <c r="B43" s="728"/>
      <c r="C43" s="728"/>
      <c r="D43" s="728"/>
      <c r="E43" s="729"/>
    </row>
    <row r="44" spans="1:5" s="219" customFormat="1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354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349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350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350"/>
    </row>
    <row r="48" spans="1:5" ht="12" customHeight="1" x14ac:dyDescent="0.2">
      <c r="A48" s="467" t="s">
        <v>72</v>
      </c>
      <c r="B48" s="244" t="s">
        <v>132</v>
      </c>
      <c r="C48" s="317"/>
      <c r="D48" s="317"/>
      <c r="E48" s="350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350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354">
        <f>SUM(E51:E53)</f>
        <v>0</v>
      </c>
    </row>
    <row r="51" spans="1:5" s="219" customFormat="1" ht="12" customHeight="1" x14ac:dyDescent="0.2">
      <c r="A51" s="467" t="s">
        <v>75</v>
      </c>
      <c r="B51" s="245" t="s">
        <v>154</v>
      </c>
      <c r="C51" s="79"/>
      <c r="D51" s="79"/>
      <c r="E51" s="349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350"/>
    </row>
    <row r="53" spans="1:5" ht="12" customHeight="1" x14ac:dyDescent="0.2">
      <c r="A53" s="467" t="s">
        <v>77</v>
      </c>
      <c r="B53" s="244" t="s">
        <v>44</v>
      </c>
      <c r="C53" s="317"/>
      <c r="D53" s="317"/>
      <c r="E53" s="350"/>
    </row>
    <row r="54" spans="1:5" ht="12" customHeight="1" thickBot="1" x14ac:dyDescent="0.25">
      <c r="A54" s="467" t="s">
        <v>78</v>
      </c>
      <c r="B54" s="244" t="s">
        <v>657</v>
      </c>
      <c r="C54" s="317"/>
      <c r="D54" s="317"/>
      <c r="E54" s="350"/>
    </row>
    <row r="55" spans="1:5" ht="12" customHeight="1" thickBot="1" x14ac:dyDescent="0.25">
      <c r="A55" s="454" t="s">
        <v>9</v>
      </c>
      <c r="B55" s="458" t="s">
        <v>553</v>
      </c>
      <c r="C55" s="323">
        <f>+C44+C50</f>
        <v>0</v>
      </c>
      <c r="D55" s="323">
        <f>+D44+D50</f>
        <v>0</v>
      </c>
      <c r="E55" s="354">
        <f>+E44+E50</f>
        <v>0</v>
      </c>
    </row>
    <row r="56" spans="1:5" ht="13.5" thickBot="1" x14ac:dyDescent="0.25">
      <c r="C56" s="463"/>
      <c r="D56" s="463"/>
      <c r="E56" s="463"/>
    </row>
    <row r="57" spans="1:5" ht="15" customHeight="1" thickBot="1" x14ac:dyDescent="0.25">
      <c r="A57" s="539" t="s">
        <v>706</v>
      </c>
      <c r="B57" s="540"/>
      <c r="C57" s="89"/>
      <c r="D57" s="89"/>
      <c r="E57" s="452"/>
    </row>
    <row r="58" spans="1:5" ht="14.25" customHeight="1" thickBot="1" x14ac:dyDescent="0.25">
      <c r="A58" s="541" t="s">
        <v>705</v>
      </c>
      <c r="B58" s="542"/>
      <c r="C58" s="89"/>
      <c r="D58" s="89"/>
      <c r="E58" s="452"/>
    </row>
  </sheetData>
  <sheetProtection sheet="1"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82FD8-F6DB-48AD-9791-ED36088D8F57}">
  <sheetPr>
    <tabColor rgb="FF92D050"/>
  </sheetPr>
  <dimension ref="A1:E58"/>
  <sheetViews>
    <sheetView zoomScaleNormal="100" zoomScaleSheetLayoutView="145" workbookViewId="0">
      <selection activeCell="H10" sqref="H10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807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525</v>
      </c>
      <c r="C3" s="736"/>
      <c r="D3" s="737"/>
      <c r="E3" s="465" t="s">
        <v>41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'7.4. sz. mell'!E4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100000</v>
      </c>
      <c r="D8" s="481">
        <f>SUM(D9:D18)</f>
        <v>816435</v>
      </c>
      <c r="E8" s="461">
        <f>SUM(E9:E18)</f>
        <v>816435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>
        <v>100000</v>
      </c>
      <c r="D10" s="483">
        <v>663005</v>
      </c>
      <c r="E10" s="91">
        <v>663005</v>
      </c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>
        <v>132024</v>
      </c>
      <c r="E14" s="91">
        <v>132024</v>
      </c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>
        <v>18</v>
      </c>
      <c r="E16" s="449">
        <v>18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>
        <v>21388</v>
      </c>
      <c r="E18" s="445">
        <v>21388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>
        <v>270000</v>
      </c>
      <c r="E33" s="460">
        <v>270000</v>
      </c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100000</v>
      </c>
      <c r="D35" s="481">
        <f>+D8+D19+D24+D25+D29+D33+D34</f>
        <v>1086435</v>
      </c>
      <c r="E35" s="461">
        <f>+E8+E19+E24+E25+E29+E33+E34</f>
        <v>1086435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73327349</v>
      </c>
      <c r="D36" s="481">
        <f>+D37+D38+D39</f>
        <v>69808865</v>
      </c>
      <c r="E36" s="461">
        <f>+E37+E38+E39</f>
        <v>69808865</v>
      </c>
    </row>
    <row r="37" spans="1:5" s="444" customFormat="1" ht="15" customHeight="1" x14ac:dyDescent="0.2">
      <c r="A37" s="468" t="s">
        <v>546</v>
      </c>
      <c r="B37" s="469" t="s">
        <v>161</v>
      </c>
      <c r="C37" s="79">
        <v>1545000</v>
      </c>
      <c r="D37" s="475">
        <v>1546228</v>
      </c>
      <c r="E37" s="448">
        <v>1546228</v>
      </c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>
        <v>71782349</v>
      </c>
      <c r="D39" s="487">
        <v>68262637</v>
      </c>
      <c r="E39" s="446">
        <v>68262637</v>
      </c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73427349</v>
      </c>
      <c r="D40" s="488">
        <f>+D35+D36</f>
        <v>70895300</v>
      </c>
      <c r="E40" s="462">
        <f>+E35+E36</f>
        <v>70895300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70620649</v>
      </c>
      <c r="D44" s="323">
        <f>SUM(D45:D49)</f>
        <v>69298327</v>
      </c>
      <c r="E44" s="461">
        <f>SUM(E45:E49)</f>
        <v>69146962</v>
      </c>
    </row>
    <row r="45" spans="1:5" ht="12" customHeight="1" x14ac:dyDescent="0.2">
      <c r="A45" s="467" t="s">
        <v>69</v>
      </c>
      <c r="B45" s="245" t="s">
        <v>37</v>
      </c>
      <c r="C45" s="79">
        <v>36414171</v>
      </c>
      <c r="D45" s="79">
        <v>33980978</v>
      </c>
      <c r="E45" s="448">
        <v>33980978</v>
      </c>
    </row>
    <row r="46" spans="1:5" ht="12" customHeight="1" x14ac:dyDescent="0.2">
      <c r="A46" s="467" t="s">
        <v>70</v>
      </c>
      <c r="B46" s="244" t="s">
        <v>131</v>
      </c>
      <c r="C46" s="317">
        <v>9824578</v>
      </c>
      <c r="D46" s="317">
        <v>9869889</v>
      </c>
      <c r="E46" s="472">
        <v>9869889</v>
      </c>
    </row>
    <row r="47" spans="1:5" ht="12" customHeight="1" x14ac:dyDescent="0.2">
      <c r="A47" s="467" t="s">
        <v>71</v>
      </c>
      <c r="B47" s="244" t="s">
        <v>98</v>
      </c>
      <c r="C47" s="317">
        <v>24381900</v>
      </c>
      <c r="D47" s="317">
        <v>25447460</v>
      </c>
      <c r="E47" s="472">
        <v>25296095</v>
      </c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2806700</v>
      </c>
      <c r="D50" s="323">
        <f>SUM(D51:D53)</f>
        <v>1596973</v>
      </c>
      <c r="E50" s="461">
        <f>SUM(E51:E53)</f>
        <v>1596973</v>
      </c>
    </row>
    <row r="51" spans="1:5" ht="12" customHeight="1" x14ac:dyDescent="0.2">
      <c r="A51" s="467" t="s">
        <v>75</v>
      </c>
      <c r="B51" s="245" t="s">
        <v>154</v>
      </c>
      <c r="C51" s="79">
        <v>2806700</v>
      </c>
      <c r="D51" s="79">
        <v>1596973</v>
      </c>
      <c r="E51" s="448">
        <v>1596973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73427349</v>
      </c>
      <c r="D55" s="85">
        <f>+D44+D50</f>
        <v>70895300</v>
      </c>
      <c r="E55" s="462">
        <f>+E44+E50</f>
        <v>70743935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>
        <v>13</v>
      </c>
      <c r="D57" s="89">
        <v>12</v>
      </c>
      <c r="E57" s="452">
        <v>12</v>
      </c>
    </row>
    <row r="58" spans="1:5" ht="13.5" thickBot="1" x14ac:dyDescent="0.25">
      <c r="A58" s="541" t="s">
        <v>705</v>
      </c>
      <c r="B58" s="542"/>
      <c r="C58" s="89">
        <v>13</v>
      </c>
      <c r="D58" s="89">
        <v>12</v>
      </c>
      <c r="E58" s="452">
        <v>12</v>
      </c>
    </row>
  </sheetData>
  <sheetProtection sheet="1" formatCells="0"/>
  <mergeCells count="4">
    <mergeCell ref="A7:E7"/>
    <mergeCell ref="A43:E43"/>
    <mergeCell ref="B2:D2"/>
    <mergeCell ref="B3:D3"/>
  </mergeCells>
  <phoneticPr fontId="26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3A542-A5EE-44B6-85EC-2304DEBC64B5}">
  <sheetPr>
    <tabColor rgb="FF92D050"/>
  </sheetPr>
  <dimension ref="A1:E58"/>
  <sheetViews>
    <sheetView zoomScaleNormal="100" zoomScaleSheetLayoutView="145" workbookViewId="0">
      <selection activeCell="G2" sqref="G2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814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667</v>
      </c>
      <c r="C3" s="736"/>
      <c r="D3" s="737"/>
      <c r="E3" s="465" t="s">
        <v>47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'8.1. sz. mell.'!E4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100000</v>
      </c>
      <c r="D8" s="481">
        <f>SUM(D9:D18)</f>
        <v>816435</v>
      </c>
      <c r="E8" s="461">
        <f>SUM(E9:E18)</f>
        <v>816435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>
        <v>100000</v>
      </c>
      <c r="D10" s="483">
        <v>663005</v>
      </c>
      <c r="E10" s="91">
        <v>663005</v>
      </c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>
        <v>132024</v>
      </c>
      <c r="E14" s="91">
        <v>132024</v>
      </c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>
        <v>18</v>
      </c>
      <c r="E16" s="449">
        <v>18</v>
      </c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>
        <v>21388</v>
      </c>
      <c r="E18" s="445">
        <v>21388</v>
      </c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>
        <v>270000</v>
      </c>
      <c r="E33" s="460">
        <v>270000</v>
      </c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100000</v>
      </c>
      <c r="D35" s="481">
        <f>+D8+D19+D24+D25+D29+D33+D34</f>
        <v>1086435</v>
      </c>
      <c r="E35" s="461">
        <f>+E8+E19+E24+E25+E29+E33+E34</f>
        <v>1086435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73327349</v>
      </c>
      <c r="D36" s="481">
        <f>+D37+D38+D39</f>
        <v>69808865</v>
      </c>
      <c r="E36" s="461">
        <f>+E37+E38+E39</f>
        <v>69808865</v>
      </c>
    </row>
    <row r="37" spans="1:5" s="444" customFormat="1" ht="15" customHeight="1" x14ac:dyDescent="0.2">
      <c r="A37" s="468" t="s">
        <v>546</v>
      </c>
      <c r="B37" s="469" t="s">
        <v>161</v>
      </c>
      <c r="C37" s="79">
        <v>1545000</v>
      </c>
      <c r="D37" s="475">
        <v>1546228</v>
      </c>
      <c r="E37" s="448">
        <v>1546228</v>
      </c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>
        <v>71782349</v>
      </c>
      <c r="D39" s="487">
        <v>68262637</v>
      </c>
      <c r="E39" s="446">
        <v>68262637</v>
      </c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73427349</v>
      </c>
      <c r="D40" s="488">
        <f>+D35+D36</f>
        <v>70895300</v>
      </c>
      <c r="E40" s="462">
        <f>+E35+E36</f>
        <v>70895300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70620649</v>
      </c>
      <c r="D44" s="323">
        <f>SUM(D45:D49)</f>
        <v>69298327</v>
      </c>
      <c r="E44" s="461">
        <f>SUM(E45:E49)</f>
        <v>69146962</v>
      </c>
    </row>
    <row r="45" spans="1:5" ht="12" customHeight="1" x14ac:dyDescent="0.2">
      <c r="A45" s="467" t="s">
        <v>69</v>
      </c>
      <c r="B45" s="245" t="s">
        <v>37</v>
      </c>
      <c r="C45" s="79">
        <v>36414171</v>
      </c>
      <c r="D45" s="79">
        <v>33980978</v>
      </c>
      <c r="E45" s="448">
        <v>33980978</v>
      </c>
    </row>
    <row r="46" spans="1:5" ht="12" customHeight="1" x14ac:dyDescent="0.2">
      <c r="A46" s="467" t="s">
        <v>70</v>
      </c>
      <c r="B46" s="244" t="s">
        <v>131</v>
      </c>
      <c r="C46" s="317">
        <v>9824578</v>
      </c>
      <c r="D46" s="317">
        <v>9869889</v>
      </c>
      <c r="E46" s="472">
        <v>9869889</v>
      </c>
    </row>
    <row r="47" spans="1:5" ht="12" customHeight="1" x14ac:dyDescent="0.2">
      <c r="A47" s="467" t="s">
        <v>71</v>
      </c>
      <c r="B47" s="244" t="s">
        <v>98</v>
      </c>
      <c r="C47" s="317">
        <v>24381900</v>
      </c>
      <c r="D47" s="317">
        <v>25447460</v>
      </c>
      <c r="E47" s="472">
        <v>25296095</v>
      </c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2806700</v>
      </c>
      <c r="D50" s="323">
        <f>SUM(D51:D53)</f>
        <v>1596973</v>
      </c>
      <c r="E50" s="461">
        <f>SUM(E51:E53)</f>
        <v>1596973</v>
      </c>
    </row>
    <row r="51" spans="1:5" ht="12" customHeight="1" x14ac:dyDescent="0.2">
      <c r="A51" s="467" t="s">
        <v>75</v>
      </c>
      <c r="B51" s="245" t="s">
        <v>154</v>
      </c>
      <c r="C51" s="79">
        <v>2806700</v>
      </c>
      <c r="D51" s="79">
        <v>1596973</v>
      </c>
      <c r="E51" s="448">
        <v>1596973</v>
      </c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73427349</v>
      </c>
      <c r="D55" s="85">
        <f>+D44+D50</f>
        <v>70895300</v>
      </c>
      <c r="E55" s="462">
        <f>+E44+E50</f>
        <v>70743935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>
        <v>13</v>
      </c>
      <c r="D57" s="89">
        <v>12</v>
      </c>
      <c r="E57" s="452">
        <v>12</v>
      </c>
    </row>
    <row r="58" spans="1:5" ht="13.5" thickBot="1" x14ac:dyDescent="0.25">
      <c r="A58" s="541" t="s">
        <v>705</v>
      </c>
      <c r="B58" s="542"/>
      <c r="C58" s="89">
        <v>13</v>
      </c>
      <c r="D58" s="89">
        <v>12</v>
      </c>
      <c r="E58" s="452">
        <v>12</v>
      </c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BDC56-89BA-48BA-95B7-E55A06EB84D2}">
  <sheetPr>
    <tabColor rgb="FF92D050"/>
  </sheetPr>
  <dimension ref="A1:E58"/>
  <sheetViews>
    <sheetView zoomScaleNormal="100" zoomScaleSheetLayoutView="145" workbookViewId="0">
      <selection activeCell="F3" sqref="F3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815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658</v>
      </c>
      <c r="C3" s="736"/>
      <c r="D3" s="737"/>
      <c r="E3" s="465" t="s">
        <v>48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'8.2. sz. mell.'!E4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481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483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0</v>
      </c>
      <c r="D35" s="481">
        <f>+D8+D19+D24+D25+D29+D33+D34</f>
        <v>0</v>
      </c>
      <c r="E35" s="461">
        <f>+E8+E19+E24+E25+E29+E33+E34</f>
        <v>0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481">
        <f>+D37+D38+D39</f>
        <v>0</v>
      </c>
      <c r="E36" s="461">
        <f>+E37+E38+E39</f>
        <v>0</v>
      </c>
    </row>
    <row r="37" spans="1:5" s="444" customFormat="1" ht="15" customHeight="1" x14ac:dyDescent="0.2">
      <c r="A37" s="468" t="s">
        <v>546</v>
      </c>
      <c r="B37" s="469" t="s">
        <v>161</v>
      </c>
      <c r="C37" s="79"/>
      <c r="D37" s="475"/>
      <c r="E37" s="448"/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/>
      <c r="D39" s="487"/>
      <c r="E39" s="446"/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0</v>
      </c>
      <c r="D40" s="488">
        <f>+D35+D36</f>
        <v>0</v>
      </c>
      <c r="E40" s="462">
        <f>+E35+E36</f>
        <v>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461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448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472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472"/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461">
        <f>SUM(E51:E53)</f>
        <v>0</v>
      </c>
    </row>
    <row r="51" spans="1:5" ht="12" customHeight="1" x14ac:dyDescent="0.2">
      <c r="A51" s="467" t="s">
        <v>75</v>
      </c>
      <c r="B51" s="245" t="s">
        <v>154</v>
      </c>
      <c r="C51" s="79"/>
      <c r="D51" s="79"/>
      <c r="E51" s="448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0</v>
      </c>
      <c r="D55" s="85">
        <f>+D44+D50</f>
        <v>0</v>
      </c>
      <c r="E55" s="462">
        <f>+E44+E50</f>
        <v>0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/>
      <c r="D57" s="89"/>
      <c r="E57" s="452"/>
    </row>
    <row r="58" spans="1:5" ht="13.5" thickBot="1" x14ac:dyDescent="0.25">
      <c r="A58" s="541" t="s">
        <v>705</v>
      </c>
      <c r="B58" s="542"/>
      <c r="C58" s="89"/>
      <c r="D58" s="89"/>
      <c r="E58" s="45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1B70-D53C-41B7-8216-9394BA00FEE4}">
  <sheetPr>
    <tabColor rgb="FF92D050"/>
  </sheetPr>
  <dimension ref="A1:E58"/>
  <sheetViews>
    <sheetView zoomScaleNormal="100" zoomScaleSheetLayoutView="145" workbookViewId="0">
      <selection activeCell="G5" sqref="G5"/>
    </sheetView>
  </sheetViews>
  <sheetFormatPr defaultRowHeight="12.75" x14ac:dyDescent="0.2"/>
  <cols>
    <col min="1" max="1" width="18.6640625" style="459" customWidth="1"/>
    <col min="2" max="2" width="62" style="31" customWidth="1"/>
    <col min="3" max="5" width="15.83203125" style="31" customWidth="1"/>
    <col min="6" max="16384" width="9.33203125" style="31"/>
  </cols>
  <sheetData>
    <row r="1" spans="1:5" s="394" customFormat="1" ht="21" customHeight="1" thickBot="1" x14ac:dyDescent="0.25">
      <c r="A1" s="393"/>
      <c r="B1" s="395"/>
      <c r="C1" s="440"/>
      <c r="D1" s="440"/>
      <c r="E1" s="527" t="s">
        <v>808</v>
      </c>
    </row>
    <row r="2" spans="1:5" s="441" customFormat="1" ht="25.5" customHeight="1" x14ac:dyDescent="0.2">
      <c r="A2" s="421" t="s">
        <v>145</v>
      </c>
      <c r="B2" s="738" t="s">
        <v>769</v>
      </c>
      <c r="C2" s="739"/>
      <c r="D2" s="740"/>
      <c r="E2" s="464" t="s">
        <v>48</v>
      </c>
    </row>
    <row r="3" spans="1:5" s="441" customFormat="1" ht="24.75" thickBot="1" x14ac:dyDescent="0.25">
      <c r="A3" s="439" t="s">
        <v>144</v>
      </c>
      <c r="B3" s="733" t="s">
        <v>668</v>
      </c>
      <c r="C3" s="736"/>
      <c r="D3" s="737"/>
      <c r="E3" s="465" t="s">
        <v>49</v>
      </c>
    </row>
    <row r="4" spans="1:5" s="442" customFormat="1" ht="15.95" customHeight="1" thickBot="1" x14ac:dyDescent="0.3">
      <c r="A4" s="396"/>
      <c r="B4" s="396"/>
      <c r="C4" s="397"/>
      <c r="D4" s="397"/>
      <c r="E4" s="397" t="str">
        <f>'8.3. sz. mell.'!E4</f>
        <v>Forintban!</v>
      </c>
    </row>
    <row r="5" spans="1:5" ht="24.75" thickBot="1" x14ac:dyDescent="0.25">
      <c r="A5" s="229" t="s">
        <v>146</v>
      </c>
      <c r="B5" s="230" t="s">
        <v>704</v>
      </c>
      <c r="C5" s="75" t="s">
        <v>174</v>
      </c>
      <c r="D5" s="75" t="s">
        <v>179</v>
      </c>
      <c r="E5" s="398" t="s">
        <v>180</v>
      </c>
    </row>
    <row r="6" spans="1:5" s="443" customFormat="1" ht="12.95" customHeight="1" thickBot="1" x14ac:dyDescent="0.25">
      <c r="A6" s="391" t="s">
        <v>393</v>
      </c>
      <c r="B6" s="392" t="s">
        <v>394</v>
      </c>
      <c r="C6" s="392" t="s">
        <v>395</v>
      </c>
      <c r="D6" s="88" t="s">
        <v>396</v>
      </c>
      <c r="E6" s="86" t="s">
        <v>397</v>
      </c>
    </row>
    <row r="7" spans="1:5" s="443" customFormat="1" ht="15.95" customHeight="1" thickBot="1" x14ac:dyDescent="0.25">
      <c r="A7" s="727" t="s">
        <v>42</v>
      </c>
      <c r="B7" s="728"/>
      <c r="C7" s="728"/>
      <c r="D7" s="728"/>
      <c r="E7" s="729"/>
    </row>
    <row r="8" spans="1:5" s="417" customFormat="1" ht="12" customHeight="1" thickBot="1" x14ac:dyDescent="0.25">
      <c r="A8" s="391" t="s">
        <v>7</v>
      </c>
      <c r="B8" s="455" t="s">
        <v>534</v>
      </c>
      <c r="C8" s="323">
        <f>SUM(C9:C18)</f>
        <v>0</v>
      </c>
      <c r="D8" s="481">
        <f>SUM(D9:D18)</f>
        <v>0</v>
      </c>
      <c r="E8" s="461">
        <f>SUM(E9:E18)</f>
        <v>0</v>
      </c>
    </row>
    <row r="9" spans="1:5" s="417" customFormat="1" ht="12" customHeight="1" x14ac:dyDescent="0.2">
      <c r="A9" s="466" t="s">
        <v>69</v>
      </c>
      <c r="B9" s="246" t="s">
        <v>312</v>
      </c>
      <c r="C9" s="82"/>
      <c r="D9" s="482"/>
      <c r="E9" s="450"/>
    </row>
    <row r="10" spans="1:5" s="417" customFormat="1" ht="12" customHeight="1" x14ac:dyDescent="0.2">
      <c r="A10" s="467" t="s">
        <v>70</v>
      </c>
      <c r="B10" s="244" t="s">
        <v>313</v>
      </c>
      <c r="C10" s="320"/>
      <c r="D10" s="483"/>
      <c r="E10" s="91"/>
    </row>
    <row r="11" spans="1:5" s="417" customFormat="1" ht="12" customHeight="1" x14ac:dyDescent="0.2">
      <c r="A11" s="467" t="s">
        <v>71</v>
      </c>
      <c r="B11" s="244" t="s">
        <v>314</v>
      </c>
      <c r="C11" s="320"/>
      <c r="D11" s="483"/>
      <c r="E11" s="91"/>
    </row>
    <row r="12" spans="1:5" s="417" customFormat="1" ht="12" customHeight="1" x14ac:dyDescent="0.2">
      <c r="A12" s="467" t="s">
        <v>72</v>
      </c>
      <c r="B12" s="244" t="s">
        <v>315</v>
      </c>
      <c r="C12" s="320"/>
      <c r="D12" s="483"/>
      <c r="E12" s="91"/>
    </row>
    <row r="13" spans="1:5" s="417" customFormat="1" ht="12" customHeight="1" x14ac:dyDescent="0.2">
      <c r="A13" s="467" t="s">
        <v>105</v>
      </c>
      <c r="B13" s="244" t="s">
        <v>316</v>
      </c>
      <c r="C13" s="320"/>
      <c r="D13" s="483"/>
      <c r="E13" s="91"/>
    </row>
    <row r="14" spans="1:5" s="417" customFormat="1" ht="12" customHeight="1" x14ac:dyDescent="0.2">
      <c r="A14" s="467" t="s">
        <v>73</v>
      </c>
      <c r="B14" s="244" t="s">
        <v>535</v>
      </c>
      <c r="C14" s="320"/>
      <c r="D14" s="483"/>
      <c r="E14" s="91"/>
    </row>
    <row r="15" spans="1:5" s="444" customFormat="1" ht="12" customHeight="1" x14ac:dyDescent="0.2">
      <c r="A15" s="467" t="s">
        <v>74</v>
      </c>
      <c r="B15" s="243" t="s">
        <v>536</v>
      </c>
      <c r="C15" s="320"/>
      <c r="D15" s="483"/>
      <c r="E15" s="91"/>
    </row>
    <row r="16" spans="1:5" s="444" customFormat="1" ht="12" customHeight="1" x14ac:dyDescent="0.2">
      <c r="A16" s="467" t="s">
        <v>82</v>
      </c>
      <c r="B16" s="244" t="s">
        <v>319</v>
      </c>
      <c r="C16" s="83"/>
      <c r="D16" s="484"/>
      <c r="E16" s="449"/>
    </row>
    <row r="17" spans="1:5" s="417" customFormat="1" ht="12" customHeight="1" x14ac:dyDescent="0.2">
      <c r="A17" s="467" t="s">
        <v>83</v>
      </c>
      <c r="B17" s="244" t="s">
        <v>321</v>
      </c>
      <c r="C17" s="320"/>
      <c r="D17" s="483"/>
      <c r="E17" s="91"/>
    </row>
    <row r="18" spans="1:5" s="444" customFormat="1" ht="12" customHeight="1" thickBot="1" x14ac:dyDescent="0.25">
      <c r="A18" s="467" t="s">
        <v>84</v>
      </c>
      <c r="B18" s="243" t="s">
        <v>323</v>
      </c>
      <c r="C18" s="322"/>
      <c r="D18" s="92"/>
      <c r="E18" s="445"/>
    </row>
    <row r="19" spans="1:5" s="444" customFormat="1" ht="12" customHeight="1" thickBot="1" x14ac:dyDescent="0.25">
      <c r="A19" s="391" t="s">
        <v>8</v>
      </c>
      <c r="B19" s="455" t="s">
        <v>537</v>
      </c>
      <c r="C19" s="323">
        <f>SUM(C20:C22)</f>
        <v>0</v>
      </c>
      <c r="D19" s="481">
        <f>SUM(D20:D22)</f>
        <v>0</v>
      </c>
      <c r="E19" s="461">
        <f>SUM(E20:E22)</f>
        <v>0</v>
      </c>
    </row>
    <row r="20" spans="1:5" s="444" customFormat="1" ht="12" customHeight="1" x14ac:dyDescent="0.2">
      <c r="A20" s="467" t="s">
        <v>75</v>
      </c>
      <c r="B20" s="245" t="s">
        <v>293</v>
      </c>
      <c r="C20" s="320"/>
      <c r="D20" s="483"/>
      <c r="E20" s="91"/>
    </row>
    <row r="21" spans="1:5" s="444" customFormat="1" ht="12" customHeight="1" x14ac:dyDescent="0.2">
      <c r="A21" s="467" t="s">
        <v>76</v>
      </c>
      <c r="B21" s="244" t="s">
        <v>538</v>
      </c>
      <c r="C21" s="320"/>
      <c r="D21" s="483"/>
      <c r="E21" s="91"/>
    </row>
    <row r="22" spans="1:5" s="444" customFormat="1" ht="12" customHeight="1" x14ac:dyDescent="0.2">
      <c r="A22" s="467" t="s">
        <v>77</v>
      </c>
      <c r="B22" s="244" t="s">
        <v>539</v>
      </c>
      <c r="C22" s="320"/>
      <c r="D22" s="483"/>
      <c r="E22" s="91"/>
    </row>
    <row r="23" spans="1:5" s="417" customFormat="1" ht="12" customHeight="1" thickBot="1" x14ac:dyDescent="0.25">
      <c r="A23" s="467" t="s">
        <v>78</v>
      </c>
      <c r="B23" s="244" t="s">
        <v>659</v>
      </c>
      <c r="C23" s="320"/>
      <c r="D23" s="483"/>
      <c r="E23" s="91"/>
    </row>
    <row r="24" spans="1:5" s="417" customFormat="1" ht="12" customHeight="1" thickBot="1" x14ac:dyDescent="0.25">
      <c r="A24" s="454" t="s">
        <v>9</v>
      </c>
      <c r="B24" s="264" t="s">
        <v>122</v>
      </c>
      <c r="C24" s="40"/>
      <c r="D24" s="485"/>
      <c r="E24" s="460"/>
    </row>
    <row r="25" spans="1:5" s="417" customFormat="1" ht="12" customHeight="1" thickBot="1" x14ac:dyDescent="0.25">
      <c r="A25" s="454" t="s">
        <v>10</v>
      </c>
      <c r="B25" s="264" t="s">
        <v>540</v>
      </c>
      <c r="C25" s="323">
        <f>+C26+C27</f>
        <v>0</v>
      </c>
      <c r="D25" s="481">
        <f>+D26+D27</f>
        <v>0</v>
      </c>
      <c r="E25" s="461">
        <f>+E26+E27</f>
        <v>0</v>
      </c>
    </row>
    <row r="26" spans="1:5" s="417" customFormat="1" ht="12" customHeight="1" x14ac:dyDescent="0.2">
      <c r="A26" s="468" t="s">
        <v>306</v>
      </c>
      <c r="B26" s="469" t="s">
        <v>538</v>
      </c>
      <c r="C26" s="79"/>
      <c r="D26" s="475"/>
      <c r="E26" s="448"/>
    </row>
    <row r="27" spans="1:5" s="417" customFormat="1" ht="12" customHeight="1" x14ac:dyDescent="0.2">
      <c r="A27" s="468" t="s">
        <v>307</v>
      </c>
      <c r="B27" s="470" t="s">
        <v>541</v>
      </c>
      <c r="C27" s="324"/>
      <c r="D27" s="486"/>
      <c r="E27" s="447"/>
    </row>
    <row r="28" spans="1:5" s="417" customFormat="1" ht="12" customHeight="1" thickBot="1" x14ac:dyDescent="0.25">
      <c r="A28" s="467" t="s">
        <v>308</v>
      </c>
      <c r="B28" s="471" t="s">
        <v>660</v>
      </c>
      <c r="C28" s="451"/>
      <c r="D28" s="487"/>
      <c r="E28" s="446"/>
    </row>
    <row r="29" spans="1:5" s="417" customFormat="1" ht="12" customHeight="1" thickBot="1" x14ac:dyDescent="0.25">
      <c r="A29" s="454" t="s">
        <v>11</v>
      </c>
      <c r="B29" s="264" t="s">
        <v>542</v>
      </c>
      <c r="C29" s="323">
        <f>+C30+C31+C32</f>
        <v>0</v>
      </c>
      <c r="D29" s="481">
        <f>+D30+D31+D32</f>
        <v>0</v>
      </c>
      <c r="E29" s="461">
        <f>+E30+E31+E32</f>
        <v>0</v>
      </c>
    </row>
    <row r="30" spans="1:5" s="417" customFormat="1" ht="12" customHeight="1" x14ac:dyDescent="0.2">
      <c r="A30" s="468" t="s">
        <v>62</v>
      </c>
      <c r="B30" s="469" t="s">
        <v>325</v>
      </c>
      <c r="C30" s="79"/>
      <c r="D30" s="475"/>
      <c r="E30" s="448"/>
    </row>
    <row r="31" spans="1:5" s="417" customFormat="1" ht="12" customHeight="1" x14ac:dyDescent="0.2">
      <c r="A31" s="468" t="s">
        <v>63</v>
      </c>
      <c r="B31" s="470" t="s">
        <v>326</v>
      </c>
      <c r="C31" s="324"/>
      <c r="D31" s="486"/>
      <c r="E31" s="447"/>
    </row>
    <row r="32" spans="1:5" s="417" customFormat="1" ht="12" customHeight="1" thickBot="1" x14ac:dyDescent="0.25">
      <c r="A32" s="467" t="s">
        <v>64</v>
      </c>
      <c r="B32" s="453" t="s">
        <v>328</v>
      </c>
      <c r="C32" s="451"/>
      <c r="D32" s="487"/>
      <c r="E32" s="446"/>
    </row>
    <row r="33" spans="1:5" s="417" customFormat="1" ht="12" customHeight="1" thickBot="1" x14ac:dyDescent="0.25">
      <c r="A33" s="454" t="s">
        <v>12</v>
      </c>
      <c r="B33" s="264" t="s">
        <v>453</v>
      </c>
      <c r="C33" s="40"/>
      <c r="D33" s="485"/>
      <c r="E33" s="460"/>
    </row>
    <row r="34" spans="1:5" s="417" customFormat="1" ht="12" customHeight="1" thickBot="1" x14ac:dyDescent="0.25">
      <c r="A34" s="454" t="s">
        <v>13</v>
      </c>
      <c r="B34" s="264" t="s">
        <v>543</v>
      </c>
      <c r="C34" s="40"/>
      <c r="D34" s="485"/>
      <c r="E34" s="460"/>
    </row>
    <row r="35" spans="1:5" s="417" customFormat="1" ht="12" customHeight="1" thickBot="1" x14ac:dyDescent="0.25">
      <c r="A35" s="391" t="s">
        <v>14</v>
      </c>
      <c r="B35" s="264" t="s">
        <v>544</v>
      </c>
      <c r="C35" s="323">
        <f>+C8+C19+C24+C25+C29+C33+C34</f>
        <v>0</v>
      </c>
      <c r="D35" s="481">
        <f>+D8+D19+D24+D25+D29+D33+D34</f>
        <v>0</v>
      </c>
      <c r="E35" s="461">
        <f>+E8+E19+E24+E25+E29+E33+E34</f>
        <v>0</v>
      </c>
    </row>
    <row r="36" spans="1:5" s="444" customFormat="1" ht="12" customHeight="1" thickBot="1" x14ac:dyDescent="0.25">
      <c r="A36" s="456" t="s">
        <v>15</v>
      </c>
      <c r="B36" s="264" t="s">
        <v>545</v>
      </c>
      <c r="C36" s="323">
        <f>+C37+C38+C39</f>
        <v>0</v>
      </c>
      <c r="D36" s="481">
        <f>+D37+D38+D39</f>
        <v>0</v>
      </c>
      <c r="E36" s="461">
        <f>+E37+E38+E39</f>
        <v>0</v>
      </c>
    </row>
    <row r="37" spans="1:5" s="444" customFormat="1" ht="15" customHeight="1" x14ac:dyDescent="0.2">
      <c r="A37" s="468" t="s">
        <v>546</v>
      </c>
      <c r="B37" s="469" t="s">
        <v>161</v>
      </c>
      <c r="C37" s="79"/>
      <c r="D37" s="475"/>
      <c r="E37" s="448"/>
    </row>
    <row r="38" spans="1:5" s="444" customFormat="1" ht="15" customHeight="1" x14ac:dyDescent="0.2">
      <c r="A38" s="468" t="s">
        <v>547</v>
      </c>
      <c r="B38" s="470" t="s">
        <v>3</v>
      </c>
      <c r="C38" s="324"/>
      <c r="D38" s="486"/>
      <c r="E38" s="447"/>
    </row>
    <row r="39" spans="1:5" ht="13.5" thickBot="1" x14ac:dyDescent="0.25">
      <c r="A39" s="467" t="s">
        <v>548</v>
      </c>
      <c r="B39" s="453" t="s">
        <v>549</v>
      </c>
      <c r="C39" s="451"/>
      <c r="D39" s="487"/>
      <c r="E39" s="446"/>
    </row>
    <row r="40" spans="1:5" s="443" customFormat="1" ht="16.5" customHeight="1" thickBot="1" x14ac:dyDescent="0.25">
      <c r="A40" s="456" t="s">
        <v>16</v>
      </c>
      <c r="B40" s="457" t="s">
        <v>550</v>
      </c>
      <c r="C40" s="85">
        <f>+C35+C36</f>
        <v>0</v>
      </c>
      <c r="D40" s="488">
        <f>+D35+D36</f>
        <v>0</v>
      </c>
      <c r="E40" s="462">
        <f>+E35+E36</f>
        <v>0</v>
      </c>
    </row>
    <row r="41" spans="1:5" s="219" customFormat="1" ht="12" customHeight="1" x14ac:dyDescent="0.2">
      <c r="A41" s="399"/>
      <c r="B41" s="400"/>
      <c r="C41" s="415"/>
      <c r="D41" s="415"/>
      <c r="E41" s="415"/>
    </row>
    <row r="42" spans="1:5" ht="12" customHeight="1" thickBot="1" x14ac:dyDescent="0.25">
      <c r="A42" s="401"/>
      <c r="B42" s="402"/>
      <c r="C42" s="416"/>
      <c r="D42" s="416"/>
      <c r="E42" s="416"/>
    </row>
    <row r="43" spans="1:5" ht="12" customHeight="1" thickBot="1" x14ac:dyDescent="0.25">
      <c r="A43" s="727" t="s">
        <v>43</v>
      </c>
      <c r="B43" s="728"/>
      <c r="C43" s="728"/>
      <c r="D43" s="728"/>
      <c r="E43" s="729"/>
    </row>
    <row r="44" spans="1:5" ht="12" customHeight="1" thickBot="1" x14ac:dyDescent="0.25">
      <c r="A44" s="454" t="s">
        <v>7</v>
      </c>
      <c r="B44" s="264" t="s">
        <v>551</v>
      </c>
      <c r="C44" s="323">
        <f>SUM(C45:C49)</f>
        <v>0</v>
      </c>
      <c r="D44" s="323">
        <f>SUM(D45:D49)</f>
        <v>0</v>
      </c>
      <c r="E44" s="461">
        <f>SUM(E45:E49)</f>
        <v>0</v>
      </c>
    </row>
    <row r="45" spans="1:5" ht="12" customHeight="1" x14ac:dyDescent="0.2">
      <c r="A45" s="467" t="s">
        <v>69</v>
      </c>
      <c r="B45" s="245" t="s">
        <v>37</v>
      </c>
      <c r="C45" s="79"/>
      <c r="D45" s="79"/>
      <c r="E45" s="448"/>
    </row>
    <row r="46" spans="1:5" ht="12" customHeight="1" x14ac:dyDescent="0.2">
      <c r="A46" s="467" t="s">
        <v>70</v>
      </c>
      <c r="B46" s="244" t="s">
        <v>131</v>
      </c>
      <c r="C46" s="317"/>
      <c r="D46" s="317"/>
      <c r="E46" s="472"/>
    </row>
    <row r="47" spans="1:5" ht="12" customHeight="1" x14ac:dyDescent="0.2">
      <c r="A47" s="467" t="s">
        <v>71</v>
      </c>
      <c r="B47" s="244" t="s">
        <v>98</v>
      </c>
      <c r="C47" s="317"/>
      <c r="D47" s="317"/>
      <c r="E47" s="472"/>
    </row>
    <row r="48" spans="1:5" s="219" customFormat="1" ht="12" customHeight="1" x14ac:dyDescent="0.2">
      <c r="A48" s="467" t="s">
        <v>72</v>
      </c>
      <c r="B48" s="244" t="s">
        <v>132</v>
      </c>
      <c r="C48" s="317"/>
      <c r="D48" s="317"/>
      <c r="E48" s="472"/>
    </row>
    <row r="49" spans="1:5" ht="12" customHeight="1" thickBot="1" x14ac:dyDescent="0.25">
      <c r="A49" s="467" t="s">
        <v>105</v>
      </c>
      <c r="B49" s="244" t="s">
        <v>133</v>
      </c>
      <c r="C49" s="317"/>
      <c r="D49" s="317"/>
      <c r="E49" s="472"/>
    </row>
    <row r="50" spans="1:5" ht="12" customHeight="1" thickBot="1" x14ac:dyDescent="0.25">
      <c r="A50" s="454" t="s">
        <v>8</v>
      </c>
      <c r="B50" s="264" t="s">
        <v>552</v>
      </c>
      <c r="C50" s="323">
        <f>SUM(C51:C53)</f>
        <v>0</v>
      </c>
      <c r="D50" s="323">
        <f>SUM(D51:D53)</f>
        <v>0</v>
      </c>
      <c r="E50" s="461">
        <f>SUM(E51:E53)</f>
        <v>0</v>
      </c>
    </row>
    <row r="51" spans="1:5" ht="12" customHeight="1" x14ac:dyDescent="0.2">
      <c r="A51" s="467" t="s">
        <v>75</v>
      </c>
      <c r="B51" s="245" t="s">
        <v>154</v>
      </c>
      <c r="C51" s="79"/>
      <c r="D51" s="79"/>
      <c r="E51" s="448"/>
    </row>
    <row r="52" spans="1:5" ht="12" customHeight="1" x14ac:dyDescent="0.2">
      <c r="A52" s="467" t="s">
        <v>76</v>
      </c>
      <c r="B52" s="244" t="s">
        <v>135</v>
      </c>
      <c r="C52" s="317"/>
      <c r="D52" s="317"/>
      <c r="E52" s="472"/>
    </row>
    <row r="53" spans="1:5" ht="15" customHeight="1" x14ac:dyDescent="0.2">
      <c r="A53" s="467" t="s">
        <v>77</v>
      </c>
      <c r="B53" s="244" t="s">
        <v>44</v>
      </c>
      <c r="C53" s="317"/>
      <c r="D53" s="317"/>
      <c r="E53" s="472"/>
    </row>
    <row r="54" spans="1:5" ht="13.5" thickBot="1" x14ac:dyDescent="0.25">
      <c r="A54" s="467" t="s">
        <v>78</v>
      </c>
      <c r="B54" s="244" t="s">
        <v>661</v>
      </c>
      <c r="C54" s="317"/>
      <c r="D54" s="317"/>
      <c r="E54" s="472"/>
    </row>
    <row r="55" spans="1:5" ht="15" customHeight="1" thickBot="1" x14ac:dyDescent="0.25">
      <c r="A55" s="454" t="s">
        <v>9</v>
      </c>
      <c r="B55" s="458" t="s">
        <v>553</v>
      </c>
      <c r="C55" s="85">
        <f>+C44+C50</f>
        <v>0</v>
      </c>
      <c r="D55" s="85">
        <f>+D44+D50</f>
        <v>0</v>
      </c>
      <c r="E55" s="462">
        <f>+E44+E50</f>
        <v>0</v>
      </c>
    </row>
    <row r="56" spans="1:5" ht="13.5" thickBot="1" x14ac:dyDescent="0.25">
      <c r="C56" s="463"/>
      <c r="D56" s="463"/>
      <c r="E56" s="463"/>
    </row>
    <row r="57" spans="1:5" ht="13.5" thickBot="1" x14ac:dyDescent="0.25">
      <c r="A57" s="539" t="s">
        <v>706</v>
      </c>
      <c r="B57" s="540"/>
      <c r="C57" s="89"/>
      <c r="D57" s="89"/>
      <c r="E57" s="452"/>
    </row>
    <row r="58" spans="1:5" ht="13.5" thickBot="1" x14ac:dyDescent="0.25">
      <c r="A58" s="541" t="s">
        <v>705</v>
      </c>
      <c r="B58" s="542"/>
      <c r="C58" s="89"/>
      <c r="D58" s="89"/>
      <c r="E58" s="452"/>
    </row>
  </sheetData>
  <sheetProtection formatCells="0"/>
  <mergeCells count="4">
    <mergeCell ref="B2:D2"/>
    <mergeCell ref="B3:D3"/>
    <mergeCell ref="A7:E7"/>
    <mergeCell ref="A43:E4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9083-EB95-43B5-B7E3-7173A70D254A}">
  <sheetPr>
    <tabColor rgb="FF92D050"/>
  </sheetPr>
  <dimension ref="A1:G36"/>
  <sheetViews>
    <sheetView view="pageLayout" zoomScaleNormal="100" workbookViewId="0">
      <selection activeCell="G1" sqref="G1"/>
    </sheetView>
  </sheetViews>
  <sheetFormatPr defaultRowHeight="12.75" x14ac:dyDescent="0.2"/>
  <cols>
    <col min="1" max="1" width="7" style="217" customWidth="1"/>
    <col min="2" max="2" width="32" style="31" customWidth="1"/>
    <col min="3" max="3" width="12.5" style="31" customWidth="1"/>
    <col min="4" max="6" width="11.83203125" style="31" customWidth="1"/>
    <col min="7" max="7" width="12.83203125" style="31" customWidth="1"/>
    <col min="8" max="16384" width="9.33203125" style="31"/>
  </cols>
  <sheetData>
    <row r="1" spans="1:7" ht="14.25" thickBot="1" x14ac:dyDescent="0.25">
      <c r="G1" s="38" t="e">
        <f>#REF!</f>
        <v>#REF!</v>
      </c>
    </row>
    <row r="2" spans="1:7" ht="17.25" customHeight="1" thickBot="1" x14ac:dyDescent="0.25">
      <c r="A2" s="741" t="s">
        <v>5</v>
      </c>
      <c r="B2" s="743" t="s">
        <v>284</v>
      </c>
      <c r="C2" s="743" t="s">
        <v>662</v>
      </c>
      <c r="D2" s="743" t="s">
        <v>693</v>
      </c>
      <c r="E2" s="745" t="s">
        <v>663</v>
      </c>
      <c r="F2" s="745"/>
      <c r="G2" s="746"/>
    </row>
    <row r="3" spans="1:7" s="218" customFormat="1" ht="57.75" customHeight="1" thickBot="1" x14ac:dyDescent="0.25">
      <c r="A3" s="742"/>
      <c r="B3" s="744"/>
      <c r="C3" s="744"/>
      <c r="D3" s="744"/>
      <c r="E3" s="29" t="s">
        <v>664</v>
      </c>
      <c r="F3" s="29" t="s">
        <v>665</v>
      </c>
      <c r="G3" s="537" t="s">
        <v>666</v>
      </c>
    </row>
    <row r="4" spans="1:7" s="219" customFormat="1" ht="15" customHeight="1" thickBot="1" x14ac:dyDescent="0.25">
      <c r="A4" s="391" t="s">
        <v>393</v>
      </c>
      <c r="B4" s="392" t="s">
        <v>394</v>
      </c>
      <c r="C4" s="392" t="s">
        <v>395</v>
      </c>
      <c r="D4" s="392" t="s">
        <v>396</v>
      </c>
      <c r="E4" s="392" t="s">
        <v>694</v>
      </c>
      <c r="F4" s="392" t="s">
        <v>474</v>
      </c>
      <c r="G4" s="476" t="s">
        <v>475</v>
      </c>
    </row>
    <row r="5" spans="1:7" ht="15" customHeight="1" x14ac:dyDescent="0.2">
      <c r="A5" s="220" t="s">
        <v>7</v>
      </c>
      <c r="B5" s="221" t="s">
        <v>717</v>
      </c>
      <c r="C5" s="222">
        <v>762517</v>
      </c>
      <c r="D5" s="222"/>
      <c r="E5" s="223">
        <f>C5+D5</f>
        <v>762517</v>
      </c>
      <c r="F5" s="222">
        <v>762517</v>
      </c>
      <c r="G5" s="224"/>
    </row>
    <row r="6" spans="1:7" ht="15" customHeight="1" x14ac:dyDescent="0.2">
      <c r="A6" s="225" t="s">
        <v>8</v>
      </c>
      <c r="B6" s="226" t="s">
        <v>718</v>
      </c>
      <c r="C6" s="1">
        <v>151365</v>
      </c>
      <c r="D6" s="1"/>
      <c r="E6" s="223">
        <f t="shared" ref="E6:E35" si="0">C6+D6</f>
        <v>151365</v>
      </c>
      <c r="F6" s="1">
        <v>151365</v>
      </c>
      <c r="G6" s="97"/>
    </row>
    <row r="7" spans="1:7" ht="15" customHeight="1" x14ac:dyDescent="0.2">
      <c r="A7" s="225" t="s">
        <v>9</v>
      </c>
      <c r="B7" s="226"/>
      <c r="C7" s="1"/>
      <c r="D7" s="1"/>
      <c r="E7" s="223">
        <f t="shared" si="0"/>
        <v>0</v>
      </c>
      <c r="F7" s="1"/>
      <c r="G7" s="97"/>
    </row>
    <row r="8" spans="1:7" ht="15" customHeight="1" x14ac:dyDescent="0.2">
      <c r="A8" s="225" t="s">
        <v>10</v>
      </c>
      <c r="B8" s="226"/>
      <c r="C8" s="1"/>
      <c r="D8" s="1"/>
      <c r="E8" s="223">
        <f t="shared" si="0"/>
        <v>0</v>
      </c>
      <c r="F8" s="1"/>
      <c r="G8" s="97"/>
    </row>
    <row r="9" spans="1:7" ht="15" customHeight="1" x14ac:dyDescent="0.2">
      <c r="A9" s="225" t="s">
        <v>11</v>
      </c>
      <c r="B9" s="226"/>
      <c r="C9" s="1"/>
      <c r="D9" s="1"/>
      <c r="E9" s="223">
        <f t="shared" si="0"/>
        <v>0</v>
      </c>
      <c r="F9" s="1"/>
      <c r="G9" s="97"/>
    </row>
    <row r="10" spans="1:7" ht="15" customHeight="1" x14ac:dyDescent="0.2">
      <c r="A10" s="225" t="s">
        <v>12</v>
      </c>
      <c r="B10" s="226"/>
      <c r="C10" s="1"/>
      <c r="D10" s="1"/>
      <c r="E10" s="223">
        <f t="shared" si="0"/>
        <v>0</v>
      </c>
      <c r="F10" s="1"/>
      <c r="G10" s="97"/>
    </row>
    <row r="11" spans="1:7" ht="15" customHeight="1" x14ac:dyDescent="0.2">
      <c r="A11" s="225" t="s">
        <v>13</v>
      </c>
      <c r="B11" s="226"/>
      <c r="C11" s="1"/>
      <c r="D11" s="1"/>
      <c r="E11" s="223">
        <f t="shared" si="0"/>
        <v>0</v>
      </c>
      <c r="F11" s="1"/>
      <c r="G11" s="97"/>
    </row>
    <row r="12" spans="1:7" ht="15" customHeight="1" x14ac:dyDescent="0.2">
      <c r="A12" s="225" t="s">
        <v>14</v>
      </c>
      <c r="B12" s="226"/>
      <c r="C12" s="1"/>
      <c r="D12" s="1"/>
      <c r="E12" s="223">
        <f t="shared" si="0"/>
        <v>0</v>
      </c>
      <c r="F12" s="1"/>
      <c r="G12" s="97"/>
    </row>
    <row r="13" spans="1:7" ht="15" customHeight="1" x14ac:dyDescent="0.2">
      <c r="A13" s="225" t="s">
        <v>15</v>
      </c>
      <c r="B13" s="226"/>
      <c r="C13" s="1"/>
      <c r="D13" s="1"/>
      <c r="E13" s="223">
        <f t="shared" si="0"/>
        <v>0</v>
      </c>
      <c r="F13" s="1"/>
      <c r="G13" s="97"/>
    </row>
    <row r="14" spans="1:7" ht="15" customHeight="1" x14ac:dyDescent="0.2">
      <c r="A14" s="225" t="s">
        <v>16</v>
      </c>
      <c r="B14" s="226"/>
      <c r="C14" s="1"/>
      <c r="D14" s="1"/>
      <c r="E14" s="223">
        <f t="shared" si="0"/>
        <v>0</v>
      </c>
      <c r="F14" s="1"/>
      <c r="G14" s="97"/>
    </row>
    <row r="15" spans="1:7" ht="15" customHeight="1" x14ac:dyDescent="0.2">
      <c r="A15" s="225" t="s">
        <v>17</v>
      </c>
      <c r="B15" s="226"/>
      <c r="C15" s="1"/>
      <c r="D15" s="1"/>
      <c r="E15" s="223">
        <f t="shared" si="0"/>
        <v>0</v>
      </c>
      <c r="F15" s="1"/>
      <c r="G15" s="97"/>
    </row>
    <row r="16" spans="1:7" ht="15" customHeight="1" x14ac:dyDescent="0.2">
      <c r="A16" s="225" t="s">
        <v>18</v>
      </c>
      <c r="B16" s="226"/>
      <c r="C16" s="1"/>
      <c r="D16" s="1"/>
      <c r="E16" s="223">
        <f t="shared" si="0"/>
        <v>0</v>
      </c>
      <c r="F16" s="1"/>
      <c r="G16" s="97"/>
    </row>
    <row r="17" spans="1:7" ht="15" customHeight="1" x14ac:dyDescent="0.2">
      <c r="A17" s="225" t="s">
        <v>19</v>
      </c>
      <c r="B17" s="226"/>
      <c r="C17" s="1"/>
      <c r="D17" s="1"/>
      <c r="E17" s="223">
        <f t="shared" si="0"/>
        <v>0</v>
      </c>
      <c r="F17" s="1"/>
      <c r="G17" s="97"/>
    </row>
    <row r="18" spans="1:7" ht="15" customHeight="1" x14ac:dyDescent="0.2">
      <c r="A18" s="225" t="s">
        <v>20</v>
      </c>
      <c r="B18" s="226"/>
      <c r="C18" s="1"/>
      <c r="D18" s="1"/>
      <c r="E18" s="223">
        <f t="shared" si="0"/>
        <v>0</v>
      </c>
      <c r="F18" s="1"/>
      <c r="G18" s="97"/>
    </row>
    <row r="19" spans="1:7" ht="15" customHeight="1" x14ac:dyDescent="0.2">
      <c r="A19" s="225" t="s">
        <v>21</v>
      </c>
      <c r="B19" s="226"/>
      <c r="C19" s="1"/>
      <c r="D19" s="1"/>
      <c r="E19" s="223">
        <f t="shared" si="0"/>
        <v>0</v>
      </c>
      <c r="F19" s="1"/>
      <c r="G19" s="97"/>
    </row>
    <row r="20" spans="1:7" ht="15" customHeight="1" x14ac:dyDescent="0.2">
      <c r="A20" s="225" t="s">
        <v>22</v>
      </c>
      <c r="B20" s="226"/>
      <c r="C20" s="1"/>
      <c r="D20" s="1"/>
      <c r="E20" s="223">
        <f t="shared" si="0"/>
        <v>0</v>
      </c>
      <c r="F20" s="1"/>
      <c r="G20" s="97"/>
    </row>
    <row r="21" spans="1:7" ht="15" customHeight="1" x14ac:dyDescent="0.2">
      <c r="A21" s="225" t="s">
        <v>23</v>
      </c>
      <c r="B21" s="226"/>
      <c r="C21" s="1"/>
      <c r="D21" s="1"/>
      <c r="E21" s="223">
        <f t="shared" si="0"/>
        <v>0</v>
      </c>
      <c r="F21" s="1"/>
      <c r="G21" s="97"/>
    </row>
    <row r="22" spans="1:7" ht="15" customHeight="1" x14ac:dyDescent="0.2">
      <c r="A22" s="225" t="s">
        <v>24</v>
      </c>
      <c r="B22" s="226"/>
      <c r="C22" s="1"/>
      <c r="D22" s="1"/>
      <c r="E22" s="223">
        <f t="shared" si="0"/>
        <v>0</v>
      </c>
      <c r="F22" s="1"/>
      <c r="G22" s="97"/>
    </row>
    <row r="23" spans="1:7" ht="15" customHeight="1" x14ac:dyDescent="0.2">
      <c r="A23" s="225" t="s">
        <v>25</v>
      </c>
      <c r="B23" s="226"/>
      <c r="C23" s="1"/>
      <c r="D23" s="1"/>
      <c r="E23" s="223">
        <f t="shared" si="0"/>
        <v>0</v>
      </c>
      <c r="F23" s="1"/>
      <c r="G23" s="97"/>
    </row>
    <row r="24" spans="1:7" ht="15" customHeight="1" x14ac:dyDescent="0.2">
      <c r="A24" s="225" t="s">
        <v>26</v>
      </c>
      <c r="B24" s="226"/>
      <c r="C24" s="1"/>
      <c r="D24" s="1"/>
      <c r="E24" s="223">
        <f t="shared" si="0"/>
        <v>0</v>
      </c>
      <c r="F24" s="1"/>
      <c r="G24" s="97"/>
    </row>
    <row r="25" spans="1:7" ht="15" customHeight="1" x14ac:dyDescent="0.2">
      <c r="A25" s="225" t="s">
        <v>27</v>
      </c>
      <c r="B25" s="226"/>
      <c r="C25" s="1"/>
      <c r="D25" s="1"/>
      <c r="E25" s="223">
        <f t="shared" si="0"/>
        <v>0</v>
      </c>
      <c r="F25" s="1"/>
      <c r="G25" s="97"/>
    </row>
    <row r="26" spans="1:7" ht="15" customHeight="1" x14ac:dyDescent="0.2">
      <c r="A26" s="225" t="s">
        <v>28</v>
      </c>
      <c r="B26" s="226"/>
      <c r="C26" s="1"/>
      <c r="D26" s="1"/>
      <c r="E26" s="223">
        <f t="shared" si="0"/>
        <v>0</v>
      </c>
      <c r="F26" s="1"/>
      <c r="G26" s="97"/>
    </row>
    <row r="27" spans="1:7" ht="15" customHeight="1" x14ac:dyDescent="0.2">
      <c r="A27" s="225" t="s">
        <v>29</v>
      </c>
      <c r="B27" s="226"/>
      <c r="C27" s="1"/>
      <c r="D27" s="1"/>
      <c r="E27" s="223">
        <f t="shared" si="0"/>
        <v>0</v>
      </c>
      <c r="F27" s="1"/>
      <c r="G27" s="97"/>
    </row>
    <row r="28" spans="1:7" ht="15" customHeight="1" x14ac:dyDescent="0.2">
      <c r="A28" s="225" t="s">
        <v>30</v>
      </c>
      <c r="B28" s="226"/>
      <c r="C28" s="1"/>
      <c r="D28" s="1"/>
      <c r="E28" s="223">
        <f t="shared" si="0"/>
        <v>0</v>
      </c>
      <c r="F28" s="1"/>
      <c r="G28" s="97"/>
    </row>
    <row r="29" spans="1:7" ht="15" customHeight="1" x14ac:dyDescent="0.2">
      <c r="A29" s="225" t="s">
        <v>31</v>
      </c>
      <c r="B29" s="226"/>
      <c r="C29" s="1"/>
      <c r="D29" s="1"/>
      <c r="E29" s="223">
        <f t="shared" si="0"/>
        <v>0</v>
      </c>
      <c r="F29" s="1"/>
      <c r="G29" s="97"/>
    </row>
    <row r="30" spans="1:7" ht="15" customHeight="1" x14ac:dyDescent="0.2">
      <c r="A30" s="225" t="s">
        <v>32</v>
      </c>
      <c r="B30" s="226"/>
      <c r="C30" s="1"/>
      <c r="D30" s="1"/>
      <c r="E30" s="223"/>
      <c r="F30" s="1"/>
      <c r="G30" s="97"/>
    </row>
    <row r="31" spans="1:7" ht="15" customHeight="1" x14ac:dyDescent="0.2">
      <c r="A31" s="225" t="s">
        <v>33</v>
      </c>
      <c r="B31" s="226"/>
      <c r="C31" s="1"/>
      <c r="D31" s="1"/>
      <c r="E31" s="223">
        <f t="shared" si="0"/>
        <v>0</v>
      </c>
      <c r="F31" s="1"/>
      <c r="G31" s="97"/>
    </row>
    <row r="32" spans="1:7" ht="15" customHeight="1" x14ac:dyDescent="0.2">
      <c r="A32" s="225" t="s">
        <v>34</v>
      </c>
      <c r="B32" s="226"/>
      <c r="C32" s="1"/>
      <c r="D32" s="1"/>
      <c r="E32" s="223">
        <f t="shared" si="0"/>
        <v>0</v>
      </c>
      <c r="F32" s="1"/>
      <c r="G32" s="97"/>
    </row>
    <row r="33" spans="1:7" ht="15" customHeight="1" x14ac:dyDescent="0.2">
      <c r="A33" s="225" t="s">
        <v>35</v>
      </c>
      <c r="B33" s="226"/>
      <c r="C33" s="1"/>
      <c r="D33" s="1"/>
      <c r="E33" s="223">
        <f t="shared" si="0"/>
        <v>0</v>
      </c>
      <c r="F33" s="1"/>
      <c r="G33" s="97"/>
    </row>
    <row r="34" spans="1:7" ht="15" customHeight="1" x14ac:dyDescent="0.2">
      <c r="A34" s="225" t="s">
        <v>89</v>
      </c>
      <c r="B34" s="226"/>
      <c r="C34" s="1"/>
      <c r="D34" s="1"/>
      <c r="E34" s="223">
        <f t="shared" si="0"/>
        <v>0</v>
      </c>
      <c r="F34" s="1"/>
      <c r="G34" s="97"/>
    </row>
    <row r="35" spans="1:7" ht="15" customHeight="1" thickBot="1" x14ac:dyDescent="0.25">
      <c r="A35" s="225" t="s">
        <v>183</v>
      </c>
      <c r="B35" s="227"/>
      <c r="C35" s="2"/>
      <c r="D35" s="2"/>
      <c r="E35" s="223">
        <f t="shared" si="0"/>
        <v>0</v>
      </c>
      <c r="F35" s="2"/>
      <c r="G35" s="228"/>
    </row>
    <row r="36" spans="1:7" ht="15" customHeight="1" thickBot="1" x14ac:dyDescent="0.25">
      <c r="A36" s="747" t="s">
        <v>40</v>
      </c>
      <c r="B36" s="748"/>
      <c r="C36" s="13">
        <f>SUM(C5:C35)</f>
        <v>913882</v>
      </c>
      <c r="D36" s="13">
        <f>SUM(D5:D35)</f>
        <v>0</v>
      </c>
      <c r="E36" s="13">
        <f>SUM(E5:E35)</f>
        <v>913882</v>
      </c>
      <c r="F36" s="13">
        <f>SUM(F5:F35)</f>
        <v>913882</v>
      </c>
      <c r="G36" s="14">
        <f>SUM(G5:G35)</f>
        <v>0</v>
      </c>
    </row>
  </sheetData>
  <sheetProtection sheet="1"/>
  <mergeCells count="6">
    <mergeCell ref="A2:A3"/>
    <mergeCell ref="B2:B3"/>
    <mergeCell ref="C2:C3"/>
    <mergeCell ref="D2:D3"/>
    <mergeCell ref="E2:G2"/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KÖLTSÉGVETÉSI SZERVEK PÉNZMARADVÁNYÁNAK ALAKULÁSA&amp;R&amp;"Times New Roman CE,Félkövér dőlt"&amp;12 9. melléklet a 8/2017. (V.29.) önkormányzati rendelethez&amp;"Times New Roman CE,Dőlt"
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7346-D2DA-44D0-AA76-C0BA892615CC}">
  <sheetPr>
    <tabColor rgb="FF92D050"/>
  </sheetPr>
  <dimension ref="A1:I157"/>
  <sheetViews>
    <sheetView view="pageLayout" zoomScaleNormal="120" zoomScaleSheetLayoutView="100" workbookViewId="0">
      <selection activeCell="F5" sqref="F5"/>
    </sheetView>
  </sheetViews>
  <sheetFormatPr defaultRowHeight="15.75" x14ac:dyDescent="0.25"/>
  <cols>
    <col min="1" max="1" width="9" style="285" customWidth="1"/>
    <col min="2" max="2" width="64.83203125" style="285" customWidth="1"/>
    <col min="3" max="3" width="17.33203125" style="285" customWidth="1"/>
    <col min="4" max="5" width="17.33203125" style="286" customWidth="1"/>
    <col min="6" max="16384" width="9.33203125" style="296"/>
  </cols>
  <sheetData>
    <row r="1" spans="1:5" ht="15.95" customHeight="1" x14ac:dyDescent="0.25">
      <c r="A1" s="688" t="s">
        <v>4</v>
      </c>
      <c r="B1" s="688"/>
      <c r="C1" s="688"/>
      <c r="D1" s="688"/>
      <c r="E1" s="688"/>
    </row>
    <row r="2" spans="1:5" ht="15.95" customHeight="1" thickBot="1" x14ac:dyDescent="0.3">
      <c r="A2" s="44" t="s">
        <v>109</v>
      </c>
      <c r="B2" s="44"/>
      <c r="C2" s="44"/>
      <c r="D2" s="283"/>
      <c r="E2" s="283" t="e">
        <f>'9. sz. mell'!G1</f>
        <v>#REF!</v>
      </c>
    </row>
    <row r="3" spans="1:5" ht="15.95" customHeight="1" x14ac:dyDescent="0.25">
      <c r="A3" s="689" t="s">
        <v>57</v>
      </c>
      <c r="B3" s="691" t="s">
        <v>6</v>
      </c>
      <c r="C3" s="749" t="str">
        <f>+CONCATENATE(LEFT(ÖSSZEFÜGGÉSEK!A4,4)-1,". évi tény")</f>
        <v>2015. évi tény</v>
      </c>
      <c r="D3" s="693" t="str">
        <f>+CONCATENATE(LEFT(ÖSSZEFÜGGÉSEK!A4,4),". évi")</f>
        <v>2016. évi</v>
      </c>
      <c r="E3" s="694"/>
    </row>
    <row r="4" spans="1:5" ht="38.1" customHeight="1" thickBot="1" x14ac:dyDescent="0.3">
      <c r="A4" s="690"/>
      <c r="B4" s="692"/>
      <c r="C4" s="750"/>
      <c r="D4" s="46" t="s">
        <v>179</v>
      </c>
      <c r="E4" s="47" t="s">
        <v>180</v>
      </c>
    </row>
    <row r="5" spans="1:5" s="297" customFormat="1" ht="12" customHeight="1" thickBot="1" x14ac:dyDescent="0.25">
      <c r="A5" s="261" t="s">
        <v>393</v>
      </c>
      <c r="B5" s="262" t="s">
        <v>394</v>
      </c>
      <c r="C5" s="262" t="s">
        <v>395</v>
      </c>
      <c r="D5" s="262" t="s">
        <v>397</v>
      </c>
      <c r="E5" s="263" t="s">
        <v>474</v>
      </c>
    </row>
    <row r="6" spans="1:5" s="298" customFormat="1" ht="12" customHeight="1" thickBot="1" x14ac:dyDescent="0.25">
      <c r="A6" s="256" t="s">
        <v>7</v>
      </c>
      <c r="B6" s="489" t="s">
        <v>285</v>
      </c>
      <c r="C6" s="288">
        <f>+C7+C8+C9+C10+C11+C12</f>
        <v>77153000</v>
      </c>
      <c r="D6" s="288">
        <f>+D7+D8+D9+D10+D11+D12</f>
        <v>75519365</v>
      </c>
      <c r="E6" s="271">
        <f>+E7+E8+E9+E10+E11+E12</f>
        <v>75519365</v>
      </c>
    </row>
    <row r="7" spans="1:5" s="298" customFormat="1" ht="12" customHeight="1" x14ac:dyDescent="0.2">
      <c r="A7" s="251" t="s">
        <v>69</v>
      </c>
      <c r="B7" s="490" t="s">
        <v>286</v>
      </c>
      <c r="C7" s="290">
        <v>19403000</v>
      </c>
      <c r="D7" s="290">
        <v>20129106</v>
      </c>
      <c r="E7" s="273">
        <v>20129106</v>
      </c>
    </row>
    <row r="8" spans="1:5" s="298" customFormat="1" ht="12" customHeight="1" x14ac:dyDescent="0.2">
      <c r="A8" s="250" t="s">
        <v>70</v>
      </c>
      <c r="B8" s="491" t="s">
        <v>287</v>
      </c>
      <c r="C8" s="289">
        <v>25929000</v>
      </c>
      <c r="D8" s="289">
        <v>26445800</v>
      </c>
      <c r="E8" s="272">
        <v>26445800</v>
      </c>
    </row>
    <row r="9" spans="1:5" s="298" customFormat="1" ht="12" customHeight="1" x14ac:dyDescent="0.2">
      <c r="A9" s="250" t="s">
        <v>71</v>
      </c>
      <c r="B9" s="491" t="s">
        <v>288</v>
      </c>
      <c r="C9" s="289">
        <v>26979000</v>
      </c>
      <c r="D9" s="289">
        <v>24500716</v>
      </c>
      <c r="E9" s="272">
        <v>24500716</v>
      </c>
    </row>
    <row r="10" spans="1:5" s="298" customFormat="1" ht="12" customHeight="1" x14ac:dyDescent="0.2">
      <c r="A10" s="250" t="s">
        <v>72</v>
      </c>
      <c r="B10" s="491" t="s">
        <v>289</v>
      </c>
      <c r="C10" s="289">
        <v>2656000</v>
      </c>
      <c r="D10" s="289">
        <v>2644990</v>
      </c>
      <c r="E10" s="272">
        <v>2644990</v>
      </c>
    </row>
    <row r="11" spans="1:5" s="298" customFormat="1" ht="12" customHeight="1" x14ac:dyDescent="0.2">
      <c r="A11" s="250" t="s">
        <v>105</v>
      </c>
      <c r="B11" s="491" t="s">
        <v>290</v>
      </c>
      <c r="C11" s="479">
        <v>2055000</v>
      </c>
      <c r="D11" s="289">
        <v>1794129</v>
      </c>
      <c r="E11" s="272">
        <v>1794129</v>
      </c>
    </row>
    <row r="12" spans="1:5" s="298" customFormat="1" ht="12" customHeight="1" thickBot="1" x14ac:dyDescent="0.25">
      <c r="A12" s="252" t="s">
        <v>73</v>
      </c>
      <c r="B12" s="492" t="s">
        <v>291</v>
      </c>
      <c r="C12" s="480">
        <v>131000</v>
      </c>
      <c r="D12" s="291">
        <v>4624</v>
      </c>
      <c r="E12" s="274">
        <v>4624</v>
      </c>
    </row>
    <row r="13" spans="1:5" s="298" customFormat="1" ht="12" customHeight="1" thickBot="1" x14ac:dyDescent="0.25">
      <c r="A13" s="256" t="s">
        <v>8</v>
      </c>
      <c r="B13" s="493" t="s">
        <v>292</v>
      </c>
      <c r="C13" s="288">
        <f>+C14+C15+C16+C17+C18</f>
        <v>21871000</v>
      </c>
      <c r="D13" s="288">
        <f>+D14+D15+D16+D17+D18</f>
        <v>22722438</v>
      </c>
      <c r="E13" s="271">
        <f>+E14+E15+E16+E17+E18</f>
        <v>22722438</v>
      </c>
    </row>
    <row r="14" spans="1:5" s="298" customFormat="1" ht="12" customHeight="1" x14ac:dyDescent="0.2">
      <c r="A14" s="251" t="s">
        <v>75</v>
      </c>
      <c r="B14" s="490" t="s">
        <v>293</v>
      </c>
      <c r="C14" s="290"/>
      <c r="D14" s="290"/>
      <c r="E14" s="273"/>
    </row>
    <row r="15" spans="1:5" s="298" customFormat="1" ht="12" customHeight="1" x14ac:dyDescent="0.2">
      <c r="A15" s="250" t="s">
        <v>76</v>
      </c>
      <c r="B15" s="491" t="s">
        <v>294</v>
      </c>
      <c r="C15" s="289"/>
      <c r="D15" s="289"/>
      <c r="E15" s="272"/>
    </row>
    <row r="16" spans="1:5" s="298" customFormat="1" ht="12" customHeight="1" x14ac:dyDescent="0.2">
      <c r="A16" s="250" t="s">
        <v>77</v>
      </c>
      <c r="B16" s="491" t="s">
        <v>295</v>
      </c>
      <c r="C16" s="289"/>
      <c r="D16" s="289"/>
      <c r="E16" s="272"/>
    </row>
    <row r="17" spans="1:5" s="298" customFormat="1" ht="12" customHeight="1" x14ac:dyDescent="0.2">
      <c r="A17" s="250" t="s">
        <v>78</v>
      </c>
      <c r="B17" s="491" t="s">
        <v>296</v>
      </c>
      <c r="C17" s="289"/>
      <c r="D17" s="289"/>
      <c r="E17" s="272"/>
    </row>
    <row r="18" spans="1:5" s="298" customFormat="1" ht="12" customHeight="1" x14ac:dyDescent="0.2">
      <c r="A18" s="250" t="s">
        <v>79</v>
      </c>
      <c r="B18" s="491" t="s">
        <v>297</v>
      </c>
      <c r="C18" s="289">
        <v>21871000</v>
      </c>
      <c r="D18" s="289">
        <v>22722438</v>
      </c>
      <c r="E18" s="272">
        <v>22722438</v>
      </c>
    </row>
    <row r="19" spans="1:5" s="298" customFormat="1" ht="12" customHeight="1" thickBot="1" x14ac:dyDescent="0.25">
      <c r="A19" s="252" t="s">
        <v>86</v>
      </c>
      <c r="B19" s="492" t="s">
        <v>298</v>
      </c>
      <c r="C19" s="291"/>
      <c r="D19" s="291"/>
      <c r="E19" s="274"/>
    </row>
    <row r="20" spans="1:5" s="298" customFormat="1" ht="12" customHeight="1" thickBot="1" x14ac:dyDescent="0.25">
      <c r="A20" s="256" t="s">
        <v>9</v>
      </c>
      <c r="B20" s="489" t="s">
        <v>299</v>
      </c>
      <c r="C20" s="288">
        <f>+C21+C22+C23+C24+C25</f>
        <v>107000</v>
      </c>
      <c r="D20" s="288">
        <f>+D21+D22+D23+D24+D25</f>
        <v>6000000</v>
      </c>
      <c r="E20" s="271">
        <f>+E21+E22+E23+E24+E25</f>
        <v>6000000</v>
      </c>
    </row>
    <row r="21" spans="1:5" s="298" customFormat="1" ht="12" customHeight="1" x14ac:dyDescent="0.2">
      <c r="A21" s="251" t="s">
        <v>58</v>
      </c>
      <c r="B21" s="490" t="s">
        <v>300</v>
      </c>
      <c r="C21" s="290">
        <v>107000</v>
      </c>
      <c r="D21" s="290">
        <v>6000000</v>
      </c>
      <c r="E21" s="273">
        <v>6000000</v>
      </c>
    </row>
    <row r="22" spans="1:5" s="298" customFormat="1" ht="12" customHeight="1" x14ac:dyDescent="0.2">
      <c r="A22" s="250" t="s">
        <v>59</v>
      </c>
      <c r="B22" s="491" t="s">
        <v>301</v>
      </c>
      <c r="C22" s="289"/>
      <c r="D22" s="289"/>
      <c r="E22" s="272"/>
    </row>
    <row r="23" spans="1:5" s="298" customFormat="1" ht="12" customHeight="1" x14ac:dyDescent="0.2">
      <c r="A23" s="250" t="s">
        <v>60</v>
      </c>
      <c r="B23" s="491" t="s">
        <v>302</v>
      </c>
      <c r="C23" s="289"/>
      <c r="D23" s="289"/>
      <c r="E23" s="272"/>
    </row>
    <row r="24" spans="1:5" s="298" customFormat="1" ht="12" customHeight="1" x14ac:dyDescent="0.2">
      <c r="A24" s="250" t="s">
        <v>61</v>
      </c>
      <c r="B24" s="491" t="s">
        <v>303</v>
      </c>
      <c r="C24" s="289"/>
      <c r="D24" s="289"/>
      <c r="E24" s="272"/>
    </row>
    <row r="25" spans="1:5" s="298" customFormat="1" ht="12" customHeight="1" x14ac:dyDescent="0.2">
      <c r="A25" s="250" t="s">
        <v>119</v>
      </c>
      <c r="B25" s="491" t="s">
        <v>304</v>
      </c>
      <c r="C25" s="289"/>
      <c r="D25" s="289"/>
      <c r="E25" s="272"/>
    </row>
    <row r="26" spans="1:5" s="298" customFormat="1" ht="12" customHeight="1" thickBot="1" x14ac:dyDescent="0.25">
      <c r="A26" s="252" t="s">
        <v>120</v>
      </c>
      <c r="B26" s="492" t="s">
        <v>305</v>
      </c>
      <c r="C26" s="291"/>
      <c r="D26" s="291"/>
      <c r="E26" s="274"/>
    </row>
    <row r="27" spans="1:5" s="298" customFormat="1" ht="12" customHeight="1" thickBot="1" x14ac:dyDescent="0.25">
      <c r="A27" s="261" t="s">
        <v>121</v>
      </c>
      <c r="B27" s="257" t="s">
        <v>695</v>
      </c>
      <c r="C27" s="294">
        <f>SUM(C28:C33)</f>
        <v>176381000</v>
      </c>
      <c r="D27" s="294">
        <f>SUM(D28:D33)</f>
        <v>140167300</v>
      </c>
      <c r="E27" s="307">
        <f>SUM(E28:E33)</f>
        <v>133181150</v>
      </c>
    </row>
    <row r="28" spans="1:5" s="298" customFormat="1" ht="12" customHeight="1" x14ac:dyDescent="0.2">
      <c r="A28" s="427" t="s">
        <v>306</v>
      </c>
      <c r="B28" s="299" t="s">
        <v>742</v>
      </c>
      <c r="C28" s="290">
        <v>74822000</v>
      </c>
      <c r="D28" s="290">
        <v>45235946</v>
      </c>
      <c r="E28" s="273">
        <v>43362595</v>
      </c>
    </row>
    <row r="29" spans="1:5" s="298" customFormat="1" ht="12" customHeight="1" x14ac:dyDescent="0.2">
      <c r="A29" s="428" t="s">
        <v>307</v>
      </c>
      <c r="B29" s="300" t="s">
        <v>700</v>
      </c>
      <c r="C29" s="289"/>
      <c r="D29" s="289"/>
      <c r="E29" s="272"/>
    </row>
    <row r="30" spans="1:5" s="298" customFormat="1" ht="12" customHeight="1" x14ac:dyDescent="0.2">
      <c r="A30" s="428" t="s">
        <v>308</v>
      </c>
      <c r="B30" s="300" t="s">
        <v>701</v>
      </c>
      <c r="C30" s="289">
        <v>92978000</v>
      </c>
      <c r="D30" s="289">
        <v>85223908</v>
      </c>
      <c r="E30" s="272">
        <v>81124886</v>
      </c>
    </row>
    <row r="31" spans="1:5" s="298" customFormat="1" ht="12" customHeight="1" x14ac:dyDescent="0.2">
      <c r="A31" s="428" t="s">
        <v>696</v>
      </c>
      <c r="B31" s="300" t="s">
        <v>719</v>
      </c>
      <c r="C31" s="289">
        <v>7800000</v>
      </c>
      <c r="D31" s="289">
        <v>9167371</v>
      </c>
      <c r="E31" s="272">
        <v>8349286</v>
      </c>
    </row>
    <row r="32" spans="1:5" s="298" customFormat="1" ht="12" customHeight="1" x14ac:dyDescent="0.2">
      <c r="A32" s="428" t="s">
        <v>697</v>
      </c>
      <c r="B32" s="300" t="s">
        <v>309</v>
      </c>
      <c r="C32" s="289"/>
      <c r="D32" s="289"/>
      <c r="E32" s="272"/>
    </row>
    <row r="33" spans="1:5" s="298" customFormat="1" ht="12" customHeight="1" thickBot="1" x14ac:dyDescent="0.25">
      <c r="A33" s="429" t="s">
        <v>698</v>
      </c>
      <c r="B33" s="280" t="s">
        <v>310</v>
      </c>
      <c r="C33" s="291">
        <v>781000</v>
      </c>
      <c r="D33" s="291">
        <v>540075</v>
      </c>
      <c r="E33" s="274">
        <v>344383</v>
      </c>
    </row>
    <row r="34" spans="1:5" s="298" customFormat="1" ht="12" customHeight="1" thickBot="1" x14ac:dyDescent="0.25">
      <c r="A34" s="256" t="s">
        <v>11</v>
      </c>
      <c r="B34" s="489" t="s">
        <v>311</v>
      </c>
      <c r="C34" s="288">
        <f>SUM(C35:C44)</f>
        <v>45765000</v>
      </c>
      <c r="D34" s="288">
        <f>SUM(D35:D44)</f>
        <v>32690577</v>
      </c>
      <c r="E34" s="271">
        <f>SUM(E35:E44)</f>
        <v>31650308</v>
      </c>
    </row>
    <row r="35" spans="1:5" s="298" customFormat="1" ht="12" customHeight="1" x14ac:dyDescent="0.2">
      <c r="A35" s="251" t="s">
        <v>62</v>
      </c>
      <c r="B35" s="490" t="s">
        <v>312</v>
      </c>
      <c r="C35" s="290"/>
      <c r="D35" s="290"/>
      <c r="E35" s="273"/>
    </row>
    <row r="36" spans="1:5" s="298" customFormat="1" ht="12" customHeight="1" x14ac:dyDescent="0.2">
      <c r="A36" s="250" t="s">
        <v>63</v>
      </c>
      <c r="B36" s="491" t="s">
        <v>313</v>
      </c>
      <c r="C36" s="289">
        <v>3725000</v>
      </c>
      <c r="D36" s="289">
        <v>5846556</v>
      </c>
      <c r="E36" s="272">
        <v>5522630</v>
      </c>
    </row>
    <row r="37" spans="1:5" s="298" customFormat="1" ht="12" customHeight="1" x14ac:dyDescent="0.2">
      <c r="A37" s="250" t="s">
        <v>64</v>
      </c>
      <c r="B37" s="491" t="s">
        <v>314</v>
      </c>
      <c r="C37" s="289">
        <v>981000</v>
      </c>
      <c r="D37" s="289">
        <v>777810</v>
      </c>
      <c r="E37" s="272">
        <v>777810</v>
      </c>
    </row>
    <row r="38" spans="1:5" s="298" customFormat="1" ht="12" customHeight="1" x14ac:dyDescent="0.2">
      <c r="A38" s="250" t="s">
        <v>123</v>
      </c>
      <c r="B38" s="491" t="s">
        <v>315</v>
      </c>
      <c r="C38" s="289">
        <v>18230000</v>
      </c>
      <c r="D38" s="289">
        <v>10234855</v>
      </c>
      <c r="E38" s="272">
        <v>10234855</v>
      </c>
    </row>
    <row r="39" spans="1:5" s="298" customFormat="1" ht="12" customHeight="1" x14ac:dyDescent="0.2">
      <c r="A39" s="250" t="s">
        <v>124</v>
      </c>
      <c r="B39" s="491" t="s">
        <v>316</v>
      </c>
      <c r="C39" s="289">
        <v>9271000</v>
      </c>
      <c r="D39" s="289">
        <v>9794074</v>
      </c>
      <c r="E39" s="272">
        <v>9257731</v>
      </c>
    </row>
    <row r="40" spans="1:5" s="298" customFormat="1" ht="12" customHeight="1" x14ac:dyDescent="0.2">
      <c r="A40" s="250" t="s">
        <v>125</v>
      </c>
      <c r="B40" s="491" t="s">
        <v>317</v>
      </c>
      <c r="C40" s="289">
        <v>8126000</v>
      </c>
      <c r="D40" s="289">
        <v>5752189</v>
      </c>
      <c r="E40" s="272">
        <v>5572189</v>
      </c>
    </row>
    <row r="41" spans="1:5" s="298" customFormat="1" ht="12" customHeight="1" x14ac:dyDescent="0.2">
      <c r="A41" s="250" t="s">
        <v>126</v>
      </c>
      <c r="B41" s="491" t="s">
        <v>318</v>
      </c>
      <c r="C41" s="289">
        <v>563000</v>
      </c>
      <c r="D41" s="289"/>
      <c r="E41" s="272"/>
    </row>
    <row r="42" spans="1:5" s="298" customFormat="1" ht="12" customHeight="1" x14ac:dyDescent="0.2">
      <c r="A42" s="250" t="s">
        <v>127</v>
      </c>
      <c r="B42" s="491" t="s">
        <v>319</v>
      </c>
      <c r="C42" s="289">
        <v>4317000</v>
      </c>
      <c r="D42" s="289">
        <v>70236</v>
      </c>
      <c r="E42" s="272">
        <v>70236</v>
      </c>
    </row>
    <row r="43" spans="1:5" s="298" customFormat="1" ht="12" customHeight="1" x14ac:dyDescent="0.2">
      <c r="A43" s="250" t="s">
        <v>320</v>
      </c>
      <c r="B43" s="491" t="s">
        <v>321</v>
      </c>
      <c r="C43" s="292"/>
      <c r="D43" s="292"/>
      <c r="E43" s="275"/>
    </row>
    <row r="44" spans="1:5" s="298" customFormat="1" ht="12" customHeight="1" thickBot="1" x14ac:dyDescent="0.25">
      <c r="A44" s="252" t="s">
        <v>322</v>
      </c>
      <c r="B44" s="492" t="s">
        <v>323</v>
      </c>
      <c r="C44" s="293">
        <v>552000</v>
      </c>
      <c r="D44" s="293">
        <v>214857</v>
      </c>
      <c r="E44" s="276">
        <v>214857</v>
      </c>
    </row>
    <row r="45" spans="1:5" s="298" customFormat="1" ht="12" customHeight="1" thickBot="1" x14ac:dyDescent="0.25">
      <c r="A45" s="256" t="s">
        <v>12</v>
      </c>
      <c r="B45" s="489" t="s">
        <v>324</v>
      </c>
      <c r="C45" s="288">
        <f>SUM(C46:C50)</f>
        <v>0</v>
      </c>
      <c r="D45" s="288">
        <f>SUM(D46:D50)</f>
        <v>2150000</v>
      </c>
      <c r="E45" s="271">
        <f>SUM(E46:E50)</f>
        <v>2150000</v>
      </c>
    </row>
    <row r="46" spans="1:5" s="298" customFormat="1" ht="12" customHeight="1" x14ac:dyDescent="0.2">
      <c r="A46" s="251" t="s">
        <v>65</v>
      </c>
      <c r="B46" s="490" t="s">
        <v>325</v>
      </c>
      <c r="C46" s="309"/>
      <c r="D46" s="309"/>
      <c r="E46" s="277"/>
    </row>
    <row r="47" spans="1:5" s="298" customFormat="1" ht="12" customHeight="1" x14ac:dyDescent="0.2">
      <c r="A47" s="250" t="s">
        <v>66</v>
      </c>
      <c r="B47" s="491" t="s">
        <v>326</v>
      </c>
      <c r="C47" s="292"/>
      <c r="D47" s="292">
        <v>2150000</v>
      </c>
      <c r="E47" s="275">
        <v>2150000</v>
      </c>
    </row>
    <row r="48" spans="1:5" s="298" customFormat="1" ht="12" customHeight="1" x14ac:dyDescent="0.2">
      <c r="A48" s="250" t="s">
        <v>327</v>
      </c>
      <c r="B48" s="491" t="s">
        <v>328</v>
      </c>
      <c r="C48" s="292"/>
      <c r="D48" s="292"/>
      <c r="E48" s="275"/>
    </row>
    <row r="49" spans="1:5" s="298" customFormat="1" ht="12" customHeight="1" x14ac:dyDescent="0.2">
      <c r="A49" s="250" t="s">
        <v>329</v>
      </c>
      <c r="B49" s="491" t="s">
        <v>330</v>
      </c>
      <c r="C49" s="292"/>
      <c r="D49" s="292"/>
      <c r="E49" s="275"/>
    </row>
    <row r="50" spans="1:5" s="298" customFormat="1" ht="12" customHeight="1" thickBot="1" x14ac:dyDescent="0.25">
      <c r="A50" s="252" t="s">
        <v>331</v>
      </c>
      <c r="B50" s="492" t="s">
        <v>332</v>
      </c>
      <c r="C50" s="293"/>
      <c r="D50" s="293"/>
      <c r="E50" s="276"/>
    </row>
    <row r="51" spans="1:5" s="298" customFormat="1" ht="13.5" thickBot="1" x14ac:dyDescent="0.25">
      <c r="A51" s="256" t="s">
        <v>128</v>
      </c>
      <c r="B51" s="489" t="s">
        <v>333</v>
      </c>
      <c r="C51" s="288">
        <f>SUM(C52:C54)</f>
        <v>18091000</v>
      </c>
      <c r="D51" s="288">
        <f>SUM(D52:D54)</f>
        <v>520000</v>
      </c>
      <c r="E51" s="271">
        <f>SUM(E52:E54)</f>
        <v>520000</v>
      </c>
    </row>
    <row r="52" spans="1:5" s="298" customFormat="1" ht="12.75" x14ac:dyDescent="0.2">
      <c r="A52" s="251" t="s">
        <v>67</v>
      </c>
      <c r="B52" s="490" t="s">
        <v>334</v>
      </c>
      <c r="C52" s="290"/>
      <c r="D52" s="290"/>
      <c r="E52" s="273"/>
    </row>
    <row r="53" spans="1:5" s="298" customFormat="1" ht="14.25" customHeight="1" x14ac:dyDescent="0.2">
      <c r="A53" s="250" t="s">
        <v>68</v>
      </c>
      <c r="B53" s="491" t="s">
        <v>554</v>
      </c>
      <c r="C53" s="289">
        <v>17641000</v>
      </c>
      <c r="D53" s="289"/>
      <c r="E53" s="272"/>
    </row>
    <row r="54" spans="1:5" s="298" customFormat="1" ht="12.75" x14ac:dyDescent="0.2">
      <c r="A54" s="250" t="s">
        <v>336</v>
      </c>
      <c r="B54" s="491" t="s">
        <v>337</v>
      </c>
      <c r="C54" s="289">
        <v>450000</v>
      </c>
      <c r="D54" s="289">
        <v>520000</v>
      </c>
      <c r="E54" s="272">
        <v>520000</v>
      </c>
    </row>
    <row r="55" spans="1:5" s="298" customFormat="1" ht="13.5" thickBot="1" x14ac:dyDescent="0.25">
      <c r="A55" s="252" t="s">
        <v>338</v>
      </c>
      <c r="B55" s="492" t="s">
        <v>339</v>
      </c>
      <c r="C55" s="291"/>
      <c r="D55" s="291"/>
      <c r="E55" s="274"/>
    </row>
    <row r="56" spans="1:5" s="298" customFormat="1" ht="13.5" thickBot="1" x14ac:dyDescent="0.25">
      <c r="A56" s="256" t="s">
        <v>14</v>
      </c>
      <c r="B56" s="493" t="s">
        <v>340</v>
      </c>
      <c r="C56" s="288">
        <f>SUM(C57:C59)</f>
        <v>543000</v>
      </c>
      <c r="D56" s="288">
        <f>SUM(D57:D59)</f>
        <v>583430</v>
      </c>
      <c r="E56" s="271">
        <f>SUM(E57:E59)</f>
        <v>583430</v>
      </c>
    </row>
    <row r="57" spans="1:5" s="298" customFormat="1" ht="12.75" x14ac:dyDescent="0.2">
      <c r="A57" s="250" t="s">
        <v>129</v>
      </c>
      <c r="B57" s="490" t="s">
        <v>341</v>
      </c>
      <c r="C57" s="292"/>
      <c r="D57" s="292"/>
      <c r="E57" s="275"/>
    </row>
    <row r="58" spans="1:5" s="298" customFormat="1" ht="12.75" customHeight="1" x14ac:dyDescent="0.2">
      <c r="A58" s="250" t="s">
        <v>130</v>
      </c>
      <c r="B58" s="491" t="s">
        <v>555</v>
      </c>
      <c r="C58" s="292">
        <v>257000</v>
      </c>
      <c r="D58" s="292">
        <v>583430</v>
      </c>
      <c r="E58" s="275">
        <v>583430</v>
      </c>
    </row>
    <row r="59" spans="1:5" s="298" customFormat="1" ht="12.75" x14ac:dyDescent="0.2">
      <c r="A59" s="250" t="s">
        <v>155</v>
      </c>
      <c r="B59" s="491" t="s">
        <v>343</v>
      </c>
      <c r="C59" s="292">
        <v>286000</v>
      </c>
      <c r="D59" s="292"/>
      <c r="E59" s="275"/>
    </row>
    <row r="60" spans="1:5" s="298" customFormat="1" ht="13.5" thickBot="1" x14ac:dyDescent="0.25">
      <c r="A60" s="250" t="s">
        <v>344</v>
      </c>
      <c r="B60" s="492" t="s">
        <v>345</v>
      </c>
      <c r="C60" s="292"/>
      <c r="D60" s="292"/>
      <c r="E60" s="275"/>
    </row>
    <row r="61" spans="1:5" s="298" customFormat="1" ht="13.5" thickBot="1" x14ac:dyDescent="0.25">
      <c r="A61" s="256" t="s">
        <v>15</v>
      </c>
      <c r="B61" s="489" t="s">
        <v>346</v>
      </c>
      <c r="C61" s="294">
        <f>+C6+C13+C20+C27+C34+C45+C51+C56</f>
        <v>339911000</v>
      </c>
      <c r="D61" s="294">
        <f>+D6+D13+D20+D27+D34+D45+D51+D56</f>
        <v>280353110</v>
      </c>
      <c r="E61" s="307">
        <f>+E6+E13+E20+E27+E34+E45+E51+E56</f>
        <v>272326691</v>
      </c>
    </row>
    <row r="62" spans="1:5" s="298" customFormat="1" ht="13.5" thickBot="1" x14ac:dyDescent="0.25">
      <c r="A62" s="310" t="s">
        <v>347</v>
      </c>
      <c r="B62" s="493" t="s">
        <v>669</v>
      </c>
      <c r="C62" s="288">
        <f>SUM(C63:C65)</f>
        <v>0</v>
      </c>
      <c r="D62" s="288">
        <f>SUM(D63:D65)</f>
        <v>0</v>
      </c>
      <c r="E62" s="271">
        <f>SUM(E63:E65)</f>
        <v>0</v>
      </c>
    </row>
    <row r="63" spans="1:5" s="298" customFormat="1" ht="12.75" x14ac:dyDescent="0.2">
      <c r="A63" s="250" t="s">
        <v>349</v>
      </c>
      <c r="B63" s="490" t="s">
        <v>350</v>
      </c>
      <c r="C63" s="292"/>
      <c r="D63" s="292"/>
      <c r="E63" s="275"/>
    </row>
    <row r="64" spans="1:5" s="298" customFormat="1" ht="12.75" x14ac:dyDescent="0.2">
      <c r="A64" s="250" t="s">
        <v>351</v>
      </c>
      <c r="B64" s="491" t="s">
        <v>352</v>
      </c>
      <c r="C64" s="292"/>
      <c r="D64" s="292"/>
      <c r="E64" s="275"/>
    </row>
    <row r="65" spans="1:5" s="298" customFormat="1" ht="13.5" thickBot="1" x14ac:dyDescent="0.25">
      <c r="A65" s="250" t="s">
        <v>353</v>
      </c>
      <c r="B65" s="236" t="s">
        <v>398</v>
      </c>
      <c r="C65" s="292"/>
      <c r="D65" s="292"/>
      <c r="E65" s="275"/>
    </row>
    <row r="66" spans="1:5" s="298" customFormat="1" ht="13.5" thickBot="1" x14ac:dyDescent="0.25">
      <c r="A66" s="310" t="s">
        <v>355</v>
      </c>
      <c r="B66" s="493" t="s">
        <v>356</v>
      </c>
      <c r="C66" s="288">
        <f>SUM(C67:C70)</f>
        <v>88683000</v>
      </c>
      <c r="D66" s="288">
        <f>SUM(D67:D70)</f>
        <v>115945929</v>
      </c>
      <c r="E66" s="271">
        <f>SUM(E67:E70)</f>
        <v>115945929</v>
      </c>
    </row>
    <row r="67" spans="1:5" s="298" customFormat="1" ht="12.75" x14ac:dyDescent="0.2">
      <c r="A67" s="250" t="s">
        <v>106</v>
      </c>
      <c r="B67" s="490" t="s">
        <v>357</v>
      </c>
      <c r="C67" s="292">
        <v>88683000</v>
      </c>
      <c r="D67" s="292">
        <v>115945929</v>
      </c>
      <c r="E67" s="275">
        <v>115945929</v>
      </c>
    </row>
    <row r="68" spans="1:5" s="298" customFormat="1" ht="12.75" x14ac:dyDescent="0.2">
      <c r="A68" s="250" t="s">
        <v>107</v>
      </c>
      <c r="B68" s="491" t="s">
        <v>358</v>
      </c>
      <c r="C68" s="292"/>
      <c r="D68" s="292"/>
      <c r="E68" s="275"/>
    </row>
    <row r="69" spans="1:5" s="298" customFormat="1" ht="12" customHeight="1" x14ac:dyDescent="0.2">
      <c r="A69" s="250" t="s">
        <v>359</v>
      </c>
      <c r="B69" s="491" t="s">
        <v>360</v>
      </c>
      <c r="C69" s="292"/>
      <c r="D69" s="292"/>
      <c r="E69" s="275"/>
    </row>
    <row r="70" spans="1:5" s="298" customFormat="1" ht="12" customHeight="1" thickBot="1" x14ac:dyDescent="0.25">
      <c r="A70" s="250" t="s">
        <v>361</v>
      </c>
      <c r="B70" s="492" t="s">
        <v>362</v>
      </c>
      <c r="C70" s="292"/>
      <c r="D70" s="292"/>
      <c r="E70" s="275"/>
    </row>
    <row r="71" spans="1:5" s="298" customFormat="1" ht="12" customHeight="1" thickBot="1" x14ac:dyDescent="0.25">
      <c r="A71" s="310" t="s">
        <v>363</v>
      </c>
      <c r="B71" s="493" t="s">
        <v>364</v>
      </c>
      <c r="C71" s="288">
        <f>SUM(C72:C73)</f>
        <v>12773000</v>
      </c>
      <c r="D71" s="288">
        <f>SUM(D72:D73)</f>
        <v>9928171</v>
      </c>
      <c r="E71" s="271">
        <f>SUM(E72:E73)</f>
        <v>9928171</v>
      </c>
    </row>
    <row r="72" spans="1:5" s="298" customFormat="1" ht="12" customHeight="1" x14ac:dyDescent="0.2">
      <c r="A72" s="250" t="s">
        <v>365</v>
      </c>
      <c r="B72" s="490" t="s">
        <v>366</v>
      </c>
      <c r="C72" s="292">
        <v>12773000</v>
      </c>
      <c r="D72" s="292">
        <v>9928171</v>
      </c>
      <c r="E72" s="275">
        <v>9928171</v>
      </c>
    </row>
    <row r="73" spans="1:5" s="298" customFormat="1" ht="12" customHeight="1" thickBot="1" x14ac:dyDescent="0.25">
      <c r="A73" s="250" t="s">
        <v>367</v>
      </c>
      <c r="B73" s="492" t="s">
        <v>368</v>
      </c>
      <c r="C73" s="292"/>
      <c r="D73" s="292"/>
      <c r="E73" s="275"/>
    </row>
    <row r="74" spans="1:5" s="298" customFormat="1" ht="12" customHeight="1" thickBot="1" x14ac:dyDescent="0.25">
      <c r="A74" s="310" t="s">
        <v>369</v>
      </c>
      <c r="B74" s="493" t="s">
        <v>370</v>
      </c>
      <c r="C74" s="288">
        <f>SUM(C75:C77)</f>
        <v>2712000</v>
      </c>
      <c r="D74" s="288">
        <f>SUM(D75:D77)</f>
        <v>0</v>
      </c>
      <c r="E74" s="271">
        <f>SUM(E75:E77)</f>
        <v>3277299</v>
      </c>
    </row>
    <row r="75" spans="1:5" s="298" customFormat="1" ht="12" customHeight="1" x14ac:dyDescent="0.2">
      <c r="A75" s="250" t="s">
        <v>371</v>
      </c>
      <c r="B75" s="490" t="s">
        <v>372</v>
      </c>
      <c r="C75" s="292">
        <v>2712000</v>
      </c>
      <c r="D75" s="292"/>
      <c r="E75" s="275">
        <v>3277299</v>
      </c>
    </row>
    <row r="76" spans="1:5" s="298" customFormat="1" ht="12" customHeight="1" x14ac:dyDescent="0.2">
      <c r="A76" s="250" t="s">
        <v>373</v>
      </c>
      <c r="B76" s="491" t="s">
        <v>374</v>
      </c>
      <c r="C76" s="292"/>
      <c r="D76" s="292"/>
      <c r="E76" s="275"/>
    </row>
    <row r="77" spans="1:5" s="298" customFormat="1" ht="12" customHeight="1" thickBot="1" x14ac:dyDescent="0.25">
      <c r="A77" s="250" t="s">
        <v>375</v>
      </c>
      <c r="B77" s="492" t="s">
        <v>376</v>
      </c>
      <c r="C77" s="292"/>
      <c r="D77" s="292"/>
      <c r="E77" s="275"/>
    </row>
    <row r="78" spans="1:5" s="298" customFormat="1" ht="12" customHeight="1" thickBot="1" x14ac:dyDescent="0.25">
      <c r="A78" s="310" t="s">
        <v>377</v>
      </c>
      <c r="B78" s="493" t="s">
        <v>378</v>
      </c>
      <c r="C78" s="288">
        <f>SUM(C79:C82)</f>
        <v>0</v>
      </c>
      <c r="D78" s="288">
        <f>SUM(D79:D82)</f>
        <v>0</v>
      </c>
      <c r="E78" s="271">
        <f>SUM(E79:E82)</f>
        <v>0</v>
      </c>
    </row>
    <row r="79" spans="1:5" s="298" customFormat="1" ht="12" customHeight="1" x14ac:dyDescent="0.2">
      <c r="A79" s="477" t="s">
        <v>379</v>
      </c>
      <c r="B79" s="490" t="s">
        <v>380</v>
      </c>
      <c r="C79" s="292"/>
      <c r="D79" s="292"/>
      <c r="E79" s="275"/>
    </row>
    <row r="80" spans="1:5" s="298" customFormat="1" ht="12" customHeight="1" x14ac:dyDescent="0.2">
      <c r="A80" s="478" t="s">
        <v>381</v>
      </c>
      <c r="B80" s="491" t="s">
        <v>382</v>
      </c>
      <c r="C80" s="292"/>
      <c r="D80" s="292"/>
      <c r="E80" s="275"/>
    </row>
    <row r="81" spans="1:5" s="298" customFormat="1" ht="12" customHeight="1" x14ac:dyDescent="0.2">
      <c r="A81" s="478" t="s">
        <v>383</v>
      </c>
      <c r="B81" s="491" t="s">
        <v>384</v>
      </c>
      <c r="C81" s="292"/>
      <c r="D81" s="292"/>
      <c r="E81" s="275"/>
    </row>
    <row r="82" spans="1:5" s="298" customFormat="1" ht="12" customHeight="1" thickBot="1" x14ac:dyDescent="0.25">
      <c r="A82" s="311" t="s">
        <v>385</v>
      </c>
      <c r="B82" s="492" t="s">
        <v>386</v>
      </c>
      <c r="C82" s="292"/>
      <c r="D82" s="292"/>
      <c r="E82" s="275"/>
    </row>
    <row r="83" spans="1:5" s="298" customFormat="1" ht="12" customHeight="1" thickBot="1" x14ac:dyDescent="0.25">
      <c r="A83" s="310" t="s">
        <v>387</v>
      </c>
      <c r="B83" s="493" t="s">
        <v>388</v>
      </c>
      <c r="C83" s="313"/>
      <c r="D83" s="313"/>
      <c r="E83" s="314"/>
    </row>
    <row r="84" spans="1:5" s="298" customFormat="1" ht="13.5" customHeight="1" thickBot="1" x14ac:dyDescent="0.25">
      <c r="A84" s="310" t="s">
        <v>389</v>
      </c>
      <c r="B84" s="234" t="s">
        <v>390</v>
      </c>
      <c r="C84" s="294">
        <f>+C62+C66+C71+C74+C78+C83</f>
        <v>104168000</v>
      </c>
      <c r="D84" s="294">
        <f>+D62+D66+D71+D74+D78+D83</f>
        <v>125874100</v>
      </c>
      <c r="E84" s="307">
        <f>+E62+E66+E71+E74+E78+E83</f>
        <v>129151399</v>
      </c>
    </row>
    <row r="85" spans="1:5" s="298" customFormat="1" ht="12" customHeight="1" thickBot="1" x14ac:dyDescent="0.25">
      <c r="A85" s="312" t="s">
        <v>391</v>
      </c>
      <c r="B85" s="237" t="s">
        <v>392</v>
      </c>
      <c r="C85" s="294">
        <f>+C61+C84</f>
        <v>444079000</v>
      </c>
      <c r="D85" s="294">
        <f>+D61+D84</f>
        <v>406227210</v>
      </c>
      <c r="E85" s="307">
        <f>+E61+E84</f>
        <v>401478090</v>
      </c>
    </row>
    <row r="86" spans="1:5" ht="16.5" customHeight="1" x14ac:dyDescent="0.25">
      <c r="A86" s="688" t="s">
        <v>36</v>
      </c>
      <c r="B86" s="688"/>
      <c r="C86" s="688"/>
      <c r="D86" s="688"/>
      <c r="E86" s="688"/>
    </row>
    <row r="87" spans="1:5" s="304" customFormat="1" ht="16.5" customHeight="1" thickBot="1" x14ac:dyDescent="0.3">
      <c r="A87" s="45" t="s">
        <v>110</v>
      </c>
      <c r="B87" s="45"/>
      <c r="C87" s="45"/>
      <c r="D87" s="265"/>
      <c r="E87" s="265" t="e">
        <f>E2</f>
        <v>#REF!</v>
      </c>
    </row>
    <row r="88" spans="1:5" s="304" customFormat="1" ht="16.5" customHeight="1" x14ac:dyDescent="0.25">
      <c r="A88" s="689" t="s">
        <v>57</v>
      </c>
      <c r="B88" s="691" t="s">
        <v>173</v>
      </c>
      <c r="C88" s="749" t="str">
        <f>+C3</f>
        <v>2015. évi tény</v>
      </c>
      <c r="D88" s="693" t="str">
        <f>+D3</f>
        <v>2016. évi</v>
      </c>
      <c r="E88" s="694"/>
    </row>
    <row r="89" spans="1:5" ht="38.1" customHeight="1" thickBot="1" x14ac:dyDescent="0.3">
      <c r="A89" s="690"/>
      <c r="B89" s="692"/>
      <c r="C89" s="750"/>
      <c r="D89" s="46" t="s">
        <v>179</v>
      </c>
      <c r="E89" s="47" t="s">
        <v>180</v>
      </c>
    </row>
    <row r="90" spans="1:5" s="297" customFormat="1" ht="12" customHeight="1" thickBot="1" x14ac:dyDescent="0.25">
      <c r="A90" s="261" t="s">
        <v>393</v>
      </c>
      <c r="B90" s="262" t="s">
        <v>394</v>
      </c>
      <c r="C90" s="262" t="s">
        <v>395</v>
      </c>
      <c r="D90" s="262" t="s">
        <v>397</v>
      </c>
      <c r="E90" s="308" t="s">
        <v>474</v>
      </c>
    </row>
    <row r="91" spans="1:5" ht="12" customHeight="1" thickBot="1" x14ac:dyDescent="0.3">
      <c r="A91" s="258" t="s">
        <v>7</v>
      </c>
      <c r="B91" s="260" t="s">
        <v>556</v>
      </c>
      <c r="C91" s="287">
        <f>SUM(C92:C96)</f>
        <v>260752000</v>
      </c>
      <c r="D91" s="287">
        <f>+D92+D93+D94+D95+D96</f>
        <v>281638512</v>
      </c>
      <c r="E91" s="242">
        <f>+E92+E93+E94+E95+E96</f>
        <v>277010051</v>
      </c>
    </row>
    <row r="92" spans="1:5" ht="12" customHeight="1" x14ac:dyDescent="0.25">
      <c r="A92" s="253" t="s">
        <v>69</v>
      </c>
      <c r="B92" s="494" t="s">
        <v>37</v>
      </c>
      <c r="C92" s="76">
        <v>96099000</v>
      </c>
      <c r="D92" s="76">
        <v>107190361</v>
      </c>
      <c r="E92" s="241">
        <v>105299578</v>
      </c>
    </row>
    <row r="93" spans="1:5" ht="12" customHeight="1" x14ac:dyDescent="0.25">
      <c r="A93" s="250" t="s">
        <v>70</v>
      </c>
      <c r="B93" s="495" t="s">
        <v>131</v>
      </c>
      <c r="C93" s="289">
        <v>22845000</v>
      </c>
      <c r="D93" s="289">
        <v>26988909</v>
      </c>
      <c r="E93" s="272">
        <v>26988909</v>
      </c>
    </row>
    <row r="94" spans="1:5" ht="12" customHeight="1" x14ac:dyDescent="0.25">
      <c r="A94" s="250" t="s">
        <v>71</v>
      </c>
      <c r="B94" s="495" t="s">
        <v>98</v>
      </c>
      <c r="C94" s="291">
        <v>95762000</v>
      </c>
      <c r="D94" s="291">
        <v>102263762</v>
      </c>
      <c r="E94" s="274">
        <v>99526084</v>
      </c>
    </row>
    <row r="95" spans="1:5" ht="12" customHeight="1" x14ac:dyDescent="0.25">
      <c r="A95" s="250" t="s">
        <v>72</v>
      </c>
      <c r="B95" s="496" t="s">
        <v>132</v>
      </c>
      <c r="C95" s="291">
        <v>12337000</v>
      </c>
      <c r="D95" s="291">
        <v>10203003</v>
      </c>
      <c r="E95" s="274">
        <v>10203003</v>
      </c>
    </row>
    <row r="96" spans="1:5" ht="12" customHeight="1" x14ac:dyDescent="0.25">
      <c r="A96" s="250" t="s">
        <v>81</v>
      </c>
      <c r="B96" s="497" t="s">
        <v>133</v>
      </c>
      <c r="C96" s="291">
        <v>33709000</v>
      </c>
      <c r="D96" s="291">
        <v>34992477</v>
      </c>
      <c r="E96" s="274">
        <v>34992477</v>
      </c>
    </row>
    <row r="97" spans="1:5" ht="12" customHeight="1" x14ac:dyDescent="0.25">
      <c r="A97" s="250" t="s">
        <v>73</v>
      </c>
      <c r="B97" s="495" t="s">
        <v>400</v>
      </c>
      <c r="C97" s="291">
        <v>86000</v>
      </c>
      <c r="D97" s="291">
        <v>408831</v>
      </c>
      <c r="E97" s="274">
        <v>408831</v>
      </c>
    </row>
    <row r="98" spans="1:5" ht="12" customHeight="1" x14ac:dyDescent="0.25">
      <c r="A98" s="250" t="s">
        <v>74</v>
      </c>
      <c r="B98" s="498" t="s">
        <v>401</v>
      </c>
      <c r="C98" s="291"/>
      <c r="D98" s="291"/>
      <c r="E98" s="274"/>
    </row>
    <row r="99" spans="1:5" ht="12" customHeight="1" x14ac:dyDescent="0.25">
      <c r="A99" s="250" t="s">
        <v>82</v>
      </c>
      <c r="B99" s="495" t="s">
        <v>402</v>
      </c>
      <c r="C99" s="291">
        <v>1789000</v>
      </c>
      <c r="D99" s="291">
        <v>1784240</v>
      </c>
      <c r="E99" s="274">
        <v>1784240</v>
      </c>
    </row>
    <row r="100" spans="1:5" ht="12" customHeight="1" x14ac:dyDescent="0.25">
      <c r="A100" s="250" t="s">
        <v>83</v>
      </c>
      <c r="B100" s="495" t="s">
        <v>403</v>
      </c>
      <c r="C100" s="291"/>
      <c r="D100" s="291"/>
      <c r="E100" s="274"/>
    </row>
    <row r="101" spans="1:5" ht="12" customHeight="1" x14ac:dyDescent="0.25">
      <c r="A101" s="250" t="s">
        <v>84</v>
      </c>
      <c r="B101" s="498" t="s">
        <v>404</v>
      </c>
      <c r="C101" s="291"/>
      <c r="D101" s="291"/>
      <c r="E101" s="274"/>
    </row>
    <row r="102" spans="1:5" ht="12" customHeight="1" x14ac:dyDescent="0.25">
      <c r="A102" s="250" t="s">
        <v>85</v>
      </c>
      <c r="B102" s="498" t="s">
        <v>405</v>
      </c>
      <c r="C102" s="291"/>
      <c r="D102" s="291"/>
      <c r="E102" s="274"/>
    </row>
    <row r="103" spans="1:5" ht="12" customHeight="1" x14ac:dyDescent="0.25">
      <c r="A103" s="250" t="s">
        <v>87</v>
      </c>
      <c r="B103" s="495" t="s">
        <v>406</v>
      </c>
      <c r="C103" s="291"/>
      <c r="D103" s="291"/>
      <c r="E103" s="274"/>
    </row>
    <row r="104" spans="1:5" ht="12" customHeight="1" x14ac:dyDescent="0.25">
      <c r="A104" s="249" t="s">
        <v>134</v>
      </c>
      <c r="B104" s="499" t="s">
        <v>407</v>
      </c>
      <c r="C104" s="291"/>
      <c r="D104" s="291"/>
      <c r="E104" s="274"/>
    </row>
    <row r="105" spans="1:5" ht="12" customHeight="1" x14ac:dyDescent="0.25">
      <c r="A105" s="250" t="s">
        <v>408</v>
      </c>
      <c r="B105" s="499" t="s">
        <v>409</v>
      </c>
      <c r="C105" s="291"/>
      <c r="D105" s="291"/>
      <c r="E105" s="274"/>
    </row>
    <row r="106" spans="1:5" ht="12" customHeight="1" thickBot="1" x14ac:dyDescent="0.3">
      <c r="A106" s="254" t="s">
        <v>410</v>
      </c>
      <c r="B106" s="500" t="s">
        <v>411</v>
      </c>
      <c r="C106" s="77">
        <v>31834000</v>
      </c>
      <c r="D106" s="77">
        <v>32799409</v>
      </c>
      <c r="E106" s="235">
        <v>32799406</v>
      </c>
    </row>
    <row r="107" spans="1:5" ht="12" customHeight="1" thickBot="1" x14ac:dyDescent="0.3">
      <c r="A107" s="256" t="s">
        <v>8</v>
      </c>
      <c r="B107" s="259" t="s">
        <v>557</v>
      </c>
      <c r="C107" s="288">
        <f>+C108+C110+C112</f>
        <v>16231000</v>
      </c>
      <c r="D107" s="288">
        <f>+D108+D110+D112</f>
        <v>36862028</v>
      </c>
      <c r="E107" s="271">
        <f>+E108+E110+E112</f>
        <v>27139327</v>
      </c>
    </row>
    <row r="108" spans="1:5" ht="12" customHeight="1" x14ac:dyDescent="0.25">
      <c r="A108" s="251" t="s">
        <v>75</v>
      </c>
      <c r="B108" s="495" t="s">
        <v>154</v>
      </c>
      <c r="C108" s="290">
        <v>12027000</v>
      </c>
      <c r="D108" s="290">
        <v>14276098</v>
      </c>
      <c r="E108" s="273">
        <v>11512098</v>
      </c>
    </row>
    <row r="109" spans="1:5" ht="12" customHeight="1" x14ac:dyDescent="0.25">
      <c r="A109" s="251" t="s">
        <v>76</v>
      </c>
      <c r="B109" s="499" t="s">
        <v>413</v>
      </c>
      <c r="C109" s="290"/>
      <c r="D109" s="290"/>
      <c r="E109" s="273"/>
    </row>
    <row r="110" spans="1:5" x14ac:dyDescent="0.25">
      <c r="A110" s="251" t="s">
        <v>77</v>
      </c>
      <c r="B110" s="499" t="s">
        <v>135</v>
      </c>
      <c r="C110" s="289">
        <v>3404000</v>
      </c>
      <c r="D110" s="289">
        <v>13685930</v>
      </c>
      <c r="E110" s="272">
        <v>6727229</v>
      </c>
    </row>
    <row r="111" spans="1:5" ht="12" customHeight="1" x14ac:dyDescent="0.25">
      <c r="A111" s="251" t="s">
        <v>78</v>
      </c>
      <c r="B111" s="499" t="s">
        <v>414</v>
      </c>
      <c r="C111" s="289"/>
      <c r="D111" s="289"/>
      <c r="E111" s="272"/>
    </row>
    <row r="112" spans="1:5" ht="12" customHeight="1" x14ac:dyDescent="0.25">
      <c r="A112" s="251" t="s">
        <v>79</v>
      </c>
      <c r="B112" s="492" t="s">
        <v>156</v>
      </c>
      <c r="C112" s="289">
        <v>800000</v>
      </c>
      <c r="D112" s="289">
        <v>8900000</v>
      </c>
      <c r="E112" s="272">
        <v>8900000</v>
      </c>
    </row>
    <row r="113" spans="1:5" x14ac:dyDescent="0.25">
      <c r="A113" s="251" t="s">
        <v>86</v>
      </c>
      <c r="B113" s="491" t="s">
        <v>415</v>
      </c>
      <c r="C113" s="289"/>
      <c r="D113" s="289"/>
      <c r="E113" s="272"/>
    </row>
    <row r="114" spans="1:5" x14ac:dyDescent="0.25">
      <c r="A114" s="251" t="s">
        <v>88</v>
      </c>
      <c r="B114" s="501" t="s">
        <v>416</v>
      </c>
      <c r="C114" s="289"/>
      <c r="D114" s="289"/>
      <c r="E114" s="272"/>
    </row>
    <row r="115" spans="1:5" ht="12" customHeight="1" x14ac:dyDescent="0.25">
      <c r="A115" s="251" t="s">
        <v>136</v>
      </c>
      <c r="B115" s="495" t="s">
        <v>403</v>
      </c>
      <c r="C115" s="289"/>
      <c r="D115" s="289"/>
      <c r="E115" s="272"/>
    </row>
    <row r="116" spans="1:5" ht="12" customHeight="1" x14ac:dyDescent="0.25">
      <c r="A116" s="251" t="s">
        <v>137</v>
      </c>
      <c r="B116" s="495" t="s">
        <v>417</v>
      </c>
      <c r="C116" s="289"/>
      <c r="D116" s="289"/>
      <c r="E116" s="272"/>
    </row>
    <row r="117" spans="1:5" ht="12" customHeight="1" x14ac:dyDescent="0.25">
      <c r="A117" s="251" t="s">
        <v>138</v>
      </c>
      <c r="B117" s="495" t="s">
        <v>418</v>
      </c>
      <c r="C117" s="289"/>
      <c r="D117" s="289"/>
      <c r="E117" s="272"/>
    </row>
    <row r="118" spans="1:5" s="315" customFormat="1" ht="12" customHeight="1" x14ac:dyDescent="0.2">
      <c r="A118" s="251" t="s">
        <v>419</v>
      </c>
      <c r="B118" s="495" t="s">
        <v>406</v>
      </c>
      <c r="C118" s="289"/>
      <c r="D118" s="289"/>
      <c r="E118" s="272"/>
    </row>
    <row r="119" spans="1:5" ht="12" customHeight="1" x14ac:dyDescent="0.25">
      <c r="A119" s="251" t="s">
        <v>420</v>
      </c>
      <c r="B119" s="495" t="s">
        <v>421</v>
      </c>
      <c r="C119" s="289"/>
      <c r="D119" s="289"/>
      <c r="E119" s="272"/>
    </row>
    <row r="120" spans="1:5" ht="12" customHeight="1" thickBot="1" x14ac:dyDescent="0.3">
      <c r="A120" s="249" t="s">
        <v>422</v>
      </c>
      <c r="B120" s="495" t="s">
        <v>423</v>
      </c>
      <c r="C120" s="291"/>
      <c r="D120" s="291"/>
      <c r="E120" s="274"/>
    </row>
    <row r="121" spans="1:5" ht="12" customHeight="1" thickBot="1" x14ac:dyDescent="0.3">
      <c r="A121" s="256" t="s">
        <v>9</v>
      </c>
      <c r="B121" s="474" t="s">
        <v>424</v>
      </c>
      <c r="C121" s="288">
        <f>+C122+C123</f>
        <v>0</v>
      </c>
      <c r="D121" s="288">
        <f>+D122+D123</f>
        <v>0</v>
      </c>
      <c r="E121" s="271">
        <f>+E122+E123</f>
        <v>0</v>
      </c>
    </row>
    <row r="122" spans="1:5" ht="12" customHeight="1" x14ac:dyDescent="0.25">
      <c r="A122" s="251" t="s">
        <v>58</v>
      </c>
      <c r="B122" s="501" t="s">
        <v>45</v>
      </c>
      <c r="C122" s="290"/>
      <c r="D122" s="290"/>
      <c r="E122" s="273"/>
    </row>
    <row r="123" spans="1:5" ht="12" customHeight="1" thickBot="1" x14ac:dyDescent="0.3">
      <c r="A123" s="252" t="s">
        <v>59</v>
      </c>
      <c r="B123" s="499" t="s">
        <v>46</v>
      </c>
      <c r="C123" s="291"/>
      <c r="D123" s="291"/>
      <c r="E123" s="274"/>
    </row>
    <row r="124" spans="1:5" ht="12" customHeight="1" thickBot="1" x14ac:dyDescent="0.3">
      <c r="A124" s="256" t="s">
        <v>10</v>
      </c>
      <c r="B124" s="474" t="s">
        <v>425</v>
      </c>
      <c r="C124" s="288">
        <f>+C91+C107+C121</f>
        <v>276983000</v>
      </c>
      <c r="D124" s="288">
        <f>+D91+D107+D121</f>
        <v>318500540</v>
      </c>
      <c r="E124" s="271">
        <f>+E91+E107+E121</f>
        <v>304149378</v>
      </c>
    </row>
    <row r="125" spans="1:5" ht="12" customHeight="1" thickBot="1" x14ac:dyDescent="0.3">
      <c r="A125" s="256" t="s">
        <v>11</v>
      </c>
      <c r="B125" s="474" t="s">
        <v>426</v>
      </c>
      <c r="C125" s="288">
        <f>+C126+C127+C128</f>
        <v>0</v>
      </c>
      <c r="D125" s="288">
        <f>+D126+D127+D128</f>
        <v>0</v>
      </c>
      <c r="E125" s="271">
        <f>+E126+E127+E128</f>
        <v>0</v>
      </c>
    </row>
    <row r="126" spans="1:5" ht="12" customHeight="1" x14ac:dyDescent="0.25">
      <c r="A126" s="251" t="s">
        <v>62</v>
      </c>
      <c r="B126" s="501" t="s">
        <v>558</v>
      </c>
      <c r="C126" s="289"/>
      <c r="D126" s="289"/>
      <c r="E126" s="272"/>
    </row>
    <row r="127" spans="1:5" ht="12" customHeight="1" x14ac:dyDescent="0.25">
      <c r="A127" s="251" t="s">
        <v>63</v>
      </c>
      <c r="B127" s="501" t="s">
        <v>559</v>
      </c>
      <c r="C127" s="289"/>
      <c r="D127" s="289"/>
      <c r="E127" s="272"/>
    </row>
    <row r="128" spans="1:5" ht="12" customHeight="1" thickBot="1" x14ac:dyDescent="0.3">
      <c r="A128" s="249" t="s">
        <v>64</v>
      </c>
      <c r="B128" s="502" t="s">
        <v>560</v>
      </c>
      <c r="C128" s="289"/>
      <c r="D128" s="289"/>
      <c r="E128" s="272"/>
    </row>
    <row r="129" spans="1:9" ht="12" customHeight="1" thickBot="1" x14ac:dyDescent="0.3">
      <c r="A129" s="256" t="s">
        <v>12</v>
      </c>
      <c r="B129" s="474" t="s">
        <v>430</v>
      </c>
      <c r="C129" s="288">
        <f>+C130+C131+C132+C133</f>
        <v>155000000</v>
      </c>
      <c r="D129" s="288">
        <f>+D130+D131+D132+D133</f>
        <v>85015109</v>
      </c>
      <c r="E129" s="271">
        <f>+E130+E131+E132+E133</f>
        <v>85015109</v>
      </c>
    </row>
    <row r="130" spans="1:9" ht="12" customHeight="1" x14ac:dyDescent="0.25">
      <c r="A130" s="251" t="s">
        <v>65</v>
      </c>
      <c r="B130" s="501" t="s">
        <v>561</v>
      </c>
      <c r="C130" s="289">
        <v>155000000</v>
      </c>
      <c r="D130" s="289">
        <v>85015109</v>
      </c>
      <c r="E130" s="272">
        <v>85015109</v>
      </c>
    </row>
    <row r="131" spans="1:9" ht="12" customHeight="1" x14ac:dyDescent="0.25">
      <c r="A131" s="251" t="s">
        <v>66</v>
      </c>
      <c r="B131" s="501" t="s">
        <v>562</v>
      </c>
      <c r="C131" s="289"/>
      <c r="D131" s="289"/>
      <c r="E131" s="272"/>
    </row>
    <row r="132" spans="1:9" ht="12" customHeight="1" x14ac:dyDescent="0.25">
      <c r="A132" s="251" t="s">
        <v>327</v>
      </c>
      <c r="B132" s="501" t="s">
        <v>563</v>
      </c>
      <c r="C132" s="289"/>
      <c r="D132" s="289"/>
      <c r="E132" s="272"/>
    </row>
    <row r="133" spans="1:9" ht="12" customHeight="1" thickBot="1" x14ac:dyDescent="0.3">
      <c r="A133" s="249" t="s">
        <v>329</v>
      </c>
      <c r="B133" s="502" t="s">
        <v>564</v>
      </c>
      <c r="C133" s="289"/>
      <c r="D133" s="289"/>
      <c r="E133" s="272"/>
    </row>
    <row r="134" spans="1:9" ht="12" customHeight="1" thickBot="1" x14ac:dyDescent="0.3">
      <c r="A134" s="256" t="s">
        <v>13</v>
      </c>
      <c r="B134" s="474" t="s">
        <v>435</v>
      </c>
      <c r="C134" s="294">
        <f>+C135+C136+C137+C138</f>
        <v>2173000</v>
      </c>
      <c r="D134" s="294">
        <f>+D135+D136+D137+D138</f>
        <v>2711561</v>
      </c>
      <c r="E134" s="307">
        <f>+E135+E136+E137+E138</f>
        <v>2711561</v>
      </c>
    </row>
    <row r="135" spans="1:9" ht="12" customHeight="1" x14ac:dyDescent="0.25">
      <c r="A135" s="251" t="s">
        <v>67</v>
      </c>
      <c r="B135" s="501" t="s">
        <v>436</v>
      </c>
      <c r="C135" s="289"/>
      <c r="D135" s="289"/>
      <c r="E135" s="272"/>
    </row>
    <row r="136" spans="1:9" ht="12" customHeight="1" x14ac:dyDescent="0.25">
      <c r="A136" s="251" t="s">
        <v>68</v>
      </c>
      <c r="B136" s="501" t="s">
        <v>437</v>
      </c>
      <c r="C136" s="289">
        <v>2173000</v>
      </c>
      <c r="D136" s="289">
        <v>2711561</v>
      </c>
      <c r="E136" s="272">
        <v>2711561</v>
      </c>
    </row>
    <row r="137" spans="1:9" ht="12" customHeight="1" x14ac:dyDescent="0.25">
      <c r="A137" s="251" t="s">
        <v>336</v>
      </c>
      <c r="B137" s="501" t="s">
        <v>565</v>
      </c>
      <c r="C137" s="289"/>
      <c r="D137" s="289"/>
      <c r="E137" s="272"/>
    </row>
    <row r="138" spans="1:9" ht="12" customHeight="1" thickBot="1" x14ac:dyDescent="0.3">
      <c r="A138" s="249" t="s">
        <v>338</v>
      </c>
      <c r="B138" s="502" t="s">
        <v>481</v>
      </c>
      <c r="C138" s="289"/>
      <c r="D138" s="289"/>
      <c r="E138" s="272"/>
    </row>
    <row r="139" spans="1:9" ht="15" customHeight="1" thickBot="1" x14ac:dyDescent="0.3">
      <c r="A139" s="256" t="s">
        <v>14</v>
      </c>
      <c r="B139" s="474" t="s">
        <v>531</v>
      </c>
      <c r="C139" s="78">
        <f>+C140+C141+C142+C143</f>
        <v>0</v>
      </c>
      <c r="D139" s="78">
        <f>+D140+D141+D142+D143</f>
        <v>0</v>
      </c>
      <c r="E139" s="240">
        <f>+E140+E141+E142+E143</f>
        <v>0</v>
      </c>
      <c r="F139" s="305"/>
      <c r="G139" s="306"/>
      <c r="H139" s="306"/>
      <c r="I139" s="306"/>
    </row>
    <row r="140" spans="1:9" s="298" customFormat="1" ht="12.95" customHeight="1" x14ac:dyDescent="0.2">
      <c r="A140" s="251" t="s">
        <v>129</v>
      </c>
      <c r="B140" s="501" t="s">
        <v>441</v>
      </c>
      <c r="C140" s="289"/>
      <c r="D140" s="289"/>
      <c r="E140" s="272"/>
    </row>
    <row r="141" spans="1:9" ht="13.5" customHeight="1" x14ac:dyDescent="0.25">
      <c r="A141" s="251" t="s">
        <v>130</v>
      </c>
      <c r="B141" s="501" t="s">
        <v>442</v>
      </c>
      <c r="C141" s="289"/>
      <c r="D141" s="289"/>
      <c r="E141" s="272"/>
    </row>
    <row r="142" spans="1:9" ht="13.5" customHeight="1" x14ac:dyDescent="0.25">
      <c r="A142" s="251" t="s">
        <v>155</v>
      </c>
      <c r="B142" s="501" t="s">
        <v>443</v>
      </c>
      <c r="C142" s="289"/>
      <c r="D142" s="289"/>
      <c r="E142" s="272"/>
    </row>
    <row r="143" spans="1:9" ht="13.5" customHeight="1" thickBot="1" x14ac:dyDescent="0.3">
      <c r="A143" s="251" t="s">
        <v>344</v>
      </c>
      <c r="B143" s="501" t="s">
        <v>444</v>
      </c>
      <c r="C143" s="289"/>
      <c r="D143" s="289"/>
      <c r="E143" s="272"/>
    </row>
    <row r="144" spans="1:9" ht="12.75" customHeight="1" thickBot="1" x14ac:dyDescent="0.3">
      <c r="A144" s="256" t="s">
        <v>15</v>
      </c>
      <c r="B144" s="474" t="s">
        <v>445</v>
      </c>
      <c r="C144" s="238">
        <f>+C125+C129+C134+C139</f>
        <v>157173000</v>
      </c>
      <c r="D144" s="238">
        <f>+D125+D129+D134+D139</f>
        <v>87726670</v>
      </c>
      <c r="E144" s="239">
        <f>+E125+E129+E134+E139</f>
        <v>87726670</v>
      </c>
    </row>
    <row r="145" spans="1:5" ht="13.5" customHeight="1" thickBot="1" x14ac:dyDescent="0.3">
      <c r="A145" s="281" t="s">
        <v>16</v>
      </c>
      <c r="B145" s="503" t="s">
        <v>446</v>
      </c>
      <c r="C145" s="238">
        <f>+C124+C144</f>
        <v>434156000</v>
      </c>
      <c r="D145" s="238">
        <f>+D124+D144</f>
        <v>406227210</v>
      </c>
      <c r="E145" s="239">
        <f>+E124+E144</f>
        <v>391876048</v>
      </c>
    </row>
    <row r="146" spans="1:5" ht="13.5" customHeight="1" x14ac:dyDescent="0.25"/>
    <row r="147" spans="1:5" ht="13.5" customHeight="1" x14ac:dyDescent="0.25"/>
    <row r="148" spans="1:5" ht="7.5" customHeight="1" x14ac:dyDescent="0.25"/>
    <row r="150" spans="1:5" ht="12.75" customHeight="1" x14ac:dyDescent="0.25"/>
    <row r="151" spans="1:5" ht="12.75" customHeight="1" x14ac:dyDescent="0.25"/>
    <row r="152" spans="1:5" ht="12.75" customHeight="1" x14ac:dyDescent="0.25"/>
    <row r="153" spans="1:5" ht="12.7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</sheetData>
  <mergeCells count="10">
    <mergeCell ref="A1:E1"/>
    <mergeCell ref="A3:A4"/>
    <mergeCell ref="B3:B4"/>
    <mergeCell ref="D3:E3"/>
    <mergeCell ref="A86:E86"/>
    <mergeCell ref="A88:A89"/>
    <mergeCell ref="B88:B89"/>
    <mergeCell ref="D88:E88"/>
    <mergeCell ref="C3:C4"/>
    <mergeCell ref="C88:C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Sajószöged Községi Önkormányzat
2016. ÉVI ZÁRSZÁMADÁSÁNAK PÉNZÜGYI MÉRLEGE&amp;10
&amp;R&amp;"Times New Roman CE,Félkövér dőlt"&amp;11 1. tájékoztató tábla a 8/2017. (V.29.) önkormányzati rendelethez</oddHeader>
  </headerFooter>
  <rowBreaks count="1" manualBreakCount="1">
    <brk id="85" max="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276C-A5E5-415F-9FCE-DEA0C948C23F}">
  <sheetPr>
    <tabColor rgb="FF92D050"/>
  </sheetPr>
  <dimension ref="A1:K19"/>
  <sheetViews>
    <sheetView view="pageLayout" zoomScaleNormal="130" workbookViewId="0">
      <selection activeCell="K1" sqref="K1:K18"/>
    </sheetView>
  </sheetViews>
  <sheetFormatPr defaultRowHeight="12.75" x14ac:dyDescent="0.2"/>
  <cols>
    <col min="1" max="1" width="6.83203125" style="4" customWidth="1"/>
    <col min="2" max="2" width="32.33203125" style="3" customWidth="1"/>
    <col min="3" max="3" width="17" style="3" customWidth="1"/>
    <col min="4" max="9" width="12.83203125" style="3" customWidth="1"/>
    <col min="10" max="10" width="13.83203125" style="3" customWidth="1"/>
    <col min="11" max="11" width="4" style="3" customWidth="1"/>
    <col min="12" max="16384" width="9.33203125" style="3"/>
  </cols>
  <sheetData>
    <row r="1" spans="1:11" ht="14.25" thickBot="1" x14ac:dyDescent="0.25">
      <c r="A1" s="580"/>
      <c r="B1" s="581"/>
      <c r="C1" s="581"/>
      <c r="D1" s="581"/>
      <c r="E1" s="581"/>
      <c r="F1" s="581"/>
      <c r="G1" s="581"/>
      <c r="H1" s="581"/>
      <c r="I1" s="581"/>
      <c r="J1" s="582" t="e">
        <f>'1.tájékoztató'!E2</f>
        <v>#REF!</v>
      </c>
      <c r="K1" s="703" t="s">
        <v>809</v>
      </c>
    </row>
    <row r="2" spans="1:11" s="93" customFormat="1" ht="26.25" customHeight="1" x14ac:dyDescent="0.2">
      <c r="A2" s="751" t="s">
        <v>57</v>
      </c>
      <c r="B2" s="753" t="s">
        <v>184</v>
      </c>
      <c r="C2" s="753" t="s">
        <v>185</v>
      </c>
      <c r="D2" s="753" t="s">
        <v>186</v>
      </c>
      <c r="E2" s="753" t="str">
        <f>+CONCATENATE(LEFT(ÖSSZEFÜGGÉSEK!A4,4),". évi teljesítés")</f>
        <v>2016. évi teljesítés</v>
      </c>
      <c r="F2" s="583" t="s">
        <v>187</v>
      </c>
      <c r="G2" s="584"/>
      <c r="H2" s="584"/>
      <c r="I2" s="585"/>
      <c r="J2" s="756" t="s">
        <v>188</v>
      </c>
      <c r="K2" s="703"/>
    </row>
    <row r="3" spans="1:11" s="94" customFormat="1" ht="32.25" customHeight="1" thickBot="1" x14ac:dyDescent="0.25">
      <c r="A3" s="752"/>
      <c r="B3" s="754"/>
      <c r="C3" s="754"/>
      <c r="D3" s="755"/>
      <c r="E3" s="755"/>
      <c r="F3" s="586" t="str">
        <f>+CONCATENATE(LEFT(ÖSSZEFÜGGÉSEK!A4,4)+1,".")</f>
        <v>2017.</v>
      </c>
      <c r="G3" s="587" t="str">
        <f>+CONCATENATE(LEFT(ÖSSZEFÜGGÉSEK!A4,4)+2,".")</f>
        <v>2018.</v>
      </c>
      <c r="H3" s="587" t="str">
        <f>+CONCATENATE(LEFT(ÖSSZEFÜGGÉSEK!A4,4)+3,".")</f>
        <v>2019.</v>
      </c>
      <c r="I3" s="588" t="str">
        <f>+CONCATENATE(LEFT(ÖSSZEFÜGGÉSEK!A4,4)+3,". után")</f>
        <v>2019. után</v>
      </c>
      <c r="J3" s="757"/>
      <c r="K3" s="703"/>
    </row>
    <row r="4" spans="1:11" s="95" customFormat="1" ht="14.1" customHeight="1" thickBot="1" x14ac:dyDescent="0.25">
      <c r="A4" s="589" t="s">
        <v>393</v>
      </c>
      <c r="B4" s="590" t="s">
        <v>566</v>
      </c>
      <c r="C4" s="591" t="s">
        <v>395</v>
      </c>
      <c r="D4" s="591" t="s">
        <v>396</v>
      </c>
      <c r="E4" s="591" t="s">
        <v>397</v>
      </c>
      <c r="F4" s="591" t="s">
        <v>474</v>
      </c>
      <c r="G4" s="591" t="s">
        <v>475</v>
      </c>
      <c r="H4" s="591" t="s">
        <v>476</v>
      </c>
      <c r="I4" s="591" t="s">
        <v>477</v>
      </c>
      <c r="J4" s="592" t="s">
        <v>670</v>
      </c>
      <c r="K4" s="703"/>
    </row>
    <row r="5" spans="1:11" ht="33.75" customHeight="1" x14ac:dyDescent="0.2">
      <c r="A5" s="593" t="s">
        <v>7</v>
      </c>
      <c r="B5" s="594" t="s">
        <v>189</v>
      </c>
      <c r="C5" s="595"/>
      <c r="D5" s="596">
        <f t="shared" ref="D5:I5" si="0">SUM(D6:D7)</f>
        <v>0</v>
      </c>
      <c r="E5" s="596">
        <f t="shared" si="0"/>
        <v>0</v>
      </c>
      <c r="F5" s="596">
        <f t="shared" si="0"/>
        <v>0</v>
      </c>
      <c r="G5" s="596">
        <f t="shared" si="0"/>
        <v>0</v>
      </c>
      <c r="H5" s="596">
        <f t="shared" si="0"/>
        <v>0</v>
      </c>
      <c r="I5" s="597">
        <f t="shared" si="0"/>
        <v>0</v>
      </c>
      <c r="J5" s="598">
        <f t="shared" ref="J5:J17" si="1">SUM(F5:I5)</f>
        <v>0</v>
      </c>
      <c r="K5" s="703"/>
    </row>
    <row r="6" spans="1:11" ht="21" customHeight="1" x14ac:dyDescent="0.2">
      <c r="A6" s="599" t="s">
        <v>8</v>
      </c>
      <c r="B6" s="600" t="s">
        <v>190</v>
      </c>
      <c r="C6" s="601"/>
      <c r="D6" s="602"/>
      <c r="E6" s="602"/>
      <c r="F6" s="602"/>
      <c r="G6" s="602"/>
      <c r="H6" s="602"/>
      <c r="I6" s="603"/>
      <c r="J6" s="604">
        <f t="shared" si="1"/>
        <v>0</v>
      </c>
      <c r="K6" s="703"/>
    </row>
    <row r="7" spans="1:11" ht="21" customHeight="1" x14ac:dyDescent="0.2">
      <c r="A7" s="599" t="s">
        <v>9</v>
      </c>
      <c r="B7" s="600" t="s">
        <v>190</v>
      </c>
      <c r="C7" s="601"/>
      <c r="D7" s="602"/>
      <c r="E7" s="602"/>
      <c r="F7" s="602"/>
      <c r="G7" s="602"/>
      <c r="H7" s="602"/>
      <c r="I7" s="603"/>
      <c r="J7" s="604">
        <f t="shared" si="1"/>
        <v>0</v>
      </c>
      <c r="K7" s="703"/>
    </row>
    <row r="8" spans="1:11" ht="36" customHeight="1" x14ac:dyDescent="0.2">
      <c r="A8" s="599" t="s">
        <v>10</v>
      </c>
      <c r="B8" s="605" t="s">
        <v>191</v>
      </c>
      <c r="C8" s="606"/>
      <c r="D8" s="607">
        <f t="shared" ref="D8:I8" si="2">SUM(D9:D10)</f>
        <v>0</v>
      </c>
      <c r="E8" s="607">
        <f t="shared" si="2"/>
        <v>0</v>
      </c>
      <c r="F8" s="607">
        <f t="shared" si="2"/>
        <v>0</v>
      </c>
      <c r="G8" s="607">
        <f t="shared" si="2"/>
        <v>0</v>
      </c>
      <c r="H8" s="607">
        <f t="shared" si="2"/>
        <v>0</v>
      </c>
      <c r="I8" s="608">
        <f t="shared" si="2"/>
        <v>0</v>
      </c>
      <c r="J8" s="609">
        <f t="shared" si="1"/>
        <v>0</v>
      </c>
      <c r="K8" s="703"/>
    </row>
    <row r="9" spans="1:11" ht="21" customHeight="1" x14ac:dyDescent="0.2">
      <c r="A9" s="599" t="s">
        <v>11</v>
      </c>
      <c r="B9" s="600" t="s">
        <v>190</v>
      </c>
      <c r="C9" s="601"/>
      <c r="D9" s="602"/>
      <c r="E9" s="602"/>
      <c r="F9" s="602"/>
      <c r="G9" s="602"/>
      <c r="H9" s="602"/>
      <c r="I9" s="603"/>
      <c r="J9" s="604">
        <f t="shared" si="1"/>
        <v>0</v>
      </c>
      <c r="K9" s="703"/>
    </row>
    <row r="10" spans="1:11" ht="18" customHeight="1" x14ac:dyDescent="0.2">
      <c r="A10" s="599" t="s">
        <v>12</v>
      </c>
      <c r="B10" s="600" t="s">
        <v>190</v>
      </c>
      <c r="C10" s="601"/>
      <c r="D10" s="602"/>
      <c r="E10" s="602"/>
      <c r="F10" s="602"/>
      <c r="G10" s="602"/>
      <c r="H10" s="602"/>
      <c r="I10" s="603"/>
      <c r="J10" s="604">
        <f t="shared" si="1"/>
        <v>0</v>
      </c>
      <c r="K10" s="703"/>
    </row>
    <row r="11" spans="1:11" ht="21" customHeight="1" x14ac:dyDescent="0.2">
      <c r="A11" s="599" t="s">
        <v>13</v>
      </c>
      <c r="B11" s="610" t="s">
        <v>192</v>
      </c>
      <c r="C11" s="606"/>
      <c r="D11" s="607">
        <f t="shared" ref="D11:I11" si="3">SUM(D12:D12)</f>
        <v>0</v>
      </c>
      <c r="E11" s="607">
        <f t="shared" si="3"/>
        <v>0</v>
      </c>
      <c r="F11" s="607">
        <f t="shared" si="3"/>
        <v>0</v>
      </c>
      <c r="G11" s="607">
        <f t="shared" si="3"/>
        <v>0</v>
      </c>
      <c r="H11" s="607">
        <f t="shared" si="3"/>
        <v>0</v>
      </c>
      <c r="I11" s="608">
        <f t="shared" si="3"/>
        <v>0</v>
      </c>
      <c r="J11" s="609">
        <f t="shared" si="1"/>
        <v>0</v>
      </c>
      <c r="K11" s="703"/>
    </row>
    <row r="12" spans="1:11" ht="21" customHeight="1" x14ac:dyDescent="0.2">
      <c r="A12" s="599" t="s">
        <v>14</v>
      </c>
      <c r="B12" s="600" t="s">
        <v>190</v>
      </c>
      <c r="C12" s="601"/>
      <c r="D12" s="602"/>
      <c r="E12" s="602"/>
      <c r="F12" s="602"/>
      <c r="G12" s="602"/>
      <c r="H12" s="602"/>
      <c r="I12" s="603"/>
      <c r="J12" s="604">
        <f t="shared" si="1"/>
        <v>0</v>
      </c>
      <c r="K12" s="703"/>
    </row>
    <row r="13" spans="1:11" ht="21" customHeight="1" x14ac:dyDescent="0.2">
      <c r="A13" s="599" t="s">
        <v>15</v>
      </c>
      <c r="B13" s="610" t="s">
        <v>193</v>
      </c>
      <c r="C13" s="606"/>
      <c r="D13" s="607">
        <f t="shared" ref="D13:I13" si="4">SUM(D14:D14)</f>
        <v>0</v>
      </c>
      <c r="E13" s="607">
        <f t="shared" si="4"/>
        <v>0</v>
      </c>
      <c r="F13" s="607">
        <f t="shared" si="4"/>
        <v>0</v>
      </c>
      <c r="G13" s="607">
        <f t="shared" si="4"/>
        <v>0</v>
      </c>
      <c r="H13" s="607">
        <f t="shared" si="4"/>
        <v>0</v>
      </c>
      <c r="I13" s="608">
        <f t="shared" si="4"/>
        <v>0</v>
      </c>
      <c r="J13" s="609">
        <f t="shared" si="1"/>
        <v>0</v>
      </c>
      <c r="K13" s="703"/>
    </row>
    <row r="14" spans="1:11" ht="21" customHeight="1" x14ac:dyDescent="0.2">
      <c r="A14" s="599" t="s">
        <v>16</v>
      </c>
      <c r="B14" s="600" t="s">
        <v>190</v>
      </c>
      <c r="C14" s="601"/>
      <c r="D14" s="602"/>
      <c r="E14" s="602"/>
      <c r="F14" s="602"/>
      <c r="G14" s="602"/>
      <c r="H14" s="602"/>
      <c r="I14" s="603"/>
      <c r="J14" s="604">
        <f t="shared" si="1"/>
        <v>0</v>
      </c>
      <c r="K14" s="703"/>
    </row>
    <row r="15" spans="1:11" ht="21" customHeight="1" x14ac:dyDescent="0.2">
      <c r="A15" s="611" t="s">
        <v>17</v>
      </c>
      <c r="B15" s="612" t="s">
        <v>194</v>
      </c>
      <c r="C15" s="613"/>
      <c r="D15" s="614">
        <f t="shared" ref="D15:I15" si="5">SUM(D16:D17)</f>
        <v>0</v>
      </c>
      <c r="E15" s="614">
        <f t="shared" si="5"/>
        <v>0</v>
      </c>
      <c r="F15" s="614">
        <f t="shared" si="5"/>
        <v>0</v>
      </c>
      <c r="G15" s="614">
        <f t="shared" si="5"/>
        <v>0</v>
      </c>
      <c r="H15" s="614">
        <f t="shared" si="5"/>
        <v>0</v>
      </c>
      <c r="I15" s="615">
        <f t="shared" si="5"/>
        <v>0</v>
      </c>
      <c r="J15" s="609">
        <f t="shared" si="1"/>
        <v>0</v>
      </c>
      <c r="K15" s="703"/>
    </row>
    <row r="16" spans="1:11" ht="21" customHeight="1" x14ac:dyDescent="0.2">
      <c r="A16" s="611" t="s">
        <v>18</v>
      </c>
      <c r="B16" s="600" t="s">
        <v>190</v>
      </c>
      <c r="C16" s="601"/>
      <c r="D16" s="602"/>
      <c r="E16" s="602"/>
      <c r="F16" s="602"/>
      <c r="G16" s="602"/>
      <c r="H16" s="602"/>
      <c r="I16" s="603"/>
      <c r="J16" s="604">
        <f t="shared" si="1"/>
        <v>0</v>
      </c>
      <c r="K16" s="703"/>
    </row>
    <row r="17" spans="1:11" ht="21" customHeight="1" thickBot="1" x14ac:dyDescent="0.25">
      <c r="A17" s="611" t="s">
        <v>19</v>
      </c>
      <c r="B17" s="600" t="s">
        <v>190</v>
      </c>
      <c r="C17" s="616"/>
      <c r="D17" s="617"/>
      <c r="E17" s="617"/>
      <c r="F17" s="617"/>
      <c r="G17" s="617"/>
      <c r="H17" s="617"/>
      <c r="I17" s="618">
        <v>0</v>
      </c>
      <c r="J17" s="604">
        <f t="shared" si="1"/>
        <v>0</v>
      </c>
      <c r="K17" s="703"/>
    </row>
    <row r="18" spans="1:11" ht="21" customHeight="1" thickBot="1" x14ac:dyDescent="0.25">
      <c r="A18" s="619" t="s">
        <v>20</v>
      </c>
      <c r="B18" s="620" t="s">
        <v>195</v>
      </c>
      <c r="C18" s="621"/>
      <c r="D18" s="622">
        <f t="shared" ref="D18:J18" si="6">D5+D8+D11+D13+D15</f>
        <v>0</v>
      </c>
      <c r="E18" s="622">
        <f t="shared" si="6"/>
        <v>0</v>
      </c>
      <c r="F18" s="622">
        <f t="shared" si="6"/>
        <v>0</v>
      </c>
      <c r="G18" s="622">
        <f t="shared" si="6"/>
        <v>0</v>
      </c>
      <c r="H18" s="622">
        <f t="shared" si="6"/>
        <v>0</v>
      </c>
      <c r="I18" s="623">
        <f t="shared" si="6"/>
        <v>0</v>
      </c>
      <c r="J18" s="624">
        <f t="shared" si="6"/>
        <v>0</v>
      </c>
      <c r="K18" s="703"/>
    </row>
    <row r="19" spans="1:11" x14ac:dyDescent="0.2">
      <c r="A19" s="625"/>
      <c r="B19" s="626"/>
      <c r="C19" s="626"/>
      <c r="D19" s="626"/>
      <c r="E19" s="626"/>
      <c r="F19" s="626"/>
      <c r="G19" s="626"/>
      <c r="H19" s="626"/>
      <c r="I19" s="626"/>
      <c r="J19" s="626"/>
    </row>
  </sheetData>
  <mergeCells count="7">
    <mergeCell ref="K1:K18"/>
    <mergeCell ref="A2:A3"/>
    <mergeCell ref="B2:B3"/>
    <mergeCell ref="C2:C3"/>
    <mergeCell ref="D2:D3"/>
    <mergeCell ref="E2:E3"/>
    <mergeCell ref="J2:J3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A806-B69F-4997-82E7-B9C4C1BF2623}">
  <sheetPr>
    <tabColor rgb="FF92D050"/>
  </sheetPr>
  <dimension ref="A1:I20"/>
  <sheetViews>
    <sheetView zoomScale="130" zoomScaleNormal="130" workbookViewId="0">
      <selection activeCell="K3" sqref="K3"/>
    </sheetView>
  </sheetViews>
  <sheetFormatPr defaultRowHeight="12.75" x14ac:dyDescent="0.2"/>
  <cols>
    <col min="1" max="1" width="6.83203125" style="4" customWidth="1"/>
    <col min="2" max="2" width="50.33203125" style="3" customWidth="1"/>
    <col min="3" max="5" width="12.83203125" style="3" customWidth="1"/>
    <col min="6" max="6" width="13.83203125" style="3" customWidth="1"/>
    <col min="7" max="7" width="15.5" style="3" customWidth="1"/>
    <col min="8" max="8" width="16.83203125" style="3" customWidth="1"/>
    <col min="9" max="9" width="5.6640625" style="3" customWidth="1"/>
    <col min="10" max="16384" width="9.33203125" style="3"/>
  </cols>
  <sheetData>
    <row r="1" spans="1:9" s="18" customFormat="1" ht="15.75" thickBot="1" x14ac:dyDescent="0.25">
      <c r="A1" s="627"/>
      <c r="B1" s="628"/>
      <c r="C1" s="628"/>
      <c r="D1" s="628"/>
      <c r="E1" s="628"/>
      <c r="F1" s="628"/>
      <c r="G1" s="628"/>
      <c r="H1" s="629" t="e">
        <f>'2. tájékoztató tábla'!J1</f>
        <v>#REF!</v>
      </c>
      <c r="I1" s="758" t="s">
        <v>810</v>
      </c>
    </row>
    <row r="2" spans="1:9" s="93" customFormat="1" ht="26.25" customHeight="1" x14ac:dyDescent="0.2">
      <c r="A2" s="761" t="s">
        <v>57</v>
      </c>
      <c r="B2" s="763" t="s">
        <v>196</v>
      </c>
      <c r="C2" s="761" t="s">
        <v>197</v>
      </c>
      <c r="D2" s="761" t="s">
        <v>198</v>
      </c>
      <c r="E2" s="765" t="str">
        <f>+CONCATENATE("Hitel, kölcsön állomány ",LEFT(ÖSSZEFÜGGÉSEK!A4,4),". dec. 31-én")</f>
        <v>Hitel, kölcsön állomány 2016. dec. 31-én</v>
      </c>
      <c r="F2" s="767" t="s">
        <v>199</v>
      </c>
      <c r="G2" s="768"/>
      <c r="H2" s="759" t="str">
        <f>+CONCATENATE(LEFT(ÖSSZEFÜGGÉSEK!A4,4)+2,". után")</f>
        <v>2018. után</v>
      </c>
      <c r="I2" s="758"/>
    </row>
    <row r="3" spans="1:9" s="94" customFormat="1" ht="40.5" customHeight="1" thickBot="1" x14ac:dyDescent="0.25">
      <c r="A3" s="762"/>
      <c r="B3" s="764"/>
      <c r="C3" s="764"/>
      <c r="D3" s="762"/>
      <c r="E3" s="766"/>
      <c r="F3" s="630" t="str">
        <f>+CONCATENATE(LEFT(ÖSSZEFÜGGÉSEK!A4,4)+1,".")</f>
        <v>2017.</v>
      </c>
      <c r="G3" s="631" t="str">
        <f>+CONCATENATE(LEFT(ÖSSZEFÜGGÉSEK!A4,4)+2,".")</f>
        <v>2018.</v>
      </c>
      <c r="H3" s="760"/>
      <c r="I3" s="758"/>
    </row>
    <row r="4" spans="1:9" s="96" customFormat="1" ht="12.95" customHeight="1" thickBot="1" x14ac:dyDescent="0.25">
      <c r="A4" s="632" t="s">
        <v>393</v>
      </c>
      <c r="B4" s="633" t="s">
        <v>394</v>
      </c>
      <c r="C4" s="633" t="s">
        <v>395</v>
      </c>
      <c r="D4" s="634" t="s">
        <v>396</v>
      </c>
      <c r="E4" s="632" t="s">
        <v>397</v>
      </c>
      <c r="F4" s="634" t="s">
        <v>474</v>
      </c>
      <c r="G4" s="634" t="s">
        <v>475</v>
      </c>
      <c r="H4" s="635" t="s">
        <v>476</v>
      </c>
      <c r="I4" s="758"/>
    </row>
    <row r="5" spans="1:9" ht="22.5" customHeight="1" thickBot="1" x14ac:dyDescent="0.25">
      <c r="A5" s="636" t="s">
        <v>7</v>
      </c>
      <c r="B5" s="637" t="s">
        <v>200</v>
      </c>
      <c r="C5" s="638"/>
      <c r="D5" s="639"/>
      <c r="E5" s="640">
        <f>SUM(E6:E11)</f>
        <v>0</v>
      </c>
      <c r="F5" s="641">
        <f>SUM(F6:F11)</f>
        <v>0</v>
      </c>
      <c r="G5" s="641">
        <f>SUM(G6:G11)</f>
        <v>0</v>
      </c>
      <c r="H5" s="642">
        <f>SUM(H6:H11)</f>
        <v>0</v>
      </c>
      <c r="I5" s="758"/>
    </row>
    <row r="6" spans="1:9" ht="22.5" customHeight="1" x14ac:dyDescent="0.2">
      <c r="A6" s="643" t="s">
        <v>8</v>
      </c>
      <c r="B6" s="644" t="s">
        <v>190</v>
      </c>
      <c r="C6" s="645"/>
      <c r="D6" s="646"/>
      <c r="E6" s="647"/>
      <c r="F6" s="602"/>
      <c r="G6" s="602"/>
      <c r="H6" s="648"/>
      <c r="I6" s="758"/>
    </row>
    <row r="7" spans="1:9" ht="22.5" customHeight="1" x14ac:dyDescent="0.2">
      <c r="A7" s="643" t="s">
        <v>9</v>
      </c>
      <c r="B7" s="644" t="s">
        <v>190</v>
      </c>
      <c r="C7" s="645"/>
      <c r="D7" s="646"/>
      <c r="E7" s="647"/>
      <c r="F7" s="602"/>
      <c r="G7" s="602"/>
      <c r="H7" s="648"/>
      <c r="I7" s="758"/>
    </row>
    <row r="8" spans="1:9" ht="22.5" customHeight="1" x14ac:dyDescent="0.2">
      <c r="A8" s="643" t="s">
        <v>10</v>
      </c>
      <c r="B8" s="644" t="s">
        <v>190</v>
      </c>
      <c r="C8" s="645"/>
      <c r="D8" s="646"/>
      <c r="E8" s="647"/>
      <c r="F8" s="602"/>
      <c r="G8" s="602"/>
      <c r="H8" s="648"/>
      <c r="I8" s="758"/>
    </row>
    <row r="9" spans="1:9" ht="22.5" customHeight="1" x14ac:dyDescent="0.2">
      <c r="A9" s="643" t="s">
        <v>11</v>
      </c>
      <c r="B9" s="644" t="s">
        <v>190</v>
      </c>
      <c r="C9" s="645"/>
      <c r="D9" s="646"/>
      <c r="E9" s="647"/>
      <c r="F9" s="602"/>
      <c r="G9" s="602"/>
      <c r="H9" s="648"/>
      <c r="I9" s="758"/>
    </row>
    <row r="10" spans="1:9" ht="22.5" customHeight="1" x14ac:dyDescent="0.2">
      <c r="A10" s="643" t="s">
        <v>12</v>
      </c>
      <c r="B10" s="644" t="s">
        <v>190</v>
      </c>
      <c r="C10" s="645"/>
      <c r="D10" s="646"/>
      <c r="E10" s="647"/>
      <c r="F10" s="602"/>
      <c r="G10" s="602"/>
      <c r="H10" s="648"/>
      <c r="I10" s="758"/>
    </row>
    <row r="11" spans="1:9" ht="22.5" customHeight="1" thickBot="1" x14ac:dyDescent="0.25">
      <c r="A11" s="643" t="s">
        <v>13</v>
      </c>
      <c r="B11" s="644" t="s">
        <v>190</v>
      </c>
      <c r="C11" s="645"/>
      <c r="D11" s="646"/>
      <c r="E11" s="647"/>
      <c r="F11" s="602"/>
      <c r="G11" s="602"/>
      <c r="H11" s="648"/>
      <c r="I11" s="758"/>
    </row>
    <row r="12" spans="1:9" ht="22.5" customHeight="1" thickBot="1" x14ac:dyDescent="0.25">
      <c r="A12" s="636" t="s">
        <v>14</v>
      </c>
      <c r="B12" s="637" t="s">
        <v>201</v>
      </c>
      <c r="C12" s="649"/>
      <c r="D12" s="650"/>
      <c r="E12" s="640">
        <f>SUM(E13:E18)</f>
        <v>0</v>
      </c>
      <c r="F12" s="641">
        <f>SUM(F13:F18)</f>
        <v>0</v>
      </c>
      <c r="G12" s="641">
        <f>SUM(G13:G18)</f>
        <v>0</v>
      </c>
      <c r="H12" s="642">
        <f>SUM(H13:H18)</f>
        <v>0</v>
      </c>
      <c r="I12" s="758"/>
    </row>
    <row r="13" spans="1:9" ht="22.5" customHeight="1" x14ac:dyDescent="0.2">
      <c r="A13" s="643" t="s">
        <v>15</v>
      </c>
      <c r="B13" s="644" t="s">
        <v>190</v>
      </c>
      <c r="C13" s="645"/>
      <c r="D13" s="646"/>
      <c r="E13" s="647"/>
      <c r="F13" s="602"/>
      <c r="G13" s="602"/>
      <c r="H13" s="648"/>
      <c r="I13" s="758"/>
    </row>
    <row r="14" spans="1:9" ht="22.5" customHeight="1" x14ac:dyDescent="0.2">
      <c r="A14" s="643" t="s">
        <v>16</v>
      </c>
      <c r="B14" s="644" t="s">
        <v>190</v>
      </c>
      <c r="C14" s="645"/>
      <c r="D14" s="646"/>
      <c r="E14" s="647"/>
      <c r="F14" s="602"/>
      <c r="G14" s="602"/>
      <c r="H14" s="648"/>
      <c r="I14" s="758"/>
    </row>
    <row r="15" spans="1:9" ht="22.5" customHeight="1" x14ac:dyDescent="0.2">
      <c r="A15" s="643" t="s">
        <v>17</v>
      </c>
      <c r="B15" s="644" t="s">
        <v>190</v>
      </c>
      <c r="C15" s="645"/>
      <c r="D15" s="646"/>
      <c r="E15" s="647"/>
      <c r="F15" s="602"/>
      <c r="G15" s="602"/>
      <c r="H15" s="648"/>
      <c r="I15" s="758"/>
    </row>
    <row r="16" spans="1:9" ht="22.5" customHeight="1" x14ac:dyDescent="0.2">
      <c r="A16" s="643" t="s">
        <v>18</v>
      </c>
      <c r="B16" s="644" t="s">
        <v>190</v>
      </c>
      <c r="C16" s="645"/>
      <c r="D16" s="646"/>
      <c r="E16" s="647"/>
      <c r="F16" s="602"/>
      <c r="G16" s="602"/>
      <c r="H16" s="648"/>
      <c r="I16" s="758"/>
    </row>
    <row r="17" spans="1:9" ht="22.5" customHeight="1" x14ac:dyDescent="0.2">
      <c r="A17" s="643" t="s">
        <v>19</v>
      </c>
      <c r="B17" s="644" t="s">
        <v>190</v>
      </c>
      <c r="C17" s="645"/>
      <c r="D17" s="646"/>
      <c r="E17" s="647"/>
      <c r="F17" s="602"/>
      <c r="G17" s="602"/>
      <c r="H17" s="648"/>
      <c r="I17" s="758"/>
    </row>
    <row r="18" spans="1:9" ht="22.5" customHeight="1" thickBot="1" x14ac:dyDescent="0.25">
      <c r="A18" s="643" t="s">
        <v>20</v>
      </c>
      <c r="B18" s="644" t="s">
        <v>190</v>
      </c>
      <c r="C18" s="645"/>
      <c r="D18" s="646"/>
      <c r="E18" s="647"/>
      <c r="F18" s="602"/>
      <c r="G18" s="602"/>
      <c r="H18" s="648"/>
      <c r="I18" s="758"/>
    </row>
    <row r="19" spans="1:9" ht="22.5" customHeight="1" thickBot="1" x14ac:dyDescent="0.25">
      <c r="A19" s="636" t="s">
        <v>21</v>
      </c>
      <c r="B19" s="637" t="s">
        <v>671</v>
      </c>
      <c r="C19" s="638"/>
      <c r="D19" s="639"/>
      <c r="E19" s="640">
        <f>E5+E12</f>
        <v>0</v>
      </c>
      <c r="F19" s="641">
        <f>F5+F12</f>
        <v>0</v>
      </c>
      <c r="G19" s="641">
        <f>G5+G12</f>
        <v>0</v>
      </c>
      <c r="H19" s="642">
        <f>H5+H12</f>
        <v>0</v>
      </c>
      <c r="I19" s="758"/>
    </row>
    <row r="20" spans="1:9" ht="20.100000000000001" customHeight="1" x14ac:dyDescent="0.2"/>
  </sheetData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83CB-1F63-41BA-B38C-805BA567E25D}">
  <sheetPr>
    <tabColor rgb="FF92D050"/>
  </sheetPr>
  <dimension ref="A1:J19"/>
  <sheetViews>
    <sheetView zoomScaleNormal="100" workbookViewId="0">
      <selection activeCell="L3" sqref="L3"/>
    </sheetView>
  </sheetViews>
  <sheetFormatPr defaultRowHeight="12.75" x14ac:dyDescent="0.2"/>
  <cols>
    <col min="1" max="1" width="5.5" style="7" customWidth="1"/>
    <col min="2" max="2" width="36.83203125" style="7" customWidth="1"/>
    <col min="3" max="8" width="13.83203125" style="7" customWidth="1"/>
    <col min="9" max="9" width="15.1640625" style="7" customWidth="1"/>
    <col min="10" max="10" width="5" style="7" customWidth="1"/>
    <col min="11" max="16384" width="9.33203125" style="7"/>
  </cols>
  <sheetData>
    <row r="1" spans="1:10" ht="34.5" customHeight="1" x14ac:dyDescent="0.2">
      <c r="A1" s="776" t="str">
        <f>+CONCATENATE("Adósság állomány alakulása lejárat, eszközök, bel- és külföldi hitelezők szerinti bontásban ",CHAR(10),LEFT(ÖSSZEFÜGGÉSEK!A4,4),". december 31-én")</f>
        <v>Adósság állomány alakulása lejárat, eszközök, bel- és külföldi hitelezők szerinti bontásban 
2016. december 31-én</v>
      </c>
      <c r="B1" s="777"/>
      <c r="C1" s="777"/>
      <c r="D1" s="777"/>
      <c r="E1" s="777"/>
      <c r="F1" s="777"/>
      <c r="G1" s="777"/>
      <c r="H1" s="777"/>
      <c r="I1" s="777"/>
      <c r="J1" s="758" t="s">
        <v>820</v>
      </c>
    </row>
    <row r="2" spans="1:10" ht="14.25" thickBot="1" x14ac:dyDescent="0.3">
      <c r="H2" s="778" t="e">
        <f>'3. tájékoztató tábla'!H1</f>
        <v>#REF!</v>
      </c>
      <c r="I2" s="778"/>
      <c r="J2" s="758"/>
    </row>
    <row r="3" spans="1:10" ht="13.5" thickBot="1" x14ac:dyDescent="0.25">
      <c r="A3" s="779" t="s">
        <v>5</v>
      </c>
      <c r="B3" s="781" t="s">
        <v>202</v>
      </c>
      <c r="C3" s="783" t="s">
        <v>203</v>
      </c>
      <c r="D3" s="785" t="s">
        <v>204</v>
      </c>
      <c r="E3" s="786"/>
      <c r="F3" s="786"/>
      <c r="G3" s="786"/>
      <c r="H3" s="786"/>
      <c r="I3" s="787" t="s">
        <v>205</v>
      </c>
      <c r="J3" s="758"/>
    </row>
    <row r="4" spans="1:10" s="19" customFormat="1" ht="42" customHeight="1" thickBot="1" x14ac:dyDescent="0.25">
      <c r="A4" s="780"/>
      <c r="B4" s="782"/>
      <c r="C4" s="784"/>
      <c r="D4" s="98" t="s">
        <v>206</v>
      </c>
      <c r="E4" s="98" t="s">
        <v>207</v>
      </c>
      <c r="F4" s="98" t="s">
        <v>208</v>
      </c>
      <c r="G4" s="99" t="s">
        <v>209</v>
      </c>
      <c r="H4" s="99" t="s">
        <v>210</v>
      </c>
      <c r="I4" s="788"/>
      <c r="J4" s="758"/>
    </row>
    <row r="5" spans="1:10" s="19" customFormat="1" ht="12" customHeight="1" thickBot="1" x14ac:dyDescent="0.25">
      <c r="A5" s="473" t="s">
        <v>393</v>
      </c>
      <c r="B5" s="100" t="s">
        <v>394</v>
      </c>
      <c r="C5" s="100" t="s">
        <v>395</v>
      </c>
      <c r="D5" s="100" t="s">
        <v>396</v>
      </c>
      <c r="E5" s="100" t="s">
        <v>397</v>
      </c>
      <c r="F5" s="100" t="s">
        <v>474</v>
      </c>
      <c r="G5" s="100" t="s">
        <v>475</v>
      </c>
      <c r="H5" s="100" t="s">
        <v>567</v>
      </c>
      <c r="I5" s="101" t="s">
        <v>568</v>
      </c>
      <c r="J5" s="758"/>
    </row>
    <row r="6" spans="1:10" s="19" customFormat="1" ht="18" customHeight="1" x14ac:dyDescent="0.2">
      <c r="A6" s="789" t="s">
        <v>211</v>
      </c>
      <c r="B6" s="790"/>
      <c r="C6" s="790"/>
      <c r="D6" s="790"/>
      <c r="E6" s="790"/>
      <c r="F6" s="790"/>
      <c r="G6" s="790"/>
      <c r="H6" s="790"/>
      <c r="I6" s="791"/>
      <c r="J6" s="758"/>
    </row>
    <row r="7" spans="1:10" ht="15.95" customHeight="1" x14ac:dyDescent="0.2">
      <c r="A7" s="32" t="s">
        <v>7</v>
      </c>
      <c r="B7" s="30" t="s">
        <v>212</v>
      </c>
      <c r="C7" s="22"/>
      <c r="D7" s="22"/>
      <c r="E7" s="22"/>
      <c r="F7" s="22"/>
      <c r="G7" s="102"/>
      <c r="H7" s="103">
        <f t="shared" ref="H7:H13" si="0">SUM(D7:G7)</f>
        <v>0</v>
      </c>
      <c r="I7" s="33">
        <f t="shared" ref="I7:I13" si="1">C7+H7</f>
        <v>0</v>
      </c>
      <c r="J7" s="758"/>
    </row>
    <row r="8" spans="1:10" ht="22.5" x14ac:dyDescent="0.2">
      <c r="A8" s="32" t="s">
        <v>8</v>
      </c>
      <c r="B8" s="30" t="s">
        <v>147</v>
      </c>
      <c r="C8" s="22">
        <v>3277299</v>
      </c>
      <c r="D8" s="22"/>
      <c r="E8" s="22"/>
      <c r="F8" s="22"/>
      <c r="G8" s="102"/>
      <c r="H8" s="103">
        <f t="shared" si="0"/>
        <v>0</v>
      </c>
      <c r="I8" s="33">
        <f t="shared" si="1"/>
        <v>3277299</v>
      </c>
      <c r="J8" s="758"/>
    </row>
    <row r="9" spans="1:10" ht="22.5" x14ac:dyDescent="0.2">
      <c r="A9" s="32" t="s">
        <v>9</v>
      </c>
      <c r="B9" s="30" t="s">
        <v>148</v>
      </c>
      <c r="C9" s="22"/>
      <c r="D9" s="22"/>
      <c r="E9" s="22"/>
      <c r="F9" s="22"/>
      <c r="G9" s="102"/>
      <c r="H9" s="103">
        <f t="shared" si="0"/>
        <v>0</v>
      </c>
      <c r="I9" s="33">
        <f t="shared" si="1"/>
        <v>0</v>
      </c>
      <c r="J9" s="758"/>
    </row>
    <row r="10" spans="1:10" ht="15.95" customHeight="1" x14ac:dyDescent="0.2">
      <c r="A10" s="32" t="s">
        <v>10</v>
      </c>
      <c r="B10" s="30" t="s">
        <v>149</v>
      </c>
      <c r="C10" s="22"/>
      <c r="D10" s="22"/>
      <c r="E10" s="22"/>
      <c r="F10" s="22"/>
      <c r="G10" s="102"/>
      <c r="H10" s="103">
        <f t="shared" si="0"/>
        <v>0</v>
      </c>
      <c r="I10" s="33">
        <f t="shared" si="1"/>
        <v>0</v>
      </c>
      <c r="J10" s="758"/>
    </row>
    <row r="11" spans="1:10" ht="22.5" x14ac:dyDescent="0.2">
      <c r="A11" s="32" t="s">
        <v>11</v>
      </c>
      <c r="B11" s="30" t="s">
        <v>150</v>
      </c>
      <c r="C11" s="22"/>
      <c r="D11" s="22"/>
      <c r="E11" s="22"/>
      <c r="F11" s="22"/>
      <c r="G11" s="102"/>
      <c r="H11" s="103">
        <f t="shared" si="0"/>
        <v>0</v>
      </c>
      <c r="I11" s="33">
        <f t="shared" si="1"/>
        <v>0</v>
      </c>
      <c r="J11" s="758"/>
    </row>
    <row r="12" spans="1:10" ht="15.95" customHeight="1" x14ac:dyDescent="0.2">
      <c r="A12" s="34" t="s">
        <v>12</v>
      </c>
      <c r="B12" s="35" t="s">
        <v>213</v>
      </c>
      <c r="C12" s="23"/>
      <c r="D12" s="23"/>
      <c r="E12" s="23"/>
      <c r="F12" s="23"/>
      <c r="G12" s="104"/>
      <c r="H12" s="103">
        <f t="shared" si="0"/>
        <v>0</v>
      </c>
      <c r="I12" s="33">
        <f t="shared" si="1"/>
        <v>0</v>
      </c>
      <c r="J12" s="758"/>
    </row>
    <row r="13" spans="1:10" ht="15.95" customHeight="1" thickBot="1" x14ac:dyDescent="0.25">
      <c r="A13" s="105" t="s">
        <v>13</v>
      </c>
      <c r="B13" s="106" t="s">
        <v>214</v>
      </c>
      <c r="C13" s="107"/>
      <c r="D13" s="107"/>
      <c r="E13" s="107"/>
      <c r="F13" s="107"/>
      <c r="G13" s="108"/>
      <c r="H13" s="103">
        <f t="shared" si="0"/>
        <v>0</v>
      </c>
      <c r="I13" s="33">
        <f t="shared" si="1"/>
        <v>0</v>
      </c>
      <c r="J13" s="758"/>
    </row>
    <row r="14" spans="1:10" s="24" customFormat="1" ht="18" customHeight="1" thickBot="1" x14ac:dyDescent="0.25">
      <c r="A14" s="772" t="s">
        <v>215</v>
      </c>
      <c r="B14" s="773"/>
      <c r="C14" s="36">
        <f t="shared" ref="C14:I14" si="2">SUM(C7:C13)</f>
        <v>3277299</v>
      </c>
      <c r="D14" s="36">
        <f>SUM(D7:D13)</f>
        <v>0</v>
      </c>
      <c r="E14" s="36">
        <f t="shared" si="2"/>
        <v>0</v>
      </c>
      <c r="F14" s="36">
        <f t="shared" si="2"/>
        <v>0</v>
      </c>
      <c r="G14" s="109">
        <f t="shared" si="2"/>
        <v>0</v>
      </c>
      <c r="H14" s="109">
        <f t="shared" si="2"/>
        <v>0</v>
      </c>
      <c r="I14" s="37">
        <f t="shared" si="2"/>
        <v>3277299</v>
      </c>
      <c r="J14" s="758"/>
    </row>
    <row r="15" spans="1:10" s="21" customFormat="1" ht="18" customHeight="1" x14ac:dyDescent="0.2">
      <c r="A15" s="769" t="s">
        <v>216</v>
      </c>
      <c r="B15" s="770"/>
      <c r="C15" s="770"/>
      <c r="D15" s="770"/>
      <c r="E15" s="770"/>
      <c r="F15" s="770"/>
      <c r="G15" s="770"/>
      <c r="H15" s="770"/>
      <c r="I15" s="771"/>
      <c r="J15" s="758"/>
    </row>
    <row r="16" spans="1:10" s="21" customFormat="1" x14ac:dyDescent="0.2">
      <c r="A16" s="32" t="s">
        <v>7</v>
      </c>
      <c r="B16" s="30" t="s">
        <v>217</v>
      </c>
      <c r="C16" s="22"/>
      <c r="D16" s="22"/>
      <c r="E16" s="22"/>
      <c r="F16" s="22"/>
      <c r="G16" s="102"/>
      <c r="H16" s="103">
        <f>SUM(D16:G16)</f>
        <v>0</v>
      </c>
      <c r="I16" s="33">
        <f>C16+H16</f>
        <v>0</v>
      </c>
      <c r="J16" s="758"/>
    </row>
    <row r="17" spans="1:10" ht="13.5" thickBot="1" x14ac:dyDescent="0.25">
      <c r="A17" s="105" t="s">
        <v>8</v>
      </c>
      <c r="B17" s="106" t="s">
        <v>214</v>
      </c>
      <c r="C17" s="107"/>
      <c r="D17" s="107"/>
      <c r="E17" s="107"/>
      <c r="F17" s="107"/>
      <c r="G17" s="108"/>
      <c r="H17" s="103">
        <f>SUM(D17:G17)</f>
        <v>0</v>
      </c>
      <c r="I17" s="110">
        <f>C17+H17</f>
        <v>0</v>
      </c>
      <c r="J17" s="758"/>
    </row>
    <row r="18" spans="1:10" ht="15.95" customHeight="1" thickBot="1" x14ac:dyDescent="0.25">
      <c r="A18" s="772" t="s">
        <v>218</v>
      </c>
      <c r="B18" s="773"/>
      <c r="C18" s="36">
        <f t="shared" ref="C18:I18" si="3">SUM(C16:C17)</f>
        <v>0</v>
      </c>
      <c r="D18" s="36">
        <f t="shared" si="3"/>
        <v>0</v>
      </c>
      <c r="E18" s="36">
        <f t="shared" si="3"/>
        <v>0</v>
      </c>
      <c r="F18" s="36">
        <f t="shared" si="3"/>
        <v>0</v>
      </c>
      <c r="G18" s="109">
        <f t="shared" si="3"/>
        <v>0</v>
      </c>
      <c r="H18" s="109">
        <f t="shared" si="3"/>
        <v>0</v>
      </c>
      <c r="I18" s="37">
        <f t="shared" si="3"/>
        <v>0</v>
      </c>
      <c r="J18" s="758"/>
    </row>
    <row r="19" spans="1:10" ht="18" customHeight="1" thickBot="1" x14ac:dyDescent="0.25">
      <c r="A19" s="774" t="s">
        <v>219</v>
      </c>
      <c r="B19" s="775"/>
      <c r="C19" s="111">
        <f t="shared" ref="C19:I19" si="4">C14+C18</f>
        <v>3277299</v>
      </c>
      <c r="D19" s="111">
        <f t="shared" si="4"/>
        <v>0</v>
      </c>
      <c r="E19" s="111">
        <f t="shared" si="4"/>
        <v>0</v>
      </c>
      <c r="F19" s="111">
        <f t="shared" si="4"/>
        <v>0</v>
      </c>
      <c r="G19" s="111">
        <f t="shared" si="4"/>
        <v>0</v>
      </c>
      <c r="H19" s="111">
        <f t="shared" si="4"/>
        <v>0</v>
      </c>
      <c r="I19" s="37">
        <f t="shared" si="4"/>
        <v>3277299</v>
      </c>
      <c r="J19" s="758"/>
    </row>
  </sheetData>
  <mergeCells count="13">
    <mergeCell ref="I3:I4"/>
    <mergeCell ref="A6:I6"/>
    <mergeCell ref="A14:B14"/>
    <mergeCell ref="A15:I15"/>
    <mergeCell ref="A18:B18"/>
    <mergeCell ref="J1:J19"/>
    <mergeCell ref="A19:B19"/>
    <mergeCell ref="A1:I1"/>
    <mergeCell ref="H2:I2"/>
    <mergeCell ref="A3:A4"/>
    <mergeCell ref="B3:B4"/>
    <mergeCell ref="C3:C4"/>
    <mergeCell ref="D3:H3"/>
  </mergeCells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B327B-446D-4B4E-AA5C-8693131BA13C}">
  <sheetPr>
    <tabColor rgb="FF92D050"/>
  </sheetPr>
  <dimension ref="A1:E36"/>
  <sheetViews>
    <sheetView view="pageLayout" zoomScaleNormal="115" workbookViewId="0">
      <selection activeCell="C20" sqref="C20"/>
    </sheetView>
  </sheetViews>
  <sheetFormatPr defaultRowHeight="12.75" x14ac:dyDescent="0.2"/>
  <cols>
    <col min="1" max="1" width="6.6640625" style="7" customWidth="1"/>
    <col min="2" max="2" width="32.83203125" style="7" customWidth="1"/>
    <col min="3" max="3" width="20.83203125" style="7" customWidth="1"/>
    <col min="4" max="5" width="12.83203125" style="7" customWidth="1"/>
    <col min="6" max="16384" width="9.33203125" style="7"/>
  </cols>
  <sheetData>
    <row r="1" spans="1:5" ht="14.25" thickBot="1" x14ac:dyDescent="0.3">
      <c r="C1" s="112"/>
      <c r="D1" s="112"/>
      <c r="E1" s="112" t="e">
        <f>#REF!</f>
        <v>#REF!</v>
      </c>
    </row>
    <row r="2" spans="1:5" ht="42.75" customHeight="1" thickBot="1" x14ac:dyDescent="0.25">
      <c r="A2" s="113" t="s">
        <v>57</v>
      </c>
      <c r="B2" s="114" t="s">
        <v>220</v>
      </c>
      <c r="C2" s="114" t="s">
        <v>221</v>
      </c>
      <c r="D2" s="115" t="s">
        <v>222</v>
      </c>
      <c r="E2" s="116" t="s">
        <v>223</v>
      </c>
    </row>
    <row r="3" spans="1:5" ht="22.5" customHeight="1" thickBot="1" x14ac:dyDescent="0.25">
      <c r="A3" s="117" t="s">
        <v>7</v>
      </c>
      <c r="B3" s="577" t="s">
        <v>720</v>
      </c>
      <c r="C3" s="118" t="s">
        <v>721</v>
      </c>
      <c r="D3" s="119"/>
      <c r="E3" s="120">
        <v>25581820</v>
      </c>
    </row>
    <row r="4" spans="1:5" ht="21" customHeight="1" x14ac:dyDescent="0.2">
      <c r="A4" s="121" t="s">
        <v>8</v>
      </c>
      <c r="B4" s="577" t="s">
        <v>720</v>
      </c>
      <c r="C4" s="122" t="s">
        <v>722</v>
      </c>
      <c r="D4" s="123"/>
      <c r="E4" s="124">
        <v>7300000</v>
      </c>
    </row>
    <row r="5" spans="1:5" ht="15.95" customHeight="1" x14ac:dyDescent="0.2">
      <c r="A5" s="121" t="s">
        <v>9</v>
      </c>
      <c r="B5" s="122" t="s">
        <v>723</v>
      </c>
      <c r="C5" s="122" t="s">
        <v>722</v>
      </c>
      <c r="D5" s="123"/>
      <c r="E5" s="124">
        <v>1600000</v>
      </c>
    </row>
    <row r="6" spans="1:5" ht="15.95" customHeight="1" x14ac:dyDescent="0.2">
      <c r="A6" s="121" t="s">
        <v>10</v>
      </c>
      <c r="B6" s="122" t="s">
        <v>724</v>
      </c>
      <c r="C6" s="122" t="s">
        <v>725</v>
      </c>
      <c r="D6" s="123"/>
      <c r="E6" s="124">
        <v>1297800</v>
      </c>
    </row>
    <row r="7" spans="1:5" ht="21.75" customHeight="1" x14ac:dyDescent="0.2">
      <c r="A7" s="121" t="s">
        <v>11</v>
      </c>
      <c r="B7" s="122" t="s">
        <v>726</v>
      </c>
      <c r="C7" s="578" t="s">
        <v>727</v>
      </c>
      <c r="D7" s="123"/>
      <c r="E7" s="124">
        <v>232000</v>
      </c>
    </row>
    <row r="8" spans="1:5" ht="15.95" customHeight="1" x14ac:dyDescent="0.2">
      <c r="A8" s="121" t="s">
        <v>12</v>
      </c>
      <c r="B8" s="122" t="s">
        <v>728</v>
      </c>
      <c r="C8" s="122" t="s">
        <v>729</v>
      </c>
      <c r="D8" s="123"/>
      <c r="E8" s="124">
        <v>254440</v>
      </c>
    </row>
    <row r="9" spans="1:5" ht="15.95" customHeight="1" x14ac:dyDescent="0.2">
      <c r="A9" s="121" t="s">
        <v>13</v>
      </c>
      <c r="B9" s="122" t="s">
        <v>730</v>
      </c>
      <c r="C9" s="122" t="s">
        <v>721</v>
      </c>
      <c r="D9" s="123"/>
      <c r="E9" s="124">
        <v>3875000</v>
      </c>
    </row>
    <row r="10" spans="1:5" ht="15.95" customHeight="1" x14ac:dyDescent="0.2">
      <c r="A10" s="121" t="s">
        <v>14</v>
      </c>
      <c r="B10" s="122" t="s">
        <v>731</v>
      </c>
      <c r="C10" s="122" t="s">
        <v>721</v>
      </c>
      <c r="D10" s="123"/>
      <c r="E10" s="124">
        <v>1630000</v>
      </c>
    </row>
    <row r="11" spans="1:5" ht="15.95" customHeight="1" x14ac:dyDescent="0.2">
      <c r="A11" s="121" t="s">
        <v>15</v>
      </c>
      <c r="B11" s="122" t="s">
        <v>732</v>
      </c>
      <c r="C11" s="122" t="s">
        <v>721</v>
      </c>
      <c r="D11" s="123"/>
      <c r="E11" s="124">
        <v>560000</v>
      </c>
    </row>
    <row r="12" spans="1:5" ht="15.95" customHeight="1" x14ac:dyDescent="0.2">
      <c r="A12" s="121" t="s">
        <v>16</v>
      </c>
      <c r="B12" s="122" t="s">
        <v>733</v>
      </c>
      <c r="C12" s="122" t="s">
        <v>721</v>
      </c>
      <c r="D12" s="123"/>
      <c r="E12" s="124">
        <v>65000</v>
      </c>
    </row>
    <row r="13" spans="1:5" ht="15.95" customHeight="1" x14ac:dyDescent="0.2">
      <c r="A13" s="121" t="s">
        <v>17</v>
      </c>
      <c r="B13" s="122" t="s">
        <v>734</v>
      </c>
      <c r="C13" s="122" t="s">
        <v>721</v>
      </c>
      <c r="D13" s="123"/>
      <c r="E13" s="124">
        <v>154010</v>
      </c>
    </row>
    <row r="14" spans="1:5" ht="15.95" customHeight="1" x14ac:dyDescent="0.2">
      <c r="A14" s="121" t="s">
        <v>18</v>
      </c>
      <c r="B14" s="122" t="s">
        <v>735</v>
      </c>
      <c r="C14" s="122" t="s">
        <v>721</v>
      </c>
      <c r="D14" s="123"/>
      <c r="E14" s="124">
        <v>250000</v>
      </c>
    </row>
    <row r="15" spans="1:5" ht="15.95" customHeight="1" x14ac:dyDescent="0.2">
      <c r="A15" s="121" t="s">
        <v>19</v>
      </c>
      <c r="B15" s="122" t="s">
        <v>736</v>
      </c>
      <c r="C15" s="122" t="s">
        <v>721</v>
      </c>
      <c r="D15" s="123"/>
      <c r="E15" s="124">
        <v>50000</v>
      </c>
    </row>
    <row r="16" spans="1:5" ht="15.95" customHeight="1" x14ac:dyDescent="0.2">
      <c r="A16" s="121" t="s">
        <v>20</v>
      </c>
      <c r="B16" s="122" t="s">
        <v>737</v>
      </c>
      <c r="C16" s="122" t="s">
        <v>721</v>
      </c>
      <c r="D16" s="123"/>
      <c r="E16" s="124">
        <v>50000</v>
      </c>
    </row>
    <row r="17" spans="1:5" ht="15.95" customHeight="1" x14ac:dyDescent="0.2">
      <c r="A17" s="121" t="s">
        <v>21</v>
      </c>
      <c r="B17" s="122" t="s">
        <v>738</v>
      </c>
      <c r="C17" s="122" t="s">
        <v>739</v>
      </c>
      <c r="D17" s="123"/>
      <c r="E17" s="124">
        <v>93576</v>
      </c>
    </row>
    <row r="18" spans="1:5" ht="15.95" customHeight="1" x14ac:dyDescent="0.2">
      <c r="A18" s="121" t="s">
        <v>22</v>
      </c>
      <c r="B18" s="122" t="s">
        <v>740</v>
      </c>
      <c r="C18" s="122" t="s">
        <v>741</v>
      </c>
      <c r="D18" s="123"/>
      <c r="E18" s="124">
        <v>490000</v>
      </c>
    </row>
    <row r="19" spans="1:5" ht="15.95" customHeight="1" x14ac:dyDescent="0.2">
      <c r="A19" s="121" t="s">
        <v>23</v>
      </c>
      <c r="B19" s="122"/>
      <c r="C19" s="122"/>
      <c r="D19" s="123"/>
      <c r="E19" s="124"/>
    </row>
    <row r="20" spans="1:5" ht="15.95" customHeight="1" x14ac:dyDescent="0.2">
      <c r="A20" s="121" t="s">
        <v>24</v>
      </c>
      <c r="B20" s="122"/>
      <c r="C20" s="122"/>
      <c r="D20" s="123"/>
      <c r="E20" s="124"/>
    </row>
    <row r="21" spans="1:5" ht="15.95" customHeight="1" x14ac:dyDescent="0.2">
      <c r="A21" s="121" t="s">
        <v>25</v>
      </c>
      <c r="B21" s="122"/>
      <c r="C21" s="122"/>
      <c r="D21" s="123"/>
      <c r="E21" s="124"/>
    </row>
    <row r="22" spans="1:5" ht="15.95" customHeight="1" x14ac:dyDescent="0.2">
      <c r="A22" s="121" t="s">
        <v>26</v>
      </c>
      <c r="B22" s="122"/>
      <c r="C22" s="122"/>
      <c r="D22" s="123"/>
      <c r="E22" s="124"/>
    </row>
    <row r="23" spans="1:5" ht="15.95" customHeight="1" x14ac:dyDescent="0.2">
      <c r="A23" s="121" t="s">
        <v>27</v>
      </c>
      <c r="B23" s="122"/>
      <c r="C23" s="122"/>
      <c r="D23" s="123"/>
      <c r="E23" s="124"/>
    </row>
    <row r="24" spans="1:5" ht="15.95" customHeight="1" x14ac:dyDescent="0.2">
      <c r="A24" s="121" t="s">
        <v>28</v>
      </c>
      <c r="B24" s="122"/>
      <c r="C24" s="122"/>
      <c r="D24" s="123"/>
      <c r="E24" s="124"/>
    </row>
    <row r="25" spans="1:5" ht="15.95" customHeight="1" x14ac:dyDescent="0.2">
      <c r="A25" s="121" t="s">
        <v>29</v>
      </c>
      <c r="B25" s="122"/>
      <c r="C25" s="122"/>
      <c r="D25" s="123"/>
      <c r="E25" s="124"/>
    </row>
    <row r="26" spans="1:5" ht="15.95" customHeight="1" x14ac:dyDescent="0.2">
      <c r="A26" s="121" t="s">
        <v>30</v>
      </c>
      <c r="B26" s="122"/>
      <c r="C26" s="122"/>
      <c r="D26" s="123"/>
      <c r="E26" s="124"/>
    </row>
    <row r="27" spans="1:5" ht="15.95" customHeight="1" x14ac:dyDescent="0.2">
      <c r="A27" s="121" t="s">
        <v>31</v>
      </c>
      <c r="B27" s="122"/>
      <c r="C27" s="122"/>
      <c r="D27" s="123"/>
      <c r="E27" s="124"/>
    </row>
    <row r="28" spans="1:5" ht="15.95" customHeight="1" x14ac:dyDescent="0.2">
      <c r="A28" s="121" t="s">
        <v>32</v>
      </c>
      <c r="B28" s="122"/>
      <c r="C28" s="122"/>
      <c r="D28" s="123"/>
      <c r="E28" s="124"/>
    </row>
    <row r="29" spans="1:5" ht="15.95" customHeight="1" x14ac:dyDescent="0.2">
      <c r="A29" s="121" t="s">
        <v>33</v>
      </c>
      <c r="B29" s="122"/>
      <c r="C29" s="122"/>
      <c r="D29" s="123"/>
      <c r="E29" s="124"/>
    </row>
    <row r="30" spans="1:5" ht="15.95" customHeight="1" x14ac:dyDescent="0.2">
      <c r="A30" s="121" t="s">
        <v>34</v>
      </c>
      <c r="B30" s="122"/>
      <c r="C30" s="122"/>
      <c r="D30" s="123"/>
      <c r="E30" s="124"/>
    </row>
    <row r="31" spans="1:5" ht="15.95" customHeight="1" x14ac:dyDescent="0.2">
      <c r="A31" s="121" t="s">
        <v>35</v>
      </c>
      <c r="B31" s="122"/>
      <c r="C31" s="122"/>
      <c r="D31" s="123"/>
      <c r="E31" s="124"/>
    </row>
    <row r="32" spans="1:5" ht="15.95" customHeight="1" x14ac:dyDescent="0.2">
      <c r="A32" s="121" t="s">
        <v>89</v>
      </c>
      <c r="B32" s="122"/>
      <c r="C32" s="122"/>
      <c r="D32" s="123"/>
      <c r="E32" s="124"/>
    </row>
    <row r="33" spans="1:5" ht="15.95" customHeight="1" x14ac:dyDescent="0.2">
      <c r="A33" s="121" t="s">
        <v>183</v>
      </c>
      <c r="B33" s="122"/>
      <c r="C33" s="122"/>
      <c r="D33" s="123"/>
      <c r="E33" s="124"/>
    </row>
    <row r="34" spans="1:5" ht="15.95" customHeight="1" x14ac:dyDescent="0.2">
      <c r="A34" s="121" t="s">
        <v>224</v>
      </c>
      <c r="B34" s="122"/>
      <c r="C34" s="122"/>
      <c r="D34" s="123"/>
      <c r="E34" s="124"/>
    </row>
    <row r="35" spans="1:5" ht="15.95" customHeight="1" thickBot="1" x14ac:dyDescent="0.25">
      <c r="A35" s="125" t="s">
        <v>225</v>
      </c>
      <c r="B35" s="126"/>
      <c r="C35" s="126"/>
      <c r="D35" s="127"/>
      <c r="E35" s="128"/>
    </row>
    <row r="36" spans="1:5" ht="15.95" customHeight="1" thickBot="1" x14ac:dyDescent="0.25">
      <c r="A36" s="792" t="s">
        <v>40</v>
      </c>
      <c r="B36" s="793"/>
      <c r="C36" s="129"/>
      <c r="D36" s="130">
        <f>SUM(D3:D35)</f>
        <v>0</v>
      </c>
      <c r="E36" s="131">
        <f>SUM(E3:E35)</f>
        <v>43483646</v>
      </c>
    </row>
  </sheetData>
  <mergeCells count="1"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2016. évi céljelleggel juttatott támogatások felhasználásáról&amp;R&amp;"Times New Roman CE,Félkövér dőlt"&amp;11 5. tájékoztató tábla a 8/2017. (V.29.) önkormányzati rendelethez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255EF-DB0E-423F-9480-088C299686C5}">
  <sheetPr>
    <tabColor rgb="FF92D050"/>
  </sheetPr>
  <dimension ref="A1:E73"/>
  <sheetViews>
    <sheetView view="pageLayout" topLeftCell="A45" zoomScaleNormal="130" zoomScaleSheetLayoutView="120" workbookViewId="0">
      <selection activeCell="A76" sqref="A76"/>
    </sheetView>
  </sheetViews>
  <sheetFormatPr defaultColWidth="12" defaultRowHeight="15.75" x14ac:dyDescent="0.25"/>
  <cols>
    <col min="1" max="1" width="67.1640625" style="504" customWidth="1"/>
    <col min="2" max="2" width="6.1640625" style="505" customWidth="1"/>
    <col min="3" max="4" width="12.1640625" style="504" customWidth="1"/>
    <col min="5" max="5" width="12.1640625" style="520" customWidth="1"/>
    <col min="6" max="16384" width="12" style="504"/>
  </cols>
  <sheetData>
    <row r="1" spans="1:5" ht="49.5" customHeight="1" x14ac:dyDescent="0.25">
      <c r="A1" s="795" t="str">
        <f>+CONCATENATE("VAGYONKIMUTATÁS",CHAR(10),"a könyvviteli mérlegben értékkel szereplő eszközökről",CHAR(10),LEFT(ÖSSZEFÜGGÉSEK!A4,4),".")</f>
        <v>VAGYONKIMUTATÁS
a könyvviteli mérlegben értékkel szereplő eszközökről
2016.</v>
      </c>
      <c r="B1" s="796"/>
      <c r="C1" s="796"/>
      <c r="D1" s="796"/>
      <c r="E1" s="796"/>
    </row>
    <row r="2" spans="1:5" ht="16.5" thickBot="1" x14ac:dyDescent="0.3">
      <c r="C2" s="797" t="e">
        <f>'5. tájékoztató tábla'!E1</f>
        <v>#REF!</v>
      </c>
      <c r="D2" s="797"/>
      <c r="E2" s="797"/>
    </row>
    <row r="3" spans="1:5" ht="15.75" customHeight="1" x14ac:dyDescent="0.25">
      <c r="A3" s="798" t="s">
        <v>226</v>
      </c>
      <c r="B3" s="801" t="s">
        <v>227</v>
      </c>
      <c r="C3" s="804" t="s">
        <v>228</v>
      </c>
      <c r="D3" s="804" t="s">
        <v>229</v>
      </c>
      <c r="E3" s="806" t="s">
        <v>230</v>
      </c>
    </row>
    <row r="4" spans="1:5" ht="11.25" customHeight="1" x14ac:dyDescent="0.25">
      <c r="A4" s="799"/>
      <c r="B4" s="802"/>
      <c r="C4" s="805"/>
      <c r="D4" s="805"/>
      <c r="E4" s="807"/>
    </row>
    <row r="5" spans="1:5" x14ac:dyDescent="0.25">
      <c r="A5" s="800"/>
      <c r="B5" s="803"/>
      <c r="C5" s="808" t="s">
        <v>231</v>
      </c>
      <c r="D5" s="808"/>
      <c r="E5" s="809"/>
    </row>
    <row r="6" spans="1:5" s="509" customFormat="1" ht="16.5" thickBot="1" x14ac:dyDescent="0.25">
      <c r="A6" s="506" t="s">
        <v>631</v>
      </c>
      <c r="B6" s="507" t="s">
        <v>394</v>
      </c>
      <c r="C6" s="507" t="s">
        <v>395</v>
      </c>
      <c r="D6" s="507" t="s">
        <v>396</v>
      </c>
      <c r="E6" s="508" t="s">
        <v>397</v>
      </c>
    </row>
    <row r="7" spans="1:5" s="512" customFormat="1" x14ac:dyDescent="0.2">
      <c r="A7" s="510" t="s">
        <v>569</v>
      </c>
      <c r="B7" s="511" t="s">
        <v>232</v>
      </c>
      <c r="C7" s="651">
        <v>5917994</v>
      </c>
      <c r="D7" s="651">
        <v>524123</v>
      </c>
      <c r="E7" s="652"/>
    </row>
    <row r="8" spans="1:5" s="512" customFormat="1" x14ac:dyDescent="0.2">
      <c r="A8" s="513" t="s">
        <v>570</v>
      </c>
      <c r="B8" s="144" t="s">
        <v>233</v>
      </c>
      <c r="C8" s="653">
        <f>+C9+C14+C19+C24+C29</f>
        <v>1171920437</v>
      </c>
      <c r="D8" s="653">
        <v>882948090</v>
      </c>
      <c r="E8" s="654">
        <f>+E9+E14+E19+E24+E29</f>
        <v>0</v>
      </c>
    </row>
    <row r="9" spans="1:5" s="512" customFormat="1" x14ac:dyDescent="0.2">
      <c r="A9" s="513" t="s">
        <v>571</v>
      </c>
      <c r="B9" s="144" t="s">
        <v>234</v>
      </c>
      <c r="C9" s="653">
        <f>+C10+C11+C12+C13</f>
        <v>1132617289</v>
      </c>
      <c r="D9" s="653">
        <f>+D10+D11+D12+D13</f>
        <v>869864928</v>
      </c>
      <c r="E9" s="654">
        <f>+E10+E11+E12+E13</f>
        <v>0</v>
      </c>
    </row>
    <row r="10" spans="1:5" s="512" customFormat="1" x14ac:dyDescent="0.2">
      <c r="A10" s="514" t="s">
        <v>572</v>
      </c>
      <c r="B10" s="144" t="s">
        <v>235</v>
      </c>
      <c r="C10" s="655">
        <v>764486389</v>
      </c>
      <c r="D10" s="655">
        <v>613342247</v>
      </c>
      <c r="E10" s="656"/>
    </row>
    <row r="11" spans="1:5" s="512" customFormat="1" ht="26.25" customHeight="1" x14ac:dyDescent="0.2">
      <c r="A11" s="514" t="s">
        <v>573</v>
      </c>
      <c r="B11" s="144" t="s">
        <v>236</v>
      </c>
      <c r="C11" s="655"/>
      <c r="D11" s="655"/>
      <c r="E11" s="656"/>
    </row>
    <row r="12" spans="1:5" s="512" customFormat="1" ht="22.5" x14ac:dyDescent="0.2">
      <c r="A12" s="514" t="s">
        <v>574</v>
      </c>
      <c r="B12" s="144" t="s">
        <v>237</v>
      </c>
      <c r="C12" s="655">
        <v>332485110</v>
      </c>
      <c r="D12" s="655">
        <v>223627146</v>
      </c>
      <c r="E12" s="656"/>
    </row>
    <row r="13" spans="1:5" s="512" customFormat="1" x14ac:dyDescent="0.2">
      <c r="A13" s="514" t="s">
        <v>575</v>
      </c>
      <c r="B13" s="144" t="s">
        <v>238</v>
      </c>
      <c r="C13" s="655">
        <v>35645790</v>
      </c>
      <c r="D13" s="655">
        <v>32895535</v>
      </c>
      <c r="E13" s="656"/>
    </row>
    <row r="14" spans="1:5" s="512" customFormat="1" x14ac:dyDescent="0.2">
      <c r="A14" s="513" t="s">
        <v>576</v>
      </c>
      <c r="B14" s="144" t="s">
        <v>239</v>
      </c>
      <c r="C14" s="653">
        <f>+C15+C16+C17+C18</f>
        <v>34456702</v>
      </c>
      <c r="D14" s="653">
        <f>+D15+D16+D17+D18</f>
        <v>8236716</v>
      </c>
      <c r="E14" s="654">
        <f>+E15+E16+E17+E18</f>
        <v>0</v>
      </c>
    </row>
    <row r="15" spans="1:5" s="512" customFormat="1" x14ac:dyDescent="0.2">
      <c r="A15" s="514" t="s">
        <v>577</v>
      </c>
      <c r="B15" s="144" t="s">
        <v>240</v>
      </c>
      <c r="C15" s="657">
        <v>8363981</v>
      </c>
      <c r="D15" s="657"/>
      <c r="E15" s="658"/>
    </row>
    <row r="16" spans="1:5" s="512" customFormat="1" ht="22.5" x14ac:dyDescent="0.2">
      <c r="A16" s="514" t="s">
        <v>578</v>
      </c>
      <c r="B16" s="144" t="s">
        <v>16</v>
      </c>
      <c r="C16" s="657"/>
      <c r="D16" s="657"/>
      <c r="E16" s="658"/>
    </row>
    <row r="17" spans="1:5" s="512" customFormat="1" x14ac:dyDescent="0.2">
      <c r="A17" s="514" t="s">
        <v>579</v>
      </c>
      <c r="B17" s="144" t="s">
        <v>17</v>
      </c>
      <c r="C17" s="657">
        <v>14202450</v>
      </c>
      <c r="D17" s="657">
        <v>3156631</v>
      </c>
      <c r="E17" s="658"/>
    </row>
    <row r="18" spans="1:5" s="512" customFormat="1" x14ac:dyDescent="0.2">
      <c r="A18" s="514" t="s">
        <v>580</v>
      </c>
      <c r="B18" s="144" t="s">
        <v>18</v>
      </c>
      <c r="C18" s="657">
        <v>11890271</v>
      </c>
      <c r="D18" s="657">
        <v>5080085</v>
      </c>
      <c r="E18" s="658"/>
    </row>
    <row r="19" spans="1:5" s="512" customFormat="1" x14ac:dyDescent="0.2">
      <c r="A19" s="513" t="s">
        <v>581</v>
      </c>
      <c r="B19" s="144" t="s">
        <v>19</v>
      </c>
      <c r="C19" s="653">
        <f>+C20+C21+C22+C23</f>
        <v>0</v>
      </c>
      <c r="D19" s="653">
        <f>+D20+D21+D22+D23</f>
        <v>0</v>
      </c>
      <c r="E19" s="654">
        <f>+E20+E21+E22+E23</f>
        <v>0</v>
      </c>
    </row>
    <row r="20" spans="1:5" s="512" customFormat="1" x14ac:dyDescent="0.2">
      <c r="A20" s="514" t="s">
        <v>582</v>
      </c>
      <c r="B20" s="144" t="s">
        <v>20</v>
      </c>
      <c r="C20" s="657"/>
      <c r="D20" s="657"/>
      <c r="E20" s="658"/>
    </row>
    <row r="21" spans="1:5" s="512" customFormat="1" x14ac:dyDescent="0.2">
      <c r="A21" s="514" t="s">
        <v>583</v>
      </c>
      <c r="B21" s="144" t="s">
        <v>21</v>
      </c>
      <c r="C21" s="657"/>
      <c r="D21" s="657"/>
      <c r="E21" s="658"/>
    </row>
    <row r="22" spans="1:5" s="512" customFormat="1" x14ac:dyDescent="0.2">
      <c r="A22" s="514" t="s">
        <v>584</v>
      </c>
      <c r="B22" s="144" t="s">
        <v>22</v>
      </c>
      <c r="C22" s="657"/>
      <c r="D22" s="657"/>
      <c r="E22" s="658"/>
    </row>
    <row r="23" spans="1:5" s="512" customFormat="1" x14ac:dyDescent="0.2">
      <c r="A23" s="514" t="s">
        <v>585</v>
      </c>
      <c r="B23" s="144" t="s">
        <v>23</v>
      </c>
      <c r="C23" s="657"/>
      <c r="D23" s="657"/>
      <c r="E23" s="658"/>
    </row>
    <row r="24" spans="1:5" s="512" customFormat="1" x14ac:dyDescent="0.2">
      <c r="A24" s="513" t="s">
        <v>586</v>
      </c>
      <c r="B24" s="144" t="s">
        <v>24</v>
      </c>
      <c r="C24" s="653">
        <f>+C25+C26+C27+C28</f>
        <v>4846446</v>
      </c>
      <c r="D24" s="653">
        <f>+D25+D26+D27+D28</f>
        <v>4846446</v>
      </c>
      <c r="E24" s="654">
        <f>+E25+E26+E27+E28</f>
        <v>0</v>
      </c>
    </row>
    <row r="25" spans="1:5" s="512" customFormat="1" x14ac:dyDescent="0.2">
      <c r="A25" s="514" t="s">
        <v>587</v>
      </c>
      <c r="B25" s="144" t="s">
        <v>25</v>
      </c>
      <c r="C25" s="659">
        <v>2406853</v>
      </c>
      <c r="D25" s="659">
        <v>2406853</v>
      </c>
      <c r="E25" s="658"/>
    </row>
    <row r="26" spans="1:5" s="512" customFormat="1" x14ac:dyDescent="0.2">
      <c r="A26" s="514" t="s">
        <v>588</v>
      </c>
      <c r="B26" s="144" t="s">
        <v>26</v>
      </c>
      <c r="C26" s="659">
        <f>D26</f>
        <v>0</v>
      </c>
      <c r="D26" s="657"/>
      <c r="E26" s="658"/>
    </row>
    <row r="27" spans="1:5" s="512" customFormat="1" x14ac:dyDescent="0.2">
      <c r="A27" s="514" t="s">
        <v>589</v>
      </c>
      <c r="B27" s="144" t="s">
        <v>27</v>
      </c>
      <c r="C27" s="659">
        <v>2439593</v>
      </c>
      <c r="D27" s="659">
        <v>2439593</v>
      </c>
      <c r="E27" s="658"/>
    </row>
    <row r="28" spans="1:5" s="512" customFormat="1" x14ac:dyDescent="0.2">
      <c r="A28" s="514" t="s">
        <v>590</v>
      </c>
      <c r="B28" s="144" t="s">
        <v>28</v>
      </c>
      <c r="C28" s="659">
        <f>D28</f>
        <v>0</v>
      </c>
      <c r="D28" s="657"/>
      <c r="E28" s="658"/>
    </row>
    <row r="29" spans="1:5" s="512" customFormat="1" x14ac:dyDescent="0.2">
      <c r="A29" s="513" t="s">
        <v>591</v>
      </c>
      <c r="B29" s="144" t="s">
        <v>29</v>
      </c>
      <c r="C29" s="659">
        <f>+C30+C31+C32+C33</f>
        <v>0</v>
      </c>
      <c r="D29" s="659">
        <f>+D30+D31+D32+D33</f>
        <v>0</v>
      </c>
      <c r="E29" s="660">
        <f>+E30+E31+E32+E33</f>
        <v>0</v>
      </c>
    </row>
    <row r="30" spans="1:5" s="512" customFormat="1" x14ac:dyDescent="0.2">
      <c r="A30" s="514" t="s">
        <v>592</v>
      </c>
      <c r="B30" s="144" t="s">
        <v>30</v>
      </c>
      <c r="C30" s="657"/>
      <c r="D30" s="657"/>
      <c r="E30" s="658"/>
    </row>
    <row r="31" spans="1:5" s="512" customFormat="1" ht="22.5" x14ac:dyDescent="0.2">
      <c r="A31" s="514" t="s">
        <v>593</v>
      </c>
      <c r="B31" s="144" t="s">
        <v>31</v>
      </c>
      <c r="C31" s="657"/>
      <c r="D31" s="657"/>
      <c r="E31" s="658"/>
    </row>
    <row r="32" spans="1:5" s="512" customFormat="1" x14ac:dyDescent="0.2">
      <c r="A32" s="514" t="s">
        <v>594</v>
      </c>
      <c r="B32" s="144" t="s">
        <v>32</v>
      </c>
      <c r="C32" s="657"/>
      <c r="D32" s="657"/>
      <c r="E32" s="658"/>
    </row>
    <row r="33" spans="1:5" s="512" customFormat="1" x14ac:dyDescent="0.2">
      <c r="A33" s="514" t="s">
        <v>595</v>
      </c>
      <c r="B33" s="144" t="s">
        <v>33</v>
      </c>
      <c r="C33" s="657"/>
      <c r="D33" s="657"/>
      <c r="E33" s="658"/>
    </row>
    <row r="34" spans="1:5" s="512" customFormat="1" x14ac:dyDescent="0.2">
      <c r="A34" s="513" t="s">
        <v>596</v>
      </c>
      <c r="B34" s="144" t="s">
        <v>34</v>
      </c>
      <c r="C34" s="653">
        <f>+C35+C40+C45</f>
        <v>18100000</v>
      </c>
      <c r="D34" s="653">
        <f>+D35+D40+D45</f>
        <v>15775505</v>
      </c>
      <c r="E34" s="654">
        <f>+E35+E40+E45</f>
        <v>0</v>
      </c>
    </row>
    <row r="35" spans="1:5" s="512" customFormat="1" x14ac:dyDescent="0.2">
      <c r="A35" s="513" t="s">
        <v>597</v>
      </c>
      <c r="B35" s="144" t="s">
        <v>35</v>
      </c>
      <c r="C35" s="653">
        <f>+C36+C37+C38+C39</f>
        <v>18100000</v>
      </c>
      <c r="D35" s="653">
        <f>+D36+D37+D38+D39</f>
        <v>15775505</v>
      </c>
      <c r="E35" s="654">
        <f>+E36+E37+E38+E39</f>
        <v>0</v>
      </c>
    </row>
    <row r="36" spans="1:5" s="512" customFormat="1" x14ac:dyDescent="0.2">
      <c r="A36" s="514" t="s">
        <v>598</v>
      </c>
      <c r="B36" s="144" t="s">
        <v>89</v>
      </c>
      <c r="C36" s="657">
        <v>18100000</v>
      </c>
      <c r="D36" s="657">
        <v>15775505</v>
      </c>
      <c r="E36" s="658"/>
    </row>
    <row r="37" spans="1:5" s="512" customFormat="1" x14ac:dyDescent="0.2">
      <c r="A37" s="514" t="s">
        <v>599</v>
      </c>
      <c r="B37" s="144" t="s">
        <v>183</v>
      </c>
      <c r="C37" s="657"/>
      <c r="D37" s="657"/>
      <c r="E37" s="658"/>
    </row>
    <row r="38" spans="1:5" s="512" customFormat="1" x14ac:dyDescent="0.2">
      <c r="A38" s="514" t="s">
        <v>600</v>
      </c>
      <c r="B38" s="144" t="s">
        <v>224</v>
      </c>
      <c r="C38" s="661"/>
      <c r="D38" s="659"/>
      <c r="E38" s="658"/>
    </row>
    <row r="39" spans="1:5" s="512" customFormat="1" x14ac:dyDescent="0.2">
      <c r="A39" s="514" t="s">
        <v>601</v>
      </c>
      <c r="B39" s="144" t="s">
        <v>225</v>
      </c>
      <c r="C39" s="657"/>
      <c r="D39" s="657"/>
      <c r="E39" s="658"/>
    </row>
    <row r="40" spans="1:5" s="512" customFormat="1" x14ac:dyDescent="0.2">
      <c r="A40" s="513" t="s">
        <v>602</v>
      </c>
      <c r="B40" s="144" t="s">
        <v>241</v>
      </c>
      <c r="C40" s="659">
        <f>+C41+C42+C43+C44</f>
        <v>0</v>
      </c>
      <c r="D40" s="659">
        <f>+D41+D42+D43+D44</f>
        <v>0</v>
      </c>
      <c r="E40" s="660">
        <f>+E41+E42+E43+E44</f>
        <v>0</v>
      </c>
    </row>
    <row r="41" spans="1:5" s="512" customFormat="1" x14ac:dyDescent="0.2">
      <c r="A41" s="514" t="s">
        <v>603</v>
      </c>
      <c r="B41" s="144" t="s">
        <v>242</v>
      </c>
      <c r="C41" s="657"/>
      <c r="D41" s="657"/>
      <c r="E41" s="658"/>
    </row>
    <row r="42" spans="1:5" s="512" customFormat="1" ht="22.5" x14ac:dyDescent="0.2">
      <c r="A42" s="514" t="s">
        <v>604</v>
      </c>
      <c r="B42" s="144" t="s">
        <v>243</v>
      </c>
      <c r="C42" s="657"/>
      <c r="D42" s="657"/>
      <c r="E42" s="658"/>
    </row>
    <row r="43" spans="1:5" s="512" customFormat="1" x14ac:dyDescent="0.2">
      <c r="A43" s="514" t="s">
        <v>605</v>
      </c>
      <c r="B43" s="144" t="s">
        <v>244</v>
      </c>
      <c r="C43" s="657"/>
      <c r="D43" s="657"/>
      <c r="E43" s="658"/>
    </row>
    <row r="44" spans="1:5" s="512" customFormat="1" x14ac:dyDescent="0.2">
      <c r="A44" s="514" t="s">
        <v>606</v>
      </c>
      <c r="B44" s="144" t="s">
        <v>245</v>
      </c>
      <c r="C44" s="657"/>
      <c r="D44" s="657"/>
      <c r="E44" s="658"/>
    </row>
    <row r="45" spans="1:5" s="512" customFormat="1" x14ac:dyDescent="0.2">
      <c r="A45" s="513" t="s">
        <v>607</v>
      </c>
      <c r="B45" s="144" t="s">
        <v>246</v>
      </c>
      <c r="C45" s="659">
        <f>+C46+C47+C48+C49</f>
        <v>0</v>
      </c>
      <c r="D45" s="659">
        <f>+D46+D47+D48+D49</f>
        <v>0</v>
      </c>
      <c r="E45" s="660">
        <f>+E46+E47+E48+E49</f>
        <v>0</v>
      </c>
    </row>
    <row r="46" spans="1:5" s="512" customFormat="1" x14ac:dyDescent="0.2">
      <c r="A46" s="514" t="s">
        <v>608</v>
      </c>
      <c r="B46" s="144" t="s">
        <v>247</v>
      </c>
      <c r="C46" s="657"/>
      <c r="D46" s="657"/>
      <c r="E46" s="658"/>
    </row>
    <row r="47" spans="1:5" s="512" customFormat="1" ht="22.5" x14ac:dyDescent="0.2">
      <c r="A47" s="514" t="s">
        <v>609</v>
      </c>
      <c r="B47" s="144" t="s">
        <v>248</v>
      </c>
      <c r="C47" s="657"/>
      <c r="D47" s="657"/>
      <c r="E47" s="658"/>
    </row>
    <row r="48" spans="1:5" s="512" customFormat="1" x14ac:dyDescent="0.2">
      <c r="A48" s="514" t="s">
        <v>610</v>
      </c>
      <c r="B48" s="144" t="s">
        <v>249</v>
      </c>
      <c r="C48" s="657"/>
      <c r="D48" s="657"/>
      <c r="E48" s="658"/>
    </row>
    <row r="49" spans="1:5" s="512" customFormat="1" x14ac:dyDescent="0.2">
      <c r="A49" s="514" t="s">
        <v>611</v>
      </c>
      <c r="B49" s="144" t="s">
        <v>250</v>
      </c>
      <c r="C49" s="657"/>
      <c r="D49" s="657"/>
      <c r="E49" s="658"/>
    </row>
    <row r="50" spans="1:5" s="512" customFormat="1" x14ac:dyDescent="0.2">
      <c r="A50" s="513" t="s">
        <v>612</v>
      </c>
      <c r="B50" s="144" t="s">
        <v>251</v>
      </c>
      <c r="C50" s="662">
        <v>780236187</v>
      </c>
      <c r="D50" s="662">
        <v>525003991</v>
      </c>
      <c r="E50" s="663"/>
    </row>
    <row r="51" spans="1:5" s="512" customFormat="1" ht="21" x14ac:dyDescent="0.2">
      <c r="A51" s="513" t="s">
        <v>613</v>
      </c>
      <c r="B51" s="144" t="s">
        <v>252</v>
      </c>
      <c r="C51" s="653">
        <f>+C7+C8+C34+C50</f>
        <v>1976174618</v>
      </c>
      <c r="D51" s="653">
        <f>+D7+D8+D34+D50</f>
        <v>1424251709</v>
      </c>
      <c r="E51" s="654">
        <f>+E7+E8+E34+E50</f>
        <v>0</v>
      </c>
    </row>
    <row r="52" spans="1:5" s="512" customFormat="1" x14ac:dyDescent="0.2">
      <c r="A52" s="513" t="s">
        <v>614</v>
      </c>
      <c r="B52" s="144" t="s">
        <v>253</v>
      </c>
      <c r="C52" s="662">
        <v>385824</v>
      </c>
      <c r="D52" s="662">
        <v>385824</v>
      </c>
      <c r="E52" s="663"/>
    </row>
    <row r="53" spans="1:5" s="512" customFormat="1" x14ac:dyDescent="0.2">
      <c r="A53" s="513" t="s">
        <v>615</v>
      </c>
      <c r="B53" s="144" t="s">
        <v>254</v>
      </c>
      <c r="C53" s="653">
        <f>D53</f>
        <v>51285848</v>
      </c>
      <c r="D53" s="662">
        <v>51285848</v>
      </c>
      <c r="E53" s="663"/>
    </row>
    <row r="54" spans="1:5" s="512" customFormat="1" x14ac:dyDescent="0.2">
      <c r="A54" s="513" t="s">
        <v>616</v>
      </c>
      <c r="B54" s="144" t="s">
        <v>255</v>
      </c>
      <c r="C54" s="653">
        <f>+C52+C53</f>
        <v>51671672</v>
      </c>
      <c r="D54" s="653">
        <f>+D52+D53</f>
        <v>51671672</v>
      </c>
      <c r="E54" s="654">
        <f>+E52+E53</f>
        <v>0</v>
      </c>
    </row>
    <row r="55" spans="1:5" s="512" customFormat="1" x14ac:dyDescent="0.2">
      <c r="A55" s="513" t="s">
        <v>617</v>
      </c>
      <c r="B55" s="144" t="s">
        <v>256</v>
      </c>
      <c r="C55" s="662"/>
      <c r="D55" s="662"/>
      <c r="E55" s="663"/>
    </row>
    <row r="56" spans="1:5" s="512" customFormat="1" x14ac:dyDescent="0.2">
      <c r="A56" s="513" t="s">
        <v>618</v>
      </c>
      <c r="B56" s="144" t="s">
        <v>257</v>
      </c>
      <c r="C56" s="662">
        <v>377400</v>
      </c>
      <c r="D56" s="662">
        <v>377400</v>
      </c>
      <c r="E56" s="663"/>
    </row>
    <row r="57" spans="1:5" s="512" customFormat="1" x14ac:dyDescent="0.2">
      <c r="A57" s="513" t="s">
        <v>619</v>
      </c>
      <c r="B57" s="144" t="s">
        <v>258</v>
      </c>
      <c r="C57" s="653">
        <f>D57</f>
        <v>6985340</v>
      </c>
      <c r="D57" s="662">
        <v>6985340</v>
      </c>
      <c r="E57" s="663"/>
    </row>
    <row r="58" spans="1:5" s="512" customFormat="1" x14ac:dyDescent="0.2">
      <c r="A58" s="513" t="s">
        <v>620</v>
      </c>
      <c r="B58" s="144" t="s">
        <v>259</v>
      </c>
      <c r="C58" s="662"/>
      <c r="D58" s="662"/>
      <c r="E58" s="663"/>
    </row>
    <row r="59" spans="1:5" s="512" customFormat="1" x14ac:dyDescent="0.2">
      <c r="A59" s="513" t="s">
        <v>621</v>
      </c>
      <c r="B59" s="144" t="s">
        <v>260</v>
      </c>
      <c r="C59" s="653">
        <f>+C55+C56+C57+C58</f>
        <v>7362740</v>
      </c>
      <c r="D59" s="653">
        <f>+D55+D56+D57+D58</f>
        <v>7362740</v>
      </c>
      <c r="E59" s="654">
        <f>+E55+E56+E57+E58</f>
        <v>0</v>
      </c>
    </row>
    <row r="60" spans="1:5" s="512" customFormat="1" x14ac:dyDescent="0.2">
      <c r="A60" s="513" t="s">
        <v>622</v>
      </c>
      <c r="B60" s="144" t="s">
        <v>261</v>
      </c>
      <c r="C60" s="653">
        <f>D60</f>
        <v>8026419</v>
      </c>
      <c r="D60" s="662">
        <v>8026419</v>
      </c>
      <c r="E60" s="663"/>
    </row>
    <row r="61" spans="1:5" s="512" customFormat="1" x14ac:dyDescent="0.2">
      <c r="A61" s="513" t="s">
        <v>623</v>
      </c>
      <c r="B61" s="144" t="s">
        <v>262</v>
      </c>
      <c r="C61" s="653">
        <f>D61</f>
        <v>2575475</v>
      </c>
      <c r="D61" s="662">
        <v>2575475</v>
      </c>
      <c r="E61" s="663"/>
    </row>
    <row r="62" spans="1:5" s="512" customFormat="1" x14ac:dyDescent="0.2">
      <c r="A62" s="513" t="s">
        <v>624</v>
      </c>
      <c r="B62" s="144" t="s">
        <v>263</v>
      </c>
      <c r="C62" s="653">
        <v>1039766</v>
      </c>
      <c r="D62" s="653">
        <v>1039766</v>
      </c>
      <c r="E62" s="663"/>
    </row>
    <row r="63" spans="1:5" s="512" customFormat="1" x14ac:dyDescent="0.2">
      <c r="A63" s="513" t="s">
        <v>625</v>
      </c>
      <c r="B63" s="144" t="s">
        <v>264</v>
      </c>
      <c r="C63" s="653">
        <f>+C60+C61+C62</f>
        <v>11641660</v>
      </c>
      <c r="D63" s="653">
        <f>+D60+D61+D62</f>
        <v>11641660</v>
      </c>
      <c r="E63" s="654">
        <f>+E60+E61+E62</f>
        <v>0</v>
      </c>
    </row>
    <row r="64" spans="1:5" s="512" customFormat="1" x14ac:dyDescent="0.2">
      <c r="A64" s="513" t="s">
        <v>626</v>
      </c>
      <c r="B64" s="144" t="s">
        <v>265</v>
      </c>
      <c r="C64" s="662"/>
      <c r="D64" s="662"/>
      <c r="E64" s="663"/>
    </row>
    <row r="65" spans="1:5" s="512" customFormat="1" ht="21" x14ac:dyDescent="0.2">
      <c r="A65" s="513" t="s">
        <v>627</v>
      </c>
      <c r="B65" s="144" t="s">
        <v>266</v>
      </c>
      <c r="C65" s="653">
        <v>25000</v>
      </c>
      <c r="D65" s="653">
        <v>25000</v>
      </c>
      <c r="E65" s="663"/>
    </row>
    <row r="66" spans="1:5" s="512" customFormat="1" x14ac:dyDescent="0.2">
      <c r="A66" s="513" t="s">
        <v>770</v>
      </c>
      <c r="B66" s="144" t="s">
        <v>267</v>
      </c>
      <c r="C66" s="653">
        <v>-611000</v>
      </c>
      <c r="D66" s="653">
        <v>-611000</v>
      </c>
      <c r="E66" s="663"/>
    </row>
    <row r="67" spans="1:5" s="512" customFormat="1" x14ac:dyDescent="0.2">
      <c r="A67" s="513" t="s">
        <v>771</v>
      </c>
      <c r="B67" s="144" t="s">
        <v>268</v>
      </c>
      <c r="C67" s="653">
        <v>1180418</v>
      </c>
      <c r="D67" s="653">
        <v>1180418</v>
      </c>
      <c r="E67" s="663"/>
    </row>
    <row r="68" spans="1:5" s="512" customFormat="1" x14ac:dyDescent="0.2">
      <c r="A68" s="513" t="s">
        <v>628</v>
      </c>
      <c r="B68" s="144" t="s">
        <v>269</v>
      </c>
      <c r="C68" s="653">
        <f>SUM(C64:C67)</f>
        <v>594418</v>
      </c>
      <c r="D68" s="653">
        <f>SUM(D64:D67)</f>
        <v>594418</v>
      </c>
      <c r="E68" s="654">
        <f>+E64+E65</f>
        <v>0</v>
      </c>
    </row>
    <row r="69" spans="1:5" x14ac:dyDescent="0.25">
      <c r="A69" s="513" t="s">
        <v>629</v>
      </c>
      <c r="B69" s="144" t="s">
        <v>772</v>
      </c>
      <c r="C69" s="662">
        <v>283004</v>
      </c>
      <c r="D69" s="662">
        <v>283004</v>
      </c>
      <c r="E69" s="663"/>
    </row>
    <row r="70" spans="1:5" ht="16.5" thickBot="1" x14ac:dyDescent="0.3">
      <c r="A70" s="515" t="s">
        <v>630</v>
      </c>
      <c r="B70" s="144" t="s">
        <v>773</v>
      </c>
      <c r="C70" s="664">
        <f>+C51+C54+C59+C63+C68+C69</f>
        <v>2047728112</v>
      </c>
      <c r="D70" s="664">
        <f>+D51+D54+D59+D63+D68+D69</f>
        <v>1495805203</v>
      </c>
      <c r="E70" s="665">
        <f>+E51+E54+E59+E63+E68+E69</f>
        <v>0</v>
      </c>
    </row>
    <row r="71" spans="1:5" x14ac:dyDescent="0.25">
      <c r="A71" s="519"/>
      <c r="C71" s="517"/>
      <c r="D71" s="517"/>
      <c r="E71" s="518"/>
    </row>
    <row r="72" spans="1:5" x14ac:dyDescent="0.25">
      <c r="A72" s="794"/>
      <c r="B72" s="794"/>
      <c r="C72" s="794"/>
      <c r="D72" s="794"/>
      <c r="E72" s="794"/>
    </row>
    <row r="73" spans="1:5" x14ac:dyDescent="0.25">
      <c r="A73" s="794"/>
      <c r="B73" s="794"/>
      <c r="C73" s="794"/>
      <c r="D73" s="794"/>
      <c r="E73" s="794"/>
    </row>
  </sheetData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dőlt"Sajószöged Községi Önkormányzat&amp;R&amp;"Times New Roman,Félkövér dőlt"6.1. tájékoztató tábla a 8/2017. (V.29.) önkormányzati rendelethez</oddHeader>
    <oddFooter>&amp;C&amp;P</oddFooter>
  </headerFooter>
  <rowBreaks count="1" manualBreakCount="1">
    <brk id="4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5F3C-880A-4E3F-A8E7-366351559054}">
  <sheetPr>
    <tabColor rgb="FF92D050"/>
  </sheetPr>
  <dimension ref="A1:E26"/>
  <sheetViews>
    <sheetView view="pageLayout" zoomScaleNormal="100" workbookViewId="0">
      <selection activeCell="A2" sqref="A2:C2"/>
    </sheetView>
  </sheetViews>
  <sheetFormatPr defaultRowHeight="12.75" x14ac:dyDescent="0.2"/>
  <cols>
    <col min="1" max="1" width="71.1640625" style="136" customWidth="1"/>
    <col min="2" max="2" width="6.1640625" style="151" customWidth="1"/>
    <col min="3" max="3" width="18" style="521" customWidth="1"/>
    <col min="4" max="16384" width="9.33203125" style="521"/>
  </cols>
  <sheetData>
    <row r="1" spans="1:3" ht="32.25" customHeight="1" x14ac:dyDescent="0.2">
      <c r="A1" s="811" t="s">
        <v>270</v>
      </c>
      <c r="B1" s="811"/>
      <c r="C1" s="811"/>
    </row>
    <row r="2" spans="1:3" ht="15.75" x14ac:dyDescent="0.2">
      <c r="A2" s="812" t="str">
        <f>+CONCATENATE(LEFT(ÖSSZEFÜGGÉSEK!A4,4),". év")</f>
        <v>2016. év</v>
      </c>
      <c r="B2" s="812"/>
      <c r="C2" s="812"/>
    </row>
    <row r="4" spans="1:3" ht="13.5" thickBot="1" x14ac:dyDescent="0.25">
      <c r="B4" s="813" t="e">
        <f>'5. tájékoztató tábla'!E1</f>
        <v>#REF!</v>
      </c>
      <c r="C4" s="813"/>
    </row>
    <row r="5" spans="1:3" s="137" customFormat="1" ht="31.5" customHeight="1" x14ac:dyDescent="0.2">
      <c r="A5" s="814" t="s">
        <v>271</v>
      </c>
      <c r="B5" s="816" t="s">
        <v>227</v>
      </c>
      <c r="C5" s="818" t="s">
        <v>272</v>
      </c>
    </row>
    <row r="6" spans="1:3" s="137" customFormat="1" x14ac:dyDescent="0.2">
      <c r="A6" s="815"/>
      <c r="B6" s="817"/>
      <c r="C6" s="819"/>
    </row>
    <row r="7" spans="1:3" s="141" customFormat="1" ht="13.5" thickBot="1" x14ac:dyDescent="0.25">
      <c r="A7" s="138" t="s">
        <v>393</v>
      </c>
      <c r="B7" s="139" t="s">
        <v>394</v>
      </c>
      <c r="C7" s="140" t="s">
        <v>395</v>
      </c>
    </row>
    <row r="8" spans="1:3" ht="15.75" customHeight="1" x14ac:dyDescent="0.2">
      <c r="A8" s="513" t="s">
        <v>632</v>
      </c>
      <c r="B8" s="142" t="s">
        <v>232</v>
      </c>
      <c r="C8" s="143">
        <v>2270272000</v>
      </c>
    </row>
    <row r="9" spans="1:3" ht="15.75" customHeight="1" x14ac:dyDescent="0.2">
      <c r="A9" s="513" t="s">
        <v>633</v>
      </c>
      <c r="B9" s="144" t="s">
        <v>233</v>
      </c>
      <c r="C9" s="143">
        <v>-129087393</v>
      </c>
    </row>
    <row r="10" spans="1:3" ht="15.75" customHeight="1" x14ac:dyDescent="0.2">
      <c r="A10" s="513" t="s">
        <v>634</v>
      </c>
      <c r="B10" s="144" t="s">
        <v>234</v>
      </c>
      <c r="C10" s="143">
        <v>3765151</v>
      </c>
    </row>
    <row r="11" spans="1:3" ht="15.75" customHeight="1" x14ac:dyDescent="0.2">
      <c r="A11" s="513" t="s">
        <v>635</v>
      </c>
      <c r="B11" s="144" t="s">
        <v>235</v>
      </c>
      <c r="C11" s="145">
        <v>-597494838</v>
      </c>
    </row>
    <row r="12" spans="1:3" ht="15.75" customHeight="1" x14ac:dyDescent="0.2">
      <c r="A12" s="513" t="s">
        <v>636</v>
      </c>
      <c r="B12" s="144" t="s">
        <v>236</v>
      </c>
      <c r="C12" s="145">
        <v>0</v>
      </c>
    </row>
    <row r="13" spans="1:3" ht="15.75" customHeight="1" x14ac:dyDescent="0.2">
      <c r="A13" s="513" t="s">
        <v>637</v>
      </c>
      <c r="B13" s="144" t="s">
        <v>237</v>
      </c>
      <c r="C13" s="145">
        <v>-68104293</v>
      </c>
    </row>
    <row r="14" spans="1:3" ht="15.75" customHeight="1" x14ac:dyDescent="0.2">
      <c r="A14" s="513" t="s">
        <v>638</v>
      </c>
      <c r="B14" s="144" t="s">
        <v>238</v>
      </c>
      <c r="C14" s="146">
        <f>+C8+C9+C10+C11+C12+C13</f>
        <v>1479350627</v>
      </c>
    </row>
    <row r="15" spans="1:3" ht="15.75" customHeight="1" x14ac:dyDescent="0.2">
      <c r="A15" s="513" t="s">
        <v>692</v>
      </c>
      <c r="B15" s="144" t="s">
        <v>239</v>
      </c>
      <c r="C15" s="522">
        <v>350596</v>
      </c>
    </row>
    <row r="16" spans="1:3" ht="15.75" customHeight="1" x14ac:dyDescent="0.2">
      <c r="A16" s="513" t="s">
        <v>639</v>
      </c>
      <c r="B16" s="144" t="s">
        <v>240</v>
      </c>
      <c r="C16" s="145">
        <v>3367839</v>
      </c>
    </row>
    <row r="17" spans="1:5" ht="15.75" customHeight="1" x14ac:dyDescent="0.2">
      <c r="A17" s="513" t="s">
        <v>640</v>
      </c>
      <c r="B17" s="144" t="s">
        <v>16</v>
      </c>
      <c r="C17" s="145">
        <v>2695504</v>
      </c>
    </row>
    <row r="18" spans="1:5" ht="15.75" customHeight="1" x14ac:dyDescent="0.2">
      <c r="A18" s="513" t="s">
        <v>641</v>
      </c>
      <c r="B18" s="144" t="s">
        <v>17</v>
      </c>
      <c r="C18" s="146">
        <f>+C15+C16+C17</f>
        <v>6413939</v>
      </c>
    </row>
    <row r="19" spans="1:5" s="523" customFormat="1" ht="15.75" customHeight="1" x14ac:dyDescent="0.2">
      <c r="A19" s="513" t="s">
        <v>642</v>
      </c>
      <c r="B19" s="144" t="s">
        <v>18</v>
      </c>
      <c r="C19" s="145">
        <v>0</v>
      </c>
    </row>
    <row r="20" spans="1:5" ht="15.75" customHeight="1" x14ac:dyDescent="0.2">
      <c r="A20" s="513" t="s">
        <v>643</v>
      </c>
      <c r="B20" s="144" t="s">
        <v>19</v>
      </c>
      <c r="C20" s="145">
        <v>10040637</v>
      </c>
    </row>
    <row r="21" spans="1:5" ht="15.75" customHeight="1" thickBot="1" x14ac:dyDescent="0.25">
      <c r="A21" s="147" t="s">
        <v>644</v>
      </c>
      <c r="B21" s="148" t="s">
        <v>20</v>
      </c>
      <c r="C21" s="149">
        <f>+C14+C18+C19+C20</f>
        <v>1495805203</v>
      </c>
    </row>
    <row r="22" spans="1:5" ht="15.75" x14ac:dyDescent="0.25">
      <c r="A22" s="516"/>
      <c r="B22" s="519"/>
      <c r="C22" s="517"/>
      <c r="D22" s="517"/>
      <c r="E22" s="517"/>
    </row>
    <row r="23" spans="1:5" ht="15.75" x14ac:dyDescent="0.25">
      <c r="A23" s="516"/>
      <c r="B23" s="519"/>
      <c r="C23" s="517"/>
      <c r="D23" s="517"/>
      <c r="E23" s="517"/>
    </row>
    <row r="24" spans="1:5" ht="15.75" x14ac:dyDescent="0.25">
      <c r="A24" s="519"/>
      <c r="B24" s="519"/>
      <c r="C24" s="517"/>
      <c r="D24" s="517"/>
      <c r="E24" s="517"/>
    </row>
    <row r="25" spans="1:5" ht="15.75" x14ac:dyDescent="0.25">
      <c r="A25" s="810"/>
      <c r="B25" s="810"/>
      <c r="C25" s="810"/>
      <c r="D25" s="524"/>
      <c r="E25" s="524"/>
    </row>
    <row r="26" spans="1:5" ht="15.75" x14ac:dyDescent="0.25">
      <c r="A26" s="810"/>
      <c r="B26" s="810"/>
      <c r="C26" s="810"/>
      <c r="D26" s="524"/>
      <c r="E26" s="524"/>
    </row>
  </sheetData>
  <sheetProtection selectLockedCells="1" selectUnlockedCells="1"/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dőlt"Sajószöged Községi Önkormányzat&amp;R&amp;"Times New Roman CE,Félkövér dőlt"6.2. tájékoztató tábla a 8/2017. (V.29.) önkormányzati rendelethez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02B01-C4E5-4B52-B49A-6636344C802C}">
  <sheetPr>
    <tabColor rgb="FF92D050"/>
  </sheetPr>
  <dimension ref="A1:F44"/>
  <sheetViews>
    <sheetView view="pageLayout" zoomScaleNormal="100" workbookViewId="0">
      <selection activeCell="C13" sqref="C13"/>
    </sheetView>
  </sheetViews>
  <sheetFormatPr defaultColWidth="12" defaultRowHeight="15.75" x14ac:dyDescent="0.25"/>
  <cols>
    <col min="1" max="1" width="58.83203125" style="132" customWidth="1"/>
    <col min="2" max="2" width="6.83203125" style="132" customWidth="1"/>
    <col min="3" max="3" width="17.1640625" style="132" customWidth="1"/>
    <col min="4" max="4" width="19.1640625" style="132" customWidth="1"/>
    <col min="5" max="16384" width="12" style="132"/>
  </cols>
  <sheetData>
    <row r="1" spans="1:4" ht="48" customHeight="1" x14ac:dyDescent="0.25">
      <c r="A1" s="820" t="str">
        <f>+CONCATENATE("VAGYONKIMUTATÁS",CHAR(10),"az érték nélkül nyilvántartott eszközökről",CHAR(10),LEFT(ÖSSZEFÜGGÉSEK!A4,4),".")</f>
        <v>VAGYONKIMUTATÁS
az érték nélkül nyilvántartott eszközökről
2016.</v>
      </c>
      <c r="B1" s="821"/>
      <c r="C1" s="821"/>
      <c r="D1" s="821"/>
    </row>
    <row r="2" spans="1:4" ht="16.5" thickBot="1" x14ac:dyDescent="0.3"/>
    <row r="3" spans="1:4" ht="43.5" customHeight="1" thickBot="1" x14ac:dyDescent="0.3">
      <c r="A3" s="528" t="s">
        <v>50</v>
      </c>
      <c r="B3" s="231" t="s">
        <v>227</v>
      </c>
      <c r="C3" s="529" t="s">
        <v>273</v>
      </c>
      <c r="D3" s="530" t="s">
        <v>708</v>
      </c>
    </row>
    <row r="4" spans="1:4" ht="16.5" thickBot="1" x14ac:dyDescent="0.3">
      <c r="A4" s="152" t="s">
        <v>393</v>
      </c>
      <c r="B4" s="153" t="s">
        <v>394</v>
      </c>
      <c r="C4" s="153" t="s">
        <v>395</v>
      </c>
      <c r="D4" s="154" t="s">
        <v>396</v>
      </c>
    </row>
    <row r="5" spans="1:4" ht="15.75" customHeight="1" x14ac:dyDescent="0.25">
      <c r="A5" s="161" t="s">
        <v>672</v>
      </c>
      <c r="B5" s="155" t="s">
        <v>7</v>
      </c>
      <c r="C5" s="156">
        <f>2+7</f>
        <v>9</v>
      </c>
      <c r="D5" s="157">
        <f>4751935+3083876</f>
        <v>7835811</v>
      </c>
    </row>
    <row r="6" spans="1:4" ht="15.75" customHeight="1" x14ac:dyDescent="0.25">
      <c r="A6" s="161" t="s">
        <v>673</v>
      </c>
      <c r="B6" s="158" t="s">
        <v>8</v>
      </c>
      <c r="C6" s="159"/>
      <c r="D6" s="160"/>
    </row>
    <row r="7" spans="1:4" ht="15.75" customHeight="1" x14ac:dyDescent="0.25">
      <c r="A7" s="161" t="s">
        <v>674</v>
      </c>
      <c r="B7" s="158" t="s">
        <v>9</v>
      </c>
      <c r="C7" s="159"/>
      <c r="D7" s="160"/>
    </row>
    <row r="8" spans="1:4" ht="15.75" customHeight="1" thickBot="1" x14ac:dyDescent="0.3">
      <c r="A8" s="162" t="s">
        <v>675</v>
      </c>
      <c r="B8" s="163" t="s">
        <v>10</v>
      </c>
      <c r="C8" s="164"/>
      <c r="D8" s="165"/>
    </row>
    <row r="9" spans="1:4" ht="15.75" customHeight="1" thickBot="1" x14ac:dyDescent="0.3">
      <c r="A9" s="532" t="s">
        <v>676</v>
      </c>
      <c r="B9" s="533" t="s">
        <v>11</v>
      </c>
      <c r="C9" s="534"/>
      <c r="D9" s="535">
        <f>+D10+D11+D12+D13</f>
        <v>225779721</v>
      </c>
    </row>
    <row r="10" spans="1:4" ht="15.75" customHeight="1" x14ac:dyDescent="0.25">
      <c r="A10" s="531" t="s">
        <v>677</v>
      </c>
      <c r="B10" s="155" t="s">
        <v>12</v>
      </c>
      <c r="C10" s="156">
        <v>36</v>
      </c>
      <c r="D10" s="157">
        <f>207759430+18020291</f>
        <v>225779721</v>
      </c>
    </row>
    <row r="11" spans="1:4" ht="15.75" customHeight="1" x14ac:dyDescent="0.25">
      <c r="A11" s="161" t="s">
        <v>678</v>
      </c>
      <c r="B11" s="158" t="s">
        <v>13</v>
      </c>
      <c r="C11" s="159"/>
      <c r="D11" s="160"/>
    </row>
    <row r="12" spans="1:4" ht="15.75" customHeight="1" x14ac:dyDescent="0.25">
      <c r="A12" s="161" t="s">
        <v>679</v>
      </c>
      <c r="B12" s="158" t="s">
        <v>14</v>
      </c>
      <c r="C12" s="159"/>
      <c r="D12" s="160"/>
    </row>
    <row r="13" spans="1:4" ht="15.75" customHeight="1" thickBot="1" x14ac:dyDescent="0.3">
      <c r="A13" s="162" t="s">
        <v>680</v>
      </c>
      <c r="B13" s="163" t="s">
        <v>15</v>
      </c>
      <c r="C13" s="164"/>
      <c r="D13" s="165"/>
    </row>
    <row r="14" spans="1:4" ht="15.75" customHeight="1" thickBot="1" x14ac:dyDescent="0.3">
      <c r="A14" s="532" t="s">
        <v>681</v>
      </c>
      <c r="B14" s="533" t="s">
        <v>16</v>
      </c>
      <c r="C14" s="534"/>
      <c r="D14" s="535">
        <f>+D15+D16+D17</f>
        <v>0</v>
      </c>
    </row>
    <row r="15" spans="1:4" ht="15.75" customHeight="1" x14ac:dyDescent="0.25">
      <c r="A15" s="531" t="s">
        <v>682</v>
      </c>
      <c r="B15" s="155" t="s">
        <v>17</v>
      </c>
      <c r="C15" s="156"/>
      <c r="D15" s="157"/>
    </row>
    <row r="16" spans="1:4" ht="15.75" customHeight="1" x14ac:dyDescent="0.25">
      <c r="A16" s="161" t="s">
        <v>683</v>
      </c>
      <c r="B16" s="158" t="s">
        <v>18</v>
      </c>
      <c r="C16" s="159"/>
      <c r="D16" s="160"/>
    </row>
    <row r="17" spans="1:4" ht="15.75" customHeight="1" thickBot="1" x14ac:dyDescent="0.3">
      <c r="A17" s="162" t="s">
        <v>684</v>
      </c>
      <c r="B17" s="163" t="s">
        <v>19</v>
      </c>
      <c r="C17" s="164"/>
      <c r="D17" s="165"/>
    </row>
    <row r="18" spans="1:4" ht="15.75" customHeight="1" thickBot="1" x14ac:dyDescent="0.3">
      <c r="A18" s="532" t="s">
        <v>690</v>
      </c>
      <c r="B18" s="533" t="s">
        <v>20</v>
      </c>
      <c r="C18" s="534"/>
      <c r="D18" s="535">
        <f>+D19+D20+D21</f>
        <v>0</v>
      </c>
    </row>
    <row r="19" spans="1:4" ht="15.75" customHeight="1" x14ac:dyDescent="0.25">
      <c r="A19" s="531" t="s">
        <v>685</v>
      </c>
      <c r="B19" s="155" t="s">
        <v>21</v>
      </c>
      <c r="C19" s="156"/>
      <c r="D19" s="157"/>
    </row>
    <row r="20" spans="1:4" ht="15.75" customHeight="1" x14ac:dyDescent="0.25">
      <c r="A20" s="161" t="s">
        <v>686</v>
      </c>
      <c r="B20" s="158" t="s">
        <v>22</v>
      </c>
      <c r="C20" s="159"/>
      <c r="D20" s="160"/>
    </row>
    <row r="21" spans="1:4" ht="15.75" customHeight="1" x14ac:dyDescent="0.25">
      <c r="A21" s="161" t="s">
        <v>687</v>
      </c>
      <c r="B21" s="158" t="s">
        <v>23</v>
      </c>
      <c r="C21" s="159"/>
      <c r="D21" s="160"/>
    </row>
    <row r="22" spans="1:4" ht="15.75" customHeight="1" x14ac:dyDescent="0.25">
      <c r="A22" s="161" t="s">
        <v>688</v>
      </c>
      <c r="B22" s="158" t="s">
        <v>24</v>
      </c>
      <c r="C22" s="159"/>
      <c r="D22" s="160"/>
    </row>
    <row r="23" spans="1:4" ht="15.75" customHeight="1" x14ac:dyDescent="0.25">
      <c r="A23" s="161"/>
      <c r="B23" s="158" t="s">
        <v>25</v>
      </c>
      <c r="C23" s="159"/>
      <c r="D23" s="160"/>
    </row>
    <row r="24" spans="1:4" ht="15.75" customHeight="1" x14ac:dyDescent="0.25">
      <c r="A24" s="161"/>
      <c r="B24" s="158" t="s">
        <v>26</v>
      </c>
      <c r="C24" s="159"/>
      <c r="D24" s="160"/>
    </row>
    <row r="25" spans="1:4" ht="15.75" customHeight="1" x14ac:dyDescent="0.25">
      <c r="A25" s="161"/>
      <c r="B25" s="158" t="s">
        <v>27</v>
      </c>
      <c r="C25" s="159"/>
      <c r="D25" s="160"/>
    </row>
    <row r="26" spans="1:4" ht="15.75" customHeight="1" x14ac:dyDescent="0.25">
      <c r="A26" s="161"/>
      <c r="B26" s="158" t="s">
        <v>28</v>
      </c>
      <c r="C26" s="159"/>
      <c r="D26" s="160"/>
    </row>
    <row r="27" spans="1:4" ht="15.75" customHeight="1" x14ac:dyDescent="0.25">
      <c r="A27" s="161"/>
      <c r="B27" s="158" t="s">
        <v>29</v>
      </c>
      <c r="C27" s="159"/>
      <c r="D27" s="160"/>
    </row>
    <row r="28" spans="1:4" ht="15.75" customHeight="1" x14ac:dyDescent="0.25">
      <c r="A28" s="161"/>
      <c r="B28" s="158" t="s">
        <v>30</v>
      </c>
      <c r="C28" s="159"/>
      <c r="D28" s="160"/>
    </row>
    <row r="29" spans="1:4" ht="15.75" customHeight="1" x14ac:dyDescent="0.25">
      <c r="A29" s="161"/>
      <c r="B29" s="158" t="s">
        <v>31</v>
      </c>
      <c r="C29" s="159"/>
      <c r="D29" s="160"/>
    </row>
    <row r="30" spans="1:4" ht="15.75" customHeight="1" x14ac:dyDescent="0.25">
      <c r="A30" s="161"/>
      <c r="B30" s="158" t="s">
        <v>32</v>
      </c>
      <c r="C30" s="159"/>
      <c r="D30" s="160"/>
    </row>
    <row r="31" spans="1:4" ht="15.75" customHeight="1" x14ac:dyDescent="0.25">
      <c r="A31" s="161"/>
      <c r="B31" s="158" t="s">
        <v>33</v>
      </c>
      <c r="C31" s="159"/>
      <c r="D31" s="160"/>
    </row>
    <row r="32" spans="1:4" ht="15.75" customHeight="1" x14ac:dyDescent="0.25">
      <c r="A32" s="161"/>
      <c r="B32" s="158" t="s">
        <v>34</v>
      </c>
      <c r="C32" s="159"/>
      <c r="D32" s="160"/>
    </row>
    <row r="33" spans="1:6" ht="15.75" customHeight="1" x14ac:dyDescent="0.25">
      <c r="A33" s="161"/>
      <c r="B33" s="158" t="s">
        <v>35</v>
      </c>
      <c r="C33" s="159"/>
      <c r="D33" s="160"/>
    </row>
    <row r="34" spans="1:6" ht="15.75" customHeight="1" x14ac:dyDescent="0.25">
      <c r="A34" s="161"/>
      <c r="B34" s="158" t="s">
        <v>89</v>
      </c>
      <c r="C34" s="159"/>
      <c r="D34" s="160"/>
    </row>
    <row r="35" spans="1:6" ht="15.75" customHeight="1" x14ac:dyDescent="0.25">
      <c r="A35" s="161"/>
      <c r="B35" s="158" t="s">
        <v>183</v>
      </c>
      <c r="C35" s="159"/>
      <c r="D35" s="160"/>
    </row>
    <row r="36" spans="1:6" ht="15.75" customHeight="1" x14ac:dyDescent="0.25">
      <c r="A36" s="161"/>
      <c r="B36" s="158" t="s">
        <v>224</v>
      </c>
      <c r="C36" s="159"/>
      <c r="D36" s="160"/>
    </row>
    <row r="37" spans="1:6" ht="15.75" customHeight="1" thickBot="1" x14ac:dyDescent="0.3">
      <c r="A37" s="162"/>
      <c r="B37" s="163" t="s">
        <v>225</v>
      </c>
      <c r="C37" s="164"/>
      <c r="D37" s="165"/>
    </row>
    <row r="38" spans="1:6" ht="15.75" customHeight="1" thickBot="1" x14ac:dyDescent="0.3">
      <c r="A38" s="822" t="s">
        <v>689</v>
      </c>
      <c r="B38" s="823"/>
      <c r="C38" s="166"/>
      <c r="D38" s="535">
        <f>+D5+D6+D7+D8+D9+D14+D18+D22+D23+D24+D25+D26+D27+D28+D29+D30+D31+D32+D33+D34+D35+D36+D37</f>
        <v>233615532</v>
      </c>
      <c r="F38" s="167"/>
    </row>
    <row r="39" spans="1:6" x14ac:dyDescent="0.25">
      <c r="A39" s="536" t="s">
        <v>691</v>
      </c>
    </row>
    <row r="40" spans="1:6" x14ac:dyDescent="0.25">
      <c r="A40" s="133"/>
      <c r="B40" s="134"/>
      <c r="C40" s="824"/>
      <c r="D40" s="824"/>
    </row>
    <row r="41" spans="1:6" x14ac:dyDescent="0.25">
      <c r="A41" s="133"/>
      <c r="B41" s="134"/>
      <c r="C41" s="135"/>
      <c r="D41" s="135"/>
    </row>
    <row r="42" spans="1:6" x14ac:dyDescent="0.25">
      <c r="A42" s="134"/>
      <c r="B42" s="134"/>
      <c r="C42" s="824"/>
      <c r="D42" s="824"/>
    </row>
    <row r="43" spans="1:6" x14ac:dyDescent="0.25">
      <c r="A43" s="150"/>
      <c r="B43" s="150"/>
    </row>
    <row r="44" spans="1:6" x14ac:dyDescent="0.25">
      <c r="A44" s="150"/>
      <c r="B44" s="150"/>
      <c r="C44" s="150"/>
    </row>
  </sheetData>
  <mergeCells count="4">
    <mergeCell ref="A1:D1"/>
    <mergeCell ref="A38:B38"/>
    <mergeCell ref="C40:D40"/>
    <mergeCell ref="C42:D4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dőlt"Sajószöged Községi Önkormányzat&amp;R&amp;"Times New Roman,Félkövér dőlt"6.3. tájékoztató tábla a 8/2017. (V.29.) önkormányzati rendelethez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2162-DB4B-4C4D-969F-7A4210A33A55}">
  <sheetPr>
    <tabColor rgb="FF92D050"/>
  </sheetPr>
  <dimension ref="A1:E27"/>
  <sheetViews>
    <sheetView workbookViewId="0">
      <selection activeCell="D2" sqref="D2"/>
    </sheetView>
  </sheetViews>
  <sheetFormatPr defaultRowHeight="12.75" x14ac:dyDescent="0.2"/>
  <cols>
    <col min="1" max="1" width="6.5" customWidth="1"/>
    <col min="2" max="2" width="32.6640625" customWidth="1"/>
    <col min="3" max="3" width="20.33203125" customWidth="1"/>
    <col min="4" max="4" width="19.1640625" customWidth="1"/>
    <col min="5" max="5" width="20.33203125" customWidth="1"/>
  </cols>
  <sheetData>
    <row r="1" spans="1:5" x14ac:dyDescent="0.2">
      <c r="C1" s="667" t="s">
        <v>811</v>
      </c>
      <c r="D1" s="667"/>
      <c r="E1" s="667"/>
    </row>
    <row r="2" spans="1:5" x14ac:dyDescent="0.2">
      <c r="C2" s="668"/>
      <c r="D2" s="668"/>
      <c r="E2" s="668"/>
    </row>
    <row r="3" spans="1:5" x14ac:dyDescent="0.2">
      <c r="A3" s="825" t="s">
        <v>775</v>
      </c>
      <c r="B3" s="825"/>
      <c r="C3" s="825"/>
      <c r="D3" s="825"/>
      <c r="E3" s="825"/>
    </row>
    <row r="4" spans="1:5" x14ac:dyDescent="0.2">
      <c r="A4" s="825" t="s">
        <v>776</v>
      </c>
      <c r="B4" s="825"/>
      <c r="C4" s="825"/>
      <c r="D4" s="825"/>
      <c r="E4" s="825"/>
    </row>
    <row r="5" spans="1:5" x14ac:dyDescent="0.2">
      <c r="A5" s="825" t="s">
        <v>796</v>
      </c>
      <c r="B5" s="825"/>
      <c r="C5" s="825"/>
      <c r="D5" s="825"/>
      <c r="E5" s="825"/>
    </row>
    <row r="8" spans="1:5" ht="13.5" thickBot="1" x14ac:dyDescent="0.25">
      <c r="E8" s="669" t="s">
        <v>777</v>
      </c>
    </row>
    <row r="9" spans="1:5" x14ac:dyDescent="0.2">
      <c r="A9" s="670" t="s">
        <v>778</v>
      </c>
      <c r="B9" s="671" t="s">
        <v>50</v>
      </c>
      <c r="C9" s="671" t="s">
        <v>779</v>
      </c>
      <c r="D9" s="671" t="s">
        <v>780</v>
      </c>
      <c r="E9" s="672" t="s">
        <v>781</v>
      </c>
    </row>
    <row r="10" spans="1:5" x14ac:dyDescent="0.2">
      <c r="A10" s="673">
        <v>1</v>
      </c>
      <c r="B10" s="674" t="s">
        <v>782</v>
      </c>
      <c r="C10" s="675">
        <v>4694336</v>
      </c>
      <c r="D10" s="675">
        <v>935222</v>
      </c>
      <c r="E10" s="676">
        <f t="shared" ref="E10:E26" si="0">C10-D10</f>
        <v>3759114</v>
      </c>
    </row>
    <row r="11" spans="1:5" x14ac:dyDescent="0.2">
      <c r="A11" s="673">
        <v>2</v>
      </c>
      <c r="B11" s="674" t="s">
        <v>783</v>
      </c>
      <c r="C11" s="675">
        <v>29422544</v>
      </c>
      <c r="D11" s="675">
        <v>4956181</v>
      </c>
      <c r="E11" s="676">
        <f t="shared" si="0"/>
        <v>24466363</v>
      </c>
    </row>
    <row r="12" spans="1:5" x14ac:dyDescent="0.2">
      <c r="A12" s="673">
        <v>3</v>
      </c>
      <c r="B12" s="674" t="s">
        <v>784</v>
      </c>
      <c r="C12" s="675">
        <v>36773702</v>
      </c>
      <c r="D12" s="675">
        <v>21019134</v>
      </c>
      <c r="E12" s="676">
        <f t="shared" si="0"/>
        <v>15754568</v>
      </c>
    </row>
    <row r="13" spans="1:5" x14ac:dyDescent="0.2">
      <c r="A13" s="673">
        <v>4</v>
      </c>
      <c r="B13" s="674" t="s">
        <v>785</v>
      </c>
      <c r="C13" s="675">
        <v>18594201</v>
      </c>
      <c r="D13" s="675">
        <v>6169454</v>
      </c>
      <c r="E13" s="676">
        <f t="shared" si="0"/>
        <v>12424747</v>
      </c>
    </row>
    <row r="14" spans="1:5" x14ac:dyDescent="0.2">
      <c r="A14" s="673">
        <v>5</v>
      </c>
      <c r="B14" s="674" t="s">
        <v>786</v>
      </c>
      <c r="C14" s="675">
        <v>2247459</v>
      </c>
      <c r="D14" s="675">
        <v>947677</v>
      </c>
      <c r="E14" s="676">
        <f t="shared" si="0"/>
        <v>1299782</v>
      </c>
    </row>
    <row r="15" spans="1:5" ht="31.5" x14ac:dyDescent="0.2">
      <c r="A15" s="673">
        <v>6</v>
      </c>
      <c r="B15" s="677" t="s">
        <v>787</v>
      </c>
      <c r="C15" s="678">
        <f>SUM(C10:C14)</f>
        <v>91732242</v>
      </c>
      <c r="D15" s="678">
        <f>SUM(D10:D14)</f>
        <v>34027668</v>
      </c>
      <c r="E15" s="676">
        <f t="shared" si="0"/>
        <v>57704574</v>
      </c>
    </row>
    <row r="16" spans="1:5" ht="15.75" x14ac:dyDescent="0.2">
      <c r="A16" s="673">
        <v>7</v>
      </c>
      <c r="B16" s="679"/>
      <c r="C16" s="678"/>
      <c r="D16" s="678"/>
      <c r="E16" s="676">
        <f t="shared" si="0"/>
        <v>0</v>
      </c>
    </row>
    <row r="17" spans="1:5" x14ac:dyDescent="0.2">
      <c r="A17" s="673">
        <v>8</v>
      </c>
      <c r="B17" s="680" t="s">
        <v>788</v>
      </c>
      <c r="C17" s="681">
        <v>8737114</v>
      </c>
      <c r="D17" s="681"/>
      <c r="E17" s="676">
        <f t="shared" si="0"/>
        <v>8737114</v>
      </c>
    </row>
    <row r="18" spans="1:5" x14ac:dyDescent="0.2">
      <c r="A18" s="673">
        <v>9</v>
      </c>
      <c r="B18" s="674" t="s">
        <v>789</v>
      </c>
      <c r="C18" s="675">
        <v>114620</v>
      </c>
      <c r="D18" s="675">
        <v>36316</v>
      </c>
      <c r="E18" s="676">
        <f t="shared" si="0"/>
        <v>78304</v>
      </c>
    </row>
    <row r="19" spans="1:5" x14ac:dyDescent="0.2">
      <c r="A19" s="673">
        <v>10</v>
      </c>
      <c r="B19" s="674" t="s">
        <v>797</v>
      </c>
      <c r="C19" s="675">
        <v>235159</v>
      </c>
      <c r="D19" s="675">
        <v>25942</v>
      </c>
      <c r="E19" s="676">
        <f t="shared" si="0"/>
        <v>209217</v>
      </c>
    </row>
    <row r="20" spans="1:5" ht="15.75" x14ac:dyDescent="0.25">
      <c r="A20" s="673">
        <v>11</v>
      </c>
      <c r="B20" s="682" t="s">
        <v>790</v>
      </c>
      <c r="C20" s="683">
        <f>SUM(C17:C19)</f>
        <v>9086893</v>
      </c>
      <c r="D20" s="683">
        <f>SUM(D18:D19)</f>
        <v>62258</v>
      </c>
      <c r="E20" s="676">
        <f t="shared" si="0"/>
        <v>9024635</v>
      </c>
    </row>
    <row r="21" spans="1:5" x14ac:dyDescent="0.2">
      <c r="A21" s="673">
        <v>12</v>
      </c>
      <c r="B21" s="674"/>
      <c r="C21" s="675"/>
      <c r="D21" s="675"/>
      <c r="E21" s="676">
        <f t="shared" si="0"/>
        <v>0</v>
      </c>
    </row>
    <row r="22" spans="1:5" x14ac:dyDescent="0.2">
      <c r="A22" s="673">
        <v>13</v>
      </c>
      <c r="B22" s="674" t="s">
        <v>791</v>
      </c>
      <c r="C22" s="675">
        <v>7614293</v>
      </c>
      <c r="D22" s="675"/>
      <c r="E22" s="676">
        <f t="shared" si="0"/>
        <v>7614293</v>
      </c>
    </row>
    <row r="23" spans="1:5" x14ac:dyDescent="0.2">
      <c r="A23" s="673">
        <v>14</v>
      </c>
      <c r="B23" s="674" t="s">
        <v>792</v>
      </c>
      <c r="C23" s="675">
        <v>703019</v>
      </c>
      <c r="D23" s="675">
        <v>138907</v>
      </c>
      <c r="E23" s="676">
        <f t="shared" si="0"/>
        <v>564112</v>
      </c>
    </row>
    <row r="24" spans="1:5" x14ac:dyDescent="0.2">
      <c r="A24" s="673">
        <v>15</v>
      </c>
      <c r="B24" s="674" t="s">
        <v>793</v>
      </c>
      <c r="C24" s="675">
        <v>18036</v>
      </c>
      <c r="D24" s="675">
        <v>3556</v>
      </c>
      <c r="E24" s="676">
        <f t="shared" si="0"/>
        <v>14480</v>
      </c>
    </row>
    <row r="25" spans="1:5" ht="15.75" x14ac:dyDescent="0.25">
      <c r="A25" s="673">
        <v>16</v>
      </c>
      <c r="B25" s="682" t="s">
        <v>794</v>
      </c>
      <c r="C25" s="683">
        <f>SUM(C22:C24)</f>
        <v>8335348</v>
      </c>
      <c r="D25" s="683">
        <f>SUM(D23:D24)</f>
        <v>142463</v>
      </c>
      <c r="E25" s="676">
        <f t="shared" si="0"/>
        <v>8192885</v>
      </c>
    </row>
    <row r="26" spans="1:5" ht="16.5" thickBot="1" x14ac:dyDescent="0.3">
      <c r="A26" s="673">
        <v>17</v>
      </c>
      <c r="B26" s="684" t="s">
        <v>795</v>
      </c>
      <c r="C26" s="685">
        <f>C15+C20+C25</f>
        <v>109154483</v>
      </c>
      <c r="D26" s="685">
        <f>D15+D20+D25</f>
        <v>34232389</v>
      </c>
      <c r="E26" s="686">
        <f t="shared" si="0"/>
        <v>74922094</v>
      </c>
    </row>
    <row r="27" spans="1:5" x14ac:dyDescent="0.2">
      <c r="E27" s="676"/>
    </row>
  </sheetData>
  <mergeCells count="3"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F79D-FADD-43E4-8A5D-80FE37A64DE6}">
  <sheetPr>
    <tabColor rgb="FF92D050"/>
  </sheetPr>
  <dimension ref="A1:F23"/>
  <sheetViews>
    <sheetView zoomScaleNormal="100" workbookViewId="0">
      <selection activeCell="H5" sqref="H5"/>
    </sheetView>
  </sheetViews>
  <sheetFormatPr defaultRowHeight="12.75" x14ac:dyDescent="0.2"/>
  <cols>
    <col min="1" max="1" width="9.33203125" style="191"/>
    <col min="2" max="2" width="54.6640625" style="191" customWidth="1"/>
    <col min="3" max="5" width="25" style="191" customWidth="1"/>
    <col min="6" max="6" width="5.5" style="191" customWidth="1"/>
    <col min="7" max="16384" width="9.33203125" style="191"/>
  </cols>
  <sheetData>
    <row r="1" spans="1:6" x14ac:dyDescent="0.2">
      <c r="A1" s="192"/>
      <c r="F1" s="829" t="s">
        <v>812</v>
      </c>
    </row>
    <row r="2" spans="1:6" ht="33" customHeight="1" x14ac:dyDescent="0.2">
      <c r="A2" s="826" t="str">
        <f>+CONCATENATE("A Sajószöged Községi Önkormányzat tulajdonában álló gazdálkodó szervezetek működéséből származó",CHAR(10),"kötelezettségek és részesedések alakulása a ",LEFT(ÖSSZEFÜGGÉSEK!A4,4),". évben")</f>
        <v>A Sajószöged Községi Önkormányzat tulajdonában álló gazdálkodó szervezetek működéséből származó
kötelezettségek és részesedések alakulása a 2016. évben</v>
      </c>
      <c r="B2" s="826"/>
      <c r="C2" s="826"/>
      <c r="D2" s="826"/>
      <c r="E2" s="826"/>
      <c r="F2" s="829"/>
    </row>
    <row r="3" spans="1:6" ht="16.5" thickBot="1" x14ac:dyDescent="0.3">
      <c r="A3" s="193"/>
      <c r="F3" s="829"/>
    </row>
    <row r="4" spans="1:6" ht="79.5" thickBot="1" x14ac:dyDescent="0.25">
      <c r="A4" s="194" t="s">
        <v>227</v>
      </c>
      <c r="B4" s="195" t="s">
        <v>274</v>
      </c>
      <c r="C4" s="195" t="s">
        <v>275</v>
      </c>
      <c r="D4" s="195" t="s">
        <v>276</v>
      </c>
      <c r="E4" s="196" t="s">
        <v>277</v>
      </c>
      <c r="F4" s="829"/>
    </row>
    <row r="5" spans="1:6" ht="31.5" x14ac:dyDescent="0.2">
      <c r="A5" s="197" t="s">
        <v>7</v>
      </c>
      <c r="B5" s="201" t="s">
        <v>768</v>
      </c>
      <c r="C5" s="204">
        <v>1</v>
      </c>
      <c r="D5" s="207">
        <v>3700000</v>
      </c>
      <c r="E5" s="211">
        <v>1194730</v>
      </c>
      <c r="F5" s="829"/>
    </row>
    <row r="6" spans="1:6" ht="15.75" x14ac:dyDescent="0.2">
      <c r="A6" s="198" t="s">
        <v>8</v>
      </c>
      <c r="B6" s="202"/>
      <c r="C6" s="205"/>
      <c r="D6" s="208"/>
      <c r="E6" s="212"/>
      <c r="F6" s="829"/>
    </row>
    <row r="7" spans="1:6" ht="15.75" x14ac:dyDescent="0.2">
      <c r="A7" s="198" t="s">
        <v>9</v>
      </c>
      <c r="B7" s="202"/>
      <c r="C7" s="205"/>
      <c r="D7" s="208"/>
      <c r="E7" s="212"/>
      <c r="F7" s="829"/>
    </row>
    <row r="8" spans="1:6" ht="15.75" x14ac:dyDescent="0.2">
      <c r="A8" s="198" t="s">
        <v>10</v>
      </c>
      <c r="B8" s="202"/>
      <c r="C8" s="205"/>
      <c r="D8" s="208"/>
      <c r="E8" s="212"/>
      <c r="F8" s="829"/>
    </row>
    <row r="9" spans="1:6" ht="15.75" x14ac:dyDescent="0.2">
      <c r="A9" s="198" t="s">
        <v>11</v>
      </c>
      <c r="B9" s="202"/>
      <c r="C9" s="205"/>
      <c r="D9" s="208"/>
      <c r="E9" s="212"/>
      <c r="F9" s="829"/>
    </row>
    <row r="10" spans="1:6" ht="15.75" x14ac:dyDescent="0.2">
      <c r="A10" s="198" t="s">
        <v>12</v>
      </c>
      <c r="B10" s="202"/>
      <c r="C10" s="205"/>
      <c r="D10" s="208"/>
      <c r="E10" s="212"/>
      <c r="F10" s="829"/>
    </row>
    <row r="11" spans="1:6" ht="15.75" x14ac:dyDescent="0.2">
      <c r="A11" s="198" t="s">
        <v>13</v>
      </c>
      <c r="B11" s="202"/>
      <c r="C11" s="205"/>
      <c r="D11" s="208"/>
      <c r="E11" s="212"/>
      <c r="F11" s="829"/>
    </row>
    <row r="12" spans="1:6" ht="15.75" x14ac:dyDescent="0.2">
      <c r="A12" s="198" t="s">
        <v>14</v>
      </c>
      <c r="B12" s="202"/>
      <c r="C12" s="205"/>
      <c r="D12" s="208"/>
      <c r="E12" s="212"/>
      <c r="F12" s="829"/>
    </row>
    <row r="13" spans="1:6" ht="15.75" x14ac:dyDescent="0.2">
      <c r="A13" s="198" t="s">
        <v>15</v>
      </c>
      <c r="B13" s="202"/>
      <c r="C13" s="205"/>
      <c r="D13" s="208"/>
      <c r="E13" s="212"/>
      <c r="F13" s="829"/>
    </row>
    <row r="14" spans="1:6" ht="15.75" x14ac:dyDescent="0.2">
      <c r="A14" s="198" t="s">
        <v>16</v>
      </c>
      <c r="B14" s="202"/>
      <c r="C14" s="205"/>
      <c r="D14" s="208"/>
      <c r="E14" s="212"/>
      <c r="F14" s="829"/>
    </row>
    <row r="15" spans="1:6" ht="15.75" x14ac:dyDescent="0.2">
      <c r="A15" s="198" t="s">
        <v>17</v>
      </c>
      <c r="B15" s="202"/>
      <c r="C15" s="205"/>
      <c r="D15" s="208"/>
      <c r="E15" s="212"/>
      <c r="F15" s="829"/>
    </row>
    <row r="16" spans="1:6" ht="15.75" x14ac:dyDescent="0.2">
      <c r="A16" s="198" t="s">
        <v>18</v>
      </c>
      <c r="B16" s="202"/>
      <c r="C16" s="205"/>
      <c r="D16" s="208"/>
      <c r="E16" s="212"/>
      <c r="F16" s="829"/>
    </row>
    <row r="17" spans="1:6" ht="15.75" x14ac:dyDescent="0.2">
      <c r="A17" s="198" t="s">
        <v>19</v>
      </c>
      <c r="B17" s="202"/>
      <c r="C17" s="205"/>
      <c r="D17" s="208"/>
      <c r="E17" s="212"/>
      <c r="F17" s="829"/>
    </row>
    <row r="18" spans="1:6" ht="15.75" x14ac:dyDescent="0.2">
      <c r="A18" s="198" t="s">
        <v>20</v>
      </c>
      <c r="B18" s="202"/>
      <c r="C18" s="205"/>
      <c r="D18" s="208"/>
      <c r="E18" s="212"/>
      <c r="F18" s="829"/>
    </row>
    <row r="19" spans="1:6" ht="15.75" x14ac:dyDescent="0.2">
      <c r="A19" s="198" t="s">
        <v>21</v>
      </c>
      <c r="B19" s="202"/>
      <c r="C19" s="205"/>
      <c r="D19" s="208"/>
      <c r="E19" s="212"/>
      <c r="F19" s="829"/>
    </row>
    <row r="20" spans="1:6" ht="15.75" x14ac:dyDescent="0.2">
      <c r="A20" s="198" t="s">
        <v>22</v>
      </c>
      <c r="B20" s="202"/>
      <c r="C20" s="205"/>
      <c r="D20" s="208"/>
      <c r="E20" s="212"/>
      <c r="F20" s="829"/>
    </row>
    <row r="21" spans="1:6" ht="16.5" thickBot="1" x14ac:dyDescent="0.25">
      <c r="A21" s="199" t="s">
        <v>23</v>
      </c>
      <c r="B21" s="203"/>
      <c r="C21" s="206"/>
      <c r="D21" s="209"/>
      <c r="E21" s="213"/>
      <c r="F21" s="829"/>
    </row>
    <row r="22" spans="1:6" ht="16.5" thickBot="1" x14ac:dyDescent="0.3">
      <c r="A22" s="827" t="s">
        <v>278</v>
      </c>
      <c r="B22" s="828"/>
      <c r="C22" s="200"/>
      <c r="D22" s="210">
        <f>IF(SUM(D5:D21)=0,"",SUM(D5:D21))</f>
        <v>3700000</v>
      </c>
      <c r="E22" s="214">
        <f>IF(SUM(E5:E21)=0,"",SUM(E5:E21))</f>
        <v>1194730</v>
      </c>
      <c r="F22" s="829"/>
    </row>
    <row r="23" spans="1:6" ht="15.75" x14ac:dyDescent="0.25">
      <c r="A23" s="193"/>
    </row>
  </sheetData>
  <mergeCells count="3">
    <mergeCell ref="A2:E2"/>
    <mergeCell ref="A22:B22"/>
    <mergeCell ref="F1:F22"/>
  </mergeCell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06DF3-B486-42A2-9CFE-E23BD2CDF883}">
  <sheetPr>
    <tabColor rgb="FF92D050"/>
  </sheetPr>
  <dimension ref="A1:C14"/>
  <sheetViews>
    <sheetView tabSelected="1" view="pageLayout" zoomScaleNormal="100" workbookViewId="0">
      <selection activeCell="C1" sqref="C1"/>
    </sheetView>
  </sheetViews>
  <sheetFormatPr defaultRowHeight="12.75" x14ac:dyDescent="0.2"/>
  <cols>
    <col min="1" max="1" width="7.6640625" style="7" customWidth="1"/>
    <col min="2" max="2" width="60.83203125" style="7" customWidth="1"/>
    <col min="3" max="3" width="25.6640625" style="7" customWidth="1"/>
    <col min="4" max="16384" width="9.33203125" style="7"/>
  </cols>
  <sheetData>
    <row r="1" spans="1:3" ht="15" x14ac:dyDescent="0.25">
      <c r="C1" s="168" t="s">
        <v>813</v>
      </c>
    </row>
    <row r="2" spans="1:3" ht="14.25" x14ac:dyDescent="0.2">
      <c r="A2" s="169"/>
      <c r="B2" s="169"/>
      <c r="C2" s="169"/>
    </row>
    <row r="3" spans="1:3" ht="33.75" customHeight="1" x14ac:dyDescent="0.2">
      <c r="A3" s="830" t="s">
        <v>279</v>
      </c>
      <c r="B3" s="830"/>
      <c r="C3" s="830"/>
    </row>
    <row r="4" spans="1:3" ht="13.5" thickBot="1" x14ac:dyDescent="0.25">
      <c r="C4" s="170"/>
    </row>
    <row r="5" spans="1:3" s="174" customFormat="1" ht="43.5" customHeight="1" thickBot="1" x14ac:dyDescent="0.25">
      <c r="A5" s="171" t="s">
        <v>5</v>
      </c>
      <c r="B5" s="172" t="s">
        <v>50</v>
      </c>
      <c r="C5" s="173" t="s">
        <v>709</v>
      </c>
    </row>
    <row r="6" spans="1:3" ht="28.5" customHeight="1" x14ac:dyDescent="0.2">
      <c r="A6" s="175" t="s">
        <v>7</v>
      </c>
      <c r="B6" s="176" t="str">
        <f>+CONCATENATE("Pénzkészlet ",LEFT(ÖSSZEFÜGGÉSEK!A4,4),". január 1-jén",CHAR(10),"ebből:")</f>
        <v>Pénzkészlet 2016. január 1-jén
ebből:</v>
      </c>
      <c r="C6" s="177">
        <f>C7+C8</f>
        <v>3563222</v>
      </c>
    </row>
    <row r="7" spans="1:3" ht="18" customHeight="1" x14ac:dyDescent="0.2">
      <c r="A7" s="178" t="s">
        <v>8</v>
      </c>
      <c r="B7" s="179" t="s">
        <v>280</v>
      </c>
      <c r="C7" s="180">
        <v>667071</v>
      </c>
    </row>
    <row r="8" spans="1:3" ht="18" customHeight="1" x14ac:dyDescent="0.2">
      <c r="A8" s="178" t="s">
        <v>9</v>
      </c>
      <c r="B8" s="179" t="s">
        <v>281</v>
      </c>
      <c r="C8" s="180">
        <v>2896151</v>
      </c>
    </row>
    <row r="9" spans="1:3" ht="18" customHeight="1" x14ac:dyDescent="0.2">
      <c r="A9" s="178" t="s">
        <v>10</v>
      </c>
      <c r="B9" s="181" t="s">
        <v>282</v>
      </c>
      <c r="C9" s="180">
        <v>401478090</v>
      </c>
    </row>
    <row r="10" spans="1:3" ht="18" customHeight="1" x14ac:dyDescent="0.2">
      <c r="A10" s="182" t="s">
        <v>11</v>
      </c>
      <c r="B10" s="183" t="s">
        <v>283</v>
      </c>
      <c r="C10" s="184">
        <v>391876049</v>
      </c>
    </row>
    <row r="11" spans="1:3" ht="18" customHeight="1" thickBot="1" x14ac:dyDescent="0.25">
      <c r="A11" s="188" t="s">
        <v>12</v>
      </c>
      <c r="B11" s="538" t="s">
        <v>703</v>
      </c>
      <c r="C11" s="190">
        <v>-5802523</v>
      </c>
    </row>
    <row r="12" spans="1:3" ht="25.5" customHeight="1" x14ac:dyDescent="0.2">
      <c r="A12" s="185" t="s">
        <v>13</v>
      </c>
      <c r="B12" s="186" t="str">
        <f>+CONCATENATE("Záró pénzkészlet ",LEFT(ÖSSZEFÜGGÉSEK!A4,4),". december 31-én",CHAR(10),"ebből:")</f>
        <v>Záró pénzkészlet 2016. december 31-én
ebből:</v>
      </c>
      <c r="C12" s="187">
        <f>C6+C9-C10+C11</f>
        <v>7362740</v>
      </c>
    </row>
    <row r="13" spans="1:3" ht="18" customHeight="1" x14ac:dyDescent="0.2">
      <c r="A13" s="178" t="s">
        <v>14</v>
      </c>
      <c r="B13" s="179" t="s">
        <v>280</v>
      </c>
      <c r="C13" s="180">
        <v>6985340</v>
      </c>
    </row>
    <row r="14" spans="1:3" ht="18" customHeight="1" thickBot="1" x14ac:dyDescent="0.25">
      <c r="A14" s="188" t="s">
        <v>15</v>
      </c>
      <c r="B14" s="189" t="s">
        <v>281</v>
      </c>
      <c r="C14" s="190">
        <v>377400</v>
      </c>
    </row>
  </sheetData>
  <mergeCells count="1">
    <mergeCell ref="A3:C3"/>
  </mergeCells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0C41D-8EC5-4E37-B993-E2822233892E}">
  <dimension ref="A1"/>
  <sheetViews>
    <sheetView workbookViewId="0">
      <selection activeCell="N56" sqref="N5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36</vt:i4>
      </vt:variant>
      <vt:variant>
        <vt:lpstr>Névvel ellátott tartományok</vt:lpstr>
      </vt:variant>
      <vt:variant>
        <vt:i4>21</vt:i4>
      </vt:variant>
    </vt:vector>
  </HeadingPairs>
  <TitlesOfParts>
    <vt:vector size="57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ELLENŐRZÉS-1.sz.2.1.sz.2.2.sz.</vt:lpstr>
      <vt:lpstr>3.sz.mell.</vt:lpstr>
      <vt:lpstr>4.sz.mell.</vt:lpstr>
      <vt:lpstr>5. sz. mell. </vt:lpstr>
      <vt:lpstr>6.1. sz. mell</vt:lpstr>
      <vt:lpstr>6.2. sz. mell</vt:lpstr>
      <vt:lpstr>6.3. sz. mell</vt:lpstr>
      <vt:lpstr>6.4. sz. mell</vt:lpstr>
      <vt:lpstr>7.1. sz. mell</vt:lpstr>
      <vt:lpstr>7.2. sz. mell</vt:lpstr>
      <vt:lpstr>7.3. sz. mell</vt:lpstr>
      <vt:lpstr>7.4. sz. mell</vt:lpstr>
      <vt:lpstr>8.1. sz. mell.</vt:lpstr>
      <vt:lpstr>8.2. sz. mell.</vt:lpstr>
      <vt:lpstr>8.3. sz. mell.</vt:lpstr>
      <vt:lpstr>8.4. sz. mell.</vt:lpstr>
      <vt:lpstr>9.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6.1. tájékoztató tábla</vt:lpstr>
      <vt:lpstr>6.2. tájékoztató tábla</vt:lpstr>
      <vt:lpstr>6.3. tájékoztató tábla</vt:lpstr>
      <vt:lpstr>6.4.tájékoztató tábla</vt:lpstr>
      <vt:lpstr>7. tájékoztató tábla</vt:lpstr>
      <vt:lpstr>8. tájékoztató tábla</vt:lpstr>
      <vt:lpstr>Munka1</vt:lpstr>
      <vt:lpstr>'6.3. tájékoztató tábla'!_ftn1</vt:lpstr>
      <vt:lpstr>'6.3. tájékoztató tábla'!_ftnref1</vt:lpstr>
      <vt:lpstr>'6.1. sz. mell'!Nyomtatási_cím</vt:lpstr>
      <vt:lpstr>'6.1. tájékoztató tábla'!Nyomtatási_cím</vt:lpstr>
      <vt:lpstr>'6.2. sz. mell'!Nyomtatási_cím</vt:lpstr>
      <vt:lpstr>'6.3. sz. mell'!Nyomtatási_cím</vt:lpstr>
      <vt:lpstr>'6.4. sz. mell'!Nyomtatási_cím</vt:lpstr>
      <vt:lpstr>'7.1. sz. mell'!Nyomtatási_cím</vt:lpstr>
      <vt:lpstr>'7.2. sz. mell'!Nyomtatási_cím</vt:lpstr>
      <vt:lpstr>'7.3. sz. mell'!Nyomtatási_cím</vt:lpstr>
      <vt:lpstr>'7.4. sz. mell'!Nyomtatási_cím</vt:lpstr>
      <vt:lpstr>'8.1. sz. mell.'!Nyomtatási_cím</vt:lpstr>
      <vt:lpstr>'8.2. sz. mell.'!Nyomtatási_cím</vt:lpstr>
      <vt:lpstr>'8.3. sz. mell.'!Nyomtatási_cím</vt:lpstr>
      <vt:lpstr>'8.4. sz. 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2017-05-17T13:38:39Z</cp:lastPrinted>
  <dcterms:created xsi:type="dcterms:W3CDTF">1999-10-30T10:30:45Z</dcterms:created>
  <dcterms:modified xsi:type="dcterms:W3CDTF">2026-09-19T11:23:23Z</dcterms:modified>
</cp:coreProperties>
</file>